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5" windowWidth="19440" windowHeight="14700" activeTab="5"/>
  </bookViews>
  <sheets>
    <sheet name="Cover" sheetId="3" r:id="rId1"/>
    <sheet name="Q1-3" sheetId="4" r:id="rId2"/>
    <sheet name="Q4" sheetId="6" r:id="rId3"/>
    <sheet name="Q5" sheetId="8" r:id="rId4"/>
    <sheet name="Q6" sheetId="7" r:id="rId5"/>
    <sheet name="Q7" sheetId="9" r:id="rId6"/>
    <sheet name="Exhibit 7.15" sheetId="2" r:id="rId7"/>
    <sheet name="Exhibit 7.16" sheetId="5" r:id="rId8"/>
  </sheets>
  <calcPr calcId="125725"/>
</workbook>
</file>

<file path=xl/calcChain.xml><?xml version="1.0" encoding="utf-8"?>
<calcChain xmlns="http://schemas.openxmlformats.org/spreadsheetml/2006/main">
  <c r="B22" i="6"/>
  <c r="C23" i="7"/>
  <c r="B23"/>
  <c r="C18" i="5"/>
  <c r="B18"/>
  <c r="B13" i="7"/>
  <c r="B22"/>
  <c r="B15" s="1"/>
  <c r="C22" i="6"/>
  <c r="C10"/>
  <c r="B10" i="8" s="1"/>
  <c r="C11" i="6"/>
  <c r="B11" i="8" s="1"/>
  <c r="C12" i="6"/>
  <c r="B12" i="8" s="1"/>
  <c r="C13" i="6"/>
  <c r="B19" i="8" s="1"/>
  <c r="C14" i="6"/>
  <c r="B14" i="8" s="1"/>
  <c r="B11" i="6"/>
  <c r="B12"/>
  <c r="B13"/>
  <c r="B10"/>
  <c r="G13"/>
  <c r="F13"/>
  <c r="G10"/>
  <c r="G11"/>
  <c r="G12"/>
  <c r="G16"/>
  <c r="G19"/>
  <c r="G24"/>
  <c r="G26"/>
  <c r="G25"/>
  <c r="F11"/>
  <c r="F12"/>
  <c r="F16"/>
  <c r="F19"/>
  <c r="F24"/>
  <c r="F26"/>
  <c r="F25"/>
  <c r="E12" i="8" s="1"/>
  <c r="F29" i="6"/>
  <c r="F10"/>
  <c r="G20" i="5"/>
  <c r="F20"/>
  <c r="F24" s="1"/>
  <c r="G11"/>
  <c r="G15" s="1"/>
  <c r="F11"/>
  <c r="F15" s="1"/>
  <c r="B37" s="1"/>
  <c r="C12"/>
  <c r="C16" s="1"/>
  <c r="C22" i="7" s="1"/>
  <c r="C16" s="1"/>
  <c r="B12" i="5"/>
  <c r="B16" s="1"/>
  <c r="B27" i="7" l="1"/>
  <c r="B28"/>
  <c r="J12" i="6" s="1"/>
  <c r="B16" i="7"/>
  <c r="B18"/>
  <c r="B29" s="1"/>
  <c r="B17"/>
  <c r="B14" i="6"/>
  <c r="B26" i="8"/>
  <c r="E11"/>
  <c r="E13"/>
  <c r="B23"/>
  <c r="C17" i="7"/>
  <c r="F14" i="6"/>
  <c r="G14"/>
  <c r="G17" s="1"/>
  <c r="G20" s="1"/>
  <c r="B13" i="8"/>
  <c r="G27" i="6"/>
  <c r="F27"/>
  <c r="F30" s="1"/>
  <c r="B9" i="4"/>
  <c r="F17" i="6" l="1"/>
  <c r="F20" s="1"/>
  <c r="B22" i="8"/>
  <c r="C16" i="2"/>
  <c r="C15"/>
  <c r="C9" i="4" s="1"/>
  <c r="XFB18" i="2"/>
  <c r="B18"/>
  <c r="B23" s="1"/>
  <c r="B22" s="1"/>
  <c r="D9"/>
  <c r="D11" s="1"/>
  <c r="C9"/>
  <c r="C11" s="1"/>
  <c r="C12" s="1"/>
  <c r="B9"/>
  <c r="B11" s="1"/>
  <c r="B12" s="1"/>
  <c r="C18" l="1"/>
  <c r="C23" s="1"/>
  <c r="C22" s="1"/>
  <c r="C8" i="4" s="1"/>
  <c r="B8"/>
  <c r="B7"/>
  <c r="D15" i="2"/>
  <c r="D12"/>
  <c r="D16"/>
  <c r="D18" s="1"/>
  <c r="D23" s="1"/>
  <c r="D22" s="1"/>
  <c r="D7" i="4" l="1"/>
  <c r="C7"/>
  <c r="D9"/>
  <c r="D8"/>
  <c r="C15" i="7"/>
  <c r="C28" s="1"/>
  <c r="K12" i="6" s="1"/>
  <c r="C13" i="7"/>
  <c r="C18" s="1"/>
  <c r="C29" s="1"/>
  <c r="B32" i="5" l="1"/>
  <c r="C32"/>
  <c r="C16" i="6"/>
  <c r="B16"/>
  <c r="B17" s="1"/>
  <c r="J10" s="1"/>
  <c r="B33" i="5"/>
  <c r="B19" s="1"/>
  <c r="B21" i="6" s="1"/>
  <c r="C33" i="5"/>
  <c r="C19" s="1"/>
  <c r="C27" i="7"/>
  <c r="J13" i="6" s="1"/>
  <c r="B16" i="8" l="1"/>
  <c r="C17" i="6"/>
  <c r="C21"/>
  <c r="G23" i="5"/>
  <c r="C31"/>
  <c r="B31"/>
  <c r="K13" i="6"/>
  <c r="C24" l="1"/>
  <c r="B27" i="8" s="1"/>
  <c r="C23" i="6"/>
  <c r="E10" i="8" s="1"/>
  <c r="E14" s="1"/>
  <c r="B17"/>
  <c r="B20" s="1"/>
  <c r="B24" s="1"/>
  <c r="K10" i="6"/>
  <c r="G29"/>
  <c r="G24" i="5"/>
  <c r="C37" s="1"/>
  <c r="B23" i="6"/>
  <c r="B24"/>
  <c r="C25" l="1"/>
  <c r="B25"/>
  <c r="B28" i="8"/>
  <c r="G30" i="6"/>
  <c r="E16" i="8"/>
  <c r="E17" s="1"/>
</calcChain>
</file>

<file path=xl/sharedStrings.xml><?xml version="1.0" encoding="utf-8"?>
<sst xmlns="http://schemas.openxmlformats.org/spreadsheetml/2006/main" count="200" uniqueCount="112">
  <si>
    <t>Revenues</t>
  </si>
  <si>
    <t>Depreciation</t>
  </si>
  <si>
    <t>Inventory</t>
  </si>
  <si>
    <t>Equity investments</t>
  </si>
  <si>
    <t>Accounts payable</t>
  </si>
  <si>
    <t>Debt</t>
  </si>
  <si>
    <t>Equity</t>
  </si>
  <si>
    <t>Operating taxes</t>
  </si>
  <si>
    <t>Interest</t>
  </si>
  <si>
    <t>Earnings before taxes</t>
  </si>
  <si>
    <t>Taxes</t>
  </si>
  <si>
    <t>Balance sheet</t>
  </si>
  <si>
    <t>Free cash flow</t>
  </si>
  <si>
    <t>Total assets</t>
  </si>
  <si>
    <t>Property and equipment</t>
  </si>
  <si>
    <t>Liabilities and equity</t>
  </si>
  <si>
    <t>$ million</t>
  </si>
  <si>
    <t>NOPLAT</t>
  </si>
  <si>
    <t>Invested capital</t>
  </si>
  <si>
    <t>Increase in working capital</t>
  </si>
  <si>
    <t>Capital expenditures</t>
  </si>
  <si>
    <t>Gross cash flow</t>
  </si>
  <si>
    <t>Net income</t>
  </si>
  <si>
    <t>Operating profit</t>
  </si>
  <si>
    <t>Company A</t>
  </si>
  <si>
    <t>Company B</t>
  </si>
  <si>
    <t>Company C</t>
  </si>
  <si>
    <t>Balance sheet:</t>
  </si>
  <si>
    <t>Tax rate</t>
  </si>
  <si>
    <t>Return on equity</t>
  </si>
  <si>
    <t>Return on invested capital</t>
  </si>
  <si>
    <t>Return on assets</t>
  </si>
  <si>
    <t>$ millions</t>
  </si>
  <si>
    <t>Valuation</t>
  </si>
  <si>
    <t>Measuring and Managing the Value of Companies</t>
  </si>
  <si>
    <t>5th Edition</t>
  </si>
  <si>
    <t>Version 1.0</t>
  </si>
  <si>
    <t>April 1, 2010</t>
  </si>
  <si>
    <t>Chapter 7 Solutions</t>
  </si>
  <si>
    <t>Reorganizing the Financial Statements</t>
  </si>
  <si>
    <t>Chapter 7</t>
  </si>
  <si>
    <t>Questions 1-3</t>
  </si>
  <si>
    <t>Ratio</t>
  </si>
  <si>
    <t>Question 1</t>
  </si>
  <si>
    <t>Question 2</t>
  </si>
  <si>
    <t>Question 3</t>
  </si>
  <si>
    <t>Companies that hold less than 20% of another company (or subsidiary) only record income when dividends are paid.  Therefore,</t>
  </si>
  <si>
    <t>profits will be under reported. This causes return on assets to be distorted downwards.  Since Company B</t>
  </si>
  <si>
    <t>has $50 million in equity investments, but no corresponding income, its ROA is lower than Company A.</t>
  </si>
  <si>
    <r>
      <rPr>
        <sz val="10"/>
        <color theme="1"/>
        <rFont val="Calibri"/>
        <family val="2"/>
        <scheme val="minor"/>
      </rPr>
      <t xml:space="preserve">EXHIBIT 7.15 </t>
    </r>
    <r>
      <rPr>
        <b/>
        <sz val="14"/>
        <color theme="1"/>
        <rFont val="Calibri"/>
        <family val="2"/>
        <scheme val="minor"/>
      </rPr>
      <t>Ratio Analysis: Consolidated Financial Statements</t>
    </r>
  </si>
  <si>
    <t>Exhibit Data:</t>
  </si>
  <si>
    <t>Company C's return on equity outpaces both Company A and Company B because the company uses leverage.  Leverage</t>
  </si>
  <si>
    <t>will magnify operating results.  Leverage makes good results look great, but can bankrupt companies with poor performance.</t>
  </si>
  <si>
    <t>Return on invested capital best measures operating performance.  All three companies have the same operating performance!</t>
  </si>
  <si>
    <t>Cost of sales</t>
  </si>
  <si>
    <t>Selling costs</t>
  </si>
  <si>
    <t>Interest expense</t>
  </si>
  <si>
    <t>Gain on sale</t>
  </si>
  <si>
    <t>Prior</t>
  </si>
  <si>
    <t>Year</t>
  </si>
  <si>
    <t>Current</t>
  </si>
  <si>
    <t>Operating income</t>
  </si>
  <si>
    <r>
      <rPr>
        <sz val="10"/>
        <color theme="1"/>
        <rFont val="Calibri"/>
        <family val="2"/>
        <scheme val="minor"/>
      </rPr>
      <t>Exhibit 7.16</t>
    </r>
    <r>
      <rPr>
        <b/>
        <sz val="14"/>
        <color theme="1"/>
        <rFont val="Calibri"/>
        <family val="2"/>
        <scheme val="minor"/>
      </rPr>
      <t xml:space="preserve"> HealthCo: Income Statement and Balance Sheet</t>
    </r>
  </si>
  <si>
    <t>Income statement</t>
  </si>
  <si>
    <t>Working cash</t>
  </si>
  <si>
    <t>Accounts receivable</t>
  </si>
  <si>
    <t>Inventories</t>
  </si>
  <si>
    <t>Current assets</t>
  </si>
  <si>
    <t>Property, plant &amp; equipment</t>
  </si>
  <si>
    <t>Prepaid pension assets</t>
  </si>
  <si>
    <t>Short-term debt</t>
  </si>
  <si>
    <t>Current liabilities</t>
  </si>
  <si>
    <t>Long-term debt</t>
  </si>
  <si>
    <t>Working capital</t>
  </si>
  <si>
    <t>Total funds invested</t>
  </si>
  <si>
    <t>Debt and debt equivalents</t>
  </si>
  <si>
    <t>Question 4</t>
  </si>
  <si>
    <t>Reconciliation of NOPLAT</t>
  </si>
  <si>
    <t>After-tax gain on sale</t>
  </si>
  <si>
    <t>After-tax interest expense</t>
  </si>
  <si>
    <t>Reconciliation of total funds invested</t>
  </si>
  <si>
    <t>HealthCo</t>
  </si>
  <si>
    <t>ROIC</t>
  </si>
  <si>
    <t>Ratio Analysis</t>
  </si>
  <si>
    <t>Reorganized financial statements</t>
  </si>
  <si>
    <t>Question 5</t>
  </si>
  <si>
    <t>year</t>
  </si>
  <si>
    <t>Check</t>
  </si>
  <si>
    <t>Cash flow available to investors</t>
  </si>
  <si>
    <t>Reconciliation of cash flow available to investors</t>
  </si>
  <si>
    <t>Restructuring reserves</t>
  </si>
  <si>
    <t>Dividends</t>
  </si>
  <si>
    <t>Decrease in short-term debt</t>
  </si>
  <si>
    <t>Decrease in long-term debt</t>
  </si>
  <si>
    <t>Statutory taxes</t>
  </si>
  <si>
    <t>Reconciliation of effective taxes</t>
  </si>
  <si>
    <t>Audit expense</t>
  </si>
  <si>
    <t>Effective taxes</t>
  </si>
  <si>
    <t>Manufacturing investments</t>
  </si>
  <si>
    <t>Marginal tax rate</t>
  </si>
  <si>
    <t>Effective tax rate</t>
  </si>
  <si>
    <t>Operating tax rate</t>
  </si>
  <si>
    <t>Statutory (marginal) tax rate</t>
  </si>
  <si>
    <t>Operating profits</t>
  </si>
  <si>
    <t>Profits</t>
  </si>
  <si>
    <t>Tax rates</t>
  </si>
  <si>
    <r>
      <t>Tax audit</t>
    </r>
    <r>
      <rPr>
        <vertAlign val="superscript"/>
        <sz val="11"/>
        <color theme="1"/>
        <rFont val="Calibri"/>
        <family val="2"/>
        <scheme val="minor"/>
      </rPr>
      <t>1</t>
    </r>
  </si>
  <si>
    <r>
      <rPr>
        <vertAlign val="superscript"/>
        <sz val="11"/>
        <color theme="1"/>
        <rFont val="Calibri"/>
        <family val="2"/>
        <scheme val="minor"/>
      </rPr>
      <t>1</t>
    </r>
    <r>
      <rPr>
        <sz val="11"/>
        <color theme="1"/>
        <rFont val="Calibri"/>
        <family val="2"/>
        <scheme val="minor"/>
      </rPr>
      <t xml:space="preserve"> Included to be consistent with Question 6</t>
    </r>
  </si>
  <si>
    <t>Question 6</t>
  </si>
  <si>
    <t xml:space="preserve">Excess cash is not “invested” capital, and is not necessary for core operations.  Therefore, it should be analyzed and valued separately.  Including cash in the computation of ROIC will incorrectly depress the ROIC. </t>
  </si>
  <si>
    <t>Question 7</t>
  </si>
  <si>
    <t>Commentary</t>
  </si>
</sst>
</file>

<file path=xl/styles.xml><?xml version="1.0" encoding="utf-8"?>
<styleSheet xmlns="http://schemas.openxmlformats.org/spreadsheetml/2006/main">
  <numFmts count="2">
    <numFmt numFmtId="164" formatCode="#,##0.0_);\(#,##0.0\)"/>
    <numFmt numFmtId="165" formatCode="0.0%"/>
  </numFmts>
  <fonts count="8">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i/>
      <sz val="11"/>
      <color theme="1"/>
      <name val="Calibri"/>
      <family val="2"/>
      <scheme val="minor"/>
    </font>
    <font>
      <sz val="11"/>
      <name val="Calibri"/>
      <family val="2"/>
    </font>
    <font>
      <vertAlign val="superscript"/>
      <sz val="11"/>
      <color theme="1"/>
      <name val="Calibri"/>
      <family val="2"/>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right/>
      <top/>
      <bottom style="thin">
        <color indexed="64"/>
      </bottom>
      <diagonal/>
    </border>
    <border>
      <left/>
      <right/>
      <top style="thin">
        <color indexed="64"/>
      </top>
      <bottom style="double">
        <color indexed="64"/>
      </bottom>
      <diagonal/>
    </border>
    <border>
      <left/>
      <right/>
      <top/>
      <bottom style="medium">
        <color indexed="64"/>
      </bottom>
      <diagonal/>
    </border>
  </borders>
  <cellStyleXfs count="2">
    <xf numFmtId="0" fontId="0" fillId="0" borderId="0"/>
    <xf numFmtId="9" fontId="1" fillId="0" borderId="0" applyFont="0" applyFill="0" applyBorder="0" applyAlignment="0" applyProtection="0"/>
  </cellStyleXfs>
  <cellXfs count="55">
    <xf numFmtId="0" fontId="0" fillId="0" borderId="0" xfId="0"/>
    <xf numFmtId="9" fontId="0" fillId="0" borderId="0" xfId="0" applyNumberFormat="1"/>
    <xf numFmtId="0" fontId="0" fillId="0" borderId="1" xfId="0" applyBorder="1"/>
    <xf numFmtId="164" fontId="0" fillId="0" borderId="0" xfId="0" applyNumberFormat="1"/>
    <xf numFmtId="164" fontId="0" fillId="0" borderId="2" xfId="0" applyNumberFormat="1" applyBorder="1"/>
    <xf numFmtId="0" fontId="0" fillId="2" borderId="0" xfId="0" applyFill="1"/>
    <xf numFmtId="0" fontId="2" fillId="2" borderId="1" xfId="0" applyFont="1" applyFill="1" applyBorder="1" applyAlignment="1">
      <alignment horizontal="right"/>
    </xf>
    <xf numFmtId="164" fontId="0" fillId="2" borderId="0" xfId="0" applyNumberFormat="1" applyFill="1"/>
    <xf numFmtId="0" fontId="0" fillId="2" borderId="1" xfId="0" applyFill="1" applyBorder="1"/>
    <xf numFmtId="0" fontId="0" fillId="0" borderId="0" xfId="0" applyFill="1" applyBorder="1"/>
    <xf numFmtId="0" fontId="0" fillId="0" borderId="0" xfId="0" applyFill="1"/>
    <xf numFmtId="164" fontId="0" fillId="0" borderId="0" xfId="0" applyNumberFormat="1" applyFill="1"/>
    <xf numFmtId="165" fontId="0" fillId="0" borderId="0" xfId="1" applyNumberFormat="1" applyFont="1"/>
    <xf numFmtId="164" fontId="3" fillId="2" borderId="3" xfId="0" applyNumberFormat="1" applyFont="1" applyFill="1" applyBorder="1"/>
    <xf numFmtId="164" fontId="0" fillId="2" borderId="3" xfId="0" applyNumberFormat="1" applyFill="1" applyBorder="1"/>
    <xf numFmtId="0" fontId="2" fillId="2" borderId="0" xfId="0" applyFont="1" applyFill="1"/>
    <xf numFmtId="0" fontId="3" fillId="0" borderId="0" xfId="0" applyFont="1"/>
    <xf numFmtId="0" fontId="5" fillId="0" borderId="0" xfId="0" applyFont="1"/>
    <xf numFmtId="0" fontId="0" fillId="0" borderId="0" xfId="0" quotePrefix="1"/>
    <xf numFmtId="0" fontId="2" fillId="0" borderId="0" xfId="0" applyFont="1"/>
    <xf numFmtId="0" fontId="2" fillId="2" borderId="1" xfId="0" applyFont="1" applyFill="1" applyBorder="1"/>
    <xf numFmtId="37" fontId="0" fillId="2" borderId="0" xfId="0" applyNumberFormat="1" applyFill="1"/>
    <xf numFmtId="37" fontId="0" fillId="2" borderId="1" xfId="0" applyNumberFormat="1" applyFill="1" applyBorder="1"/>
    <xf numFmtId="37" fontId="0" fillId="2" borderId="2" xfId="0" applyNumberFormat="1" applyFill="1" applyBorder="1"/>
    <xf numFmtId="0" fontId="2" fillId="0" borderId="0" xfId="0" applyFont="1" applyAlignment="1">
      <alignment horizontal="right"/>
    </xf>
    <xf numFmtId="0" fontId="0" fillId="0" borderId="3" xfId="0" applyBorder="1"/>
    <xf numFmtId="0" fontId="3" fillId="2" borderId="3" xfId="0" applyFont="1" applyFill="1" applyBorder="1"/>
    <xf numFmtId="0" fontId="0" fillId="2" borderId="3" xfId="0" applyFill="1" applyBorder="1"/>
    <xf numFmtId="0" fontId="2" fillId="2" borderId="0" xfId="0" applyFont="1" applyFill="1" applyAlignment="1">
      <alignment horizontal="right"/>
    </xf>
    <xf numFmtId="0" fontId="0" fillId="2" borderId="0" xfId="0" applyFill="1" applyBorder="1"/>
    <xf numFmtId="0" fontId="2" fillId="2" borderId="0" xfId="0" applyFont="1" applyFill="1" applyBorder="1" applyAlignment="1">
      <alignment horizontal="right"/>
    </xf>
    <xf numFmtId="37" fontId="0" fillId="2" borderId="0" xfId="0" applyNumberFormat="1" applyFill="1" applyBorder="1"/>
    <xf numFmtId="37" fontId="0" fillId="0" borderId="0" xfId="0" applyNumberFormat="1"/>
    <xf numFmtId="0" fontId="2" fillId="0" borderId="0" xfId="0" applyFont="1" applyFill="1" applyAlignment="1">
      <alignment horizontal="right"/>
    </xf>
    <xf numFmtId="37" fontId="0" fillId="0" borderId="0" xfId="0" applyNumberFormat="1" applyFill="1" applyBorder="1"/>
    <xf numFmtId="37" fontId="0" fillId="0" borderId="0" xfId="0" applyNumberFormat="1" applyFill="1"/>
    <xf numFmtId="0" fontId="2" fillId="0" borderId="3" xfId="0" applyFont="1" applyFill="1" applyBorder="1"/>
    <xf numFmtId="0" fontId="2" fillId="0" borderId="3" xfId="0" applyFont="1" applyFill="1" applyBorder="1" applyAlignment="1">
      <alignment horizontal="right"/>
    </xf>
    <xf numFmtId="0" fontId="0" fillId="0" borderId="1" xfId="0" applyFill="1" applyBorder="1"/>
    <xf numFmtId="37" fontId="0" fillId="0" borderId="1" xfId="0" applyNumberFormat="1" applyFill="1" applyBorder="1"/>
    <xf numFmtId="0" fontId="0" fillId="0" borderId="2" xfId="0" applyFill="1" applyBorder="1"/>
    <xf numFmtId="37" fontId="0" fillId="0" borderId="2" xfId="0" applyNumberFormat="1" applyFill="1" applyBorder="1"/>
    <xf numFmtId="37" fontId="0" fillId="0" borderId="1" xfId="0" applyNumberFormat="1" applyBorder="1"/>
    <xf numFmtId="164" fontId="0" fillId="0" borderId="1" xfId="0" applyNumberFormat="1" applyFill="1" applyBorder="1"/>
    <xf numFmtId="0" fontId="2" fillId="0" borderId="3" xfId="0" applyFont="1" applyBorder="1"/>
    <xf numFmtId="0" fontId="2" fillId="0" borderId="0" xfId="0" applyFont="1" applyFill="1"/>
    <xf numFmtId="0" fontId="0" fillId="0" borderId="0" xfId="0" applyFont="1" applyFill="1"/>
    <xf numFmtId="165" fontId="0" fillId="0" borderId="0" xfId="0" applyNumberFormat="1"/>
    <xf numFmtId="0" fontId="6" fillId="2" borderId="0" xfId="0" applyFont="1" applyFill="1" applyBorder="1"/>
    <xf numFmtId="37" fontId="0" fillId="0" borderId="3" xfId="0" applyNumberFormat="1" applyFill="1" applyBorder="1"/>
    <xf numFmtId="0" fontId="6" fillId="0" borderId="0" xfId="0" applyFont="1" applyFill="1" applyBorder="1"/>
    <xf numFmtId="0" fontId="2" fillId="0" borderId="3" xfId="0" applyFont="1" applyBorder="1" applyAlignment="1">
      <alignment horizontal="right"/>
    </xf>
    <xf numFmtId="165" fontId="0" fillId="0" borderId="1" xfId="1" applyNumberFormat="1" applyFont="1" applyBorder="1"/>
    <xf numFmtId="164" fontId="0" fillId="0" borderId="1" xfId="0" applyNumberFormat="1" applyBorder="1"/>
    <xf numFmtId="0" fontId="0" fillId="0" borderId="0" xfId="0" applyAlignment="1">
      <alignment wrapText="1"/>
    </xf>
  </cellXfs>
  <cellStyles count="2">
    <cellStyle name="Normal" xfId="0" builtinId="0"/>
    <cellStyle name="Per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2:A11"/>
  <sheetViews>
    <sheetView workbookViewId="0">
      <selection activeCell="A2" sqref="A2"/>
    </sheetView>
  </sheetViews>
  <sheetFormatPr defaultRowHeight="15"/>
  <sheetData>
    <row r="2" spans="1:1" ht="18.75">
      <c r="A2" s="16" t="s">
        <v>33</v>
      </c>
    </row>
    <row r="3" spans="1:1">
      <c r="A3" t="s">
        <v>34</v>
      </c>
    </row>
    <row r="4" spans="1:1">
      <c r="A4" s="17" t="s">
        <v>35</v>
      </c>
    </row>
    <row r="7" spans="1:1" ht="18.75">
      <c r="A7" s="16" t="s">
        <v>38</v>
      </c>
    </row>
    <row r="8" spans="1:1">
      <c r="A8" t="s">
        <v>39</v>
      </c>
    </row>
    <row r="10" spans="1:1">
      <c r="A10" t="s">
        <v>36</v>
      </c>
    </row>
    <row r="11" spans="1:1">
      <c r="A11" s="18" t="s">
        <v>37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2:D22"/>
  <sheetViews>
    <sheetView workbookViewId="0">
      <selection activeCell="A2" sqref="A2"/>
    </sheetView>
  </sheetViews>
  <sheetFormatPr defaultRowHeight="15"/>
  <cols>
    <col min="1" max="1" width="26" customWidth="1"/>
    <col min="2" max="4" width="14.5703125" customWidth="1"/>
  </cols>
  <sheetData>
    <row r="2" spans="1:4">
      <c r="A2" s="19" t="s">
        <v>40</v>
      </c>
    </row>
    <row r="3" spans="1:4">
      <c r="A3" t="s">
        <v>41</v>
      </c>
    </row>
    <row r="6" spans="1:4">
      <c r="A6" s="20" t="s">
        <v>42</v>
      </c>
      <c r="B6" s="6" t="s">
        <v>24</v>
      </c>
      <c r="C6" s="6" t="s">
        <v>25</v>
      </c>
      <c r="D6" s="6" t="s">
        <v>26</v>
      </c>
    </row>
    <row r="7" spans="1:4">
      <c r="A7" t="s">
        <v>31</v>
      </c>
      <c r="B7" s="12">
        <f>'Exhibit 7.15'!B12/'Exhibit 7.15'!B18</f>
        <v>0.14285714285714285</v>
      </c>
      <c r="C7" s="12">
        <f>'Exhibit 7.15'!C12/'Exhibit 7.15'!C18</f>
        <v>0.13043478260869565</v>
      </c>
      <c r="D7" s="12">
        <f>'Exhibit 7.15'!D12/'Exhibit 7.15'!D18</f>
        <v>0.11428571428571428</v>
      </c>
    </row>
    <row r="8" spans="1:4">
      <c r="A8" t="s">
        <v>29</v>
      </c>
      <c r="B8" s="12">
        <f>'Exhibit 7.15'!B12/'Exhibit 7.15'!B22</f>
        <v>0.15789473684210525</v>
      </c>
      <c r="C8" s="12">
        <f>'Exhibit 7.15'!C12/'Exhibit 7.15'!C22</f>
        <v>0.14285714285714285</v>
      </c>
      <c r="D8" s="12">
        <f>'Exhibit 7.15'!D12/'Exhibit 7.15'!D22</f>
        <v>0.21818181818181817</v>
      </c>
    </row>
    <row r="9" spans="1:4">
      <c r="A9" t="s">
        <v>30</v>
      </c>
      <c r="B9" s="12">
        <f>'Exhibit 7.15'!B7*(1-'Exhibit 7.15'!$B$31)/('Exhibit 7.15'!B15+'Exhibit 7.15'!B16-'Exhibit 7.15'!B20)</f>
        <v>0.15789473684210525</v>
      </c>
      <c r="C9" s="12">
        <f>'Exhibit 7.15'!C7*(1-'Exhibit 7.15'!$B$31)/('Exhibit 7.15'!C15+'Exhibit 7.15'!C16-'Exhibit 7.15'!C20)</f>
        <v>0.15789473684210525</v>
      </c>
      <c r="D9" s="12">
        <f>'Exhibit 7.15'!D7*(1-'Exhibit 7.15'!$B$31)/('Exhibit 7.15'!D15+'Exhibit 7.15'!D16-'Exhibit 7.15'!D20)</f>
        <v>0.15789473684210525</v>
      </c>
    </row>
    <row r="12" spans="1:4">
      <c r="A12" s="19" t="s">
        <v>43</v>
      </c>
    </row>
    <row r="13" spans="1:4">
      <c r="A13" t="s">
        <v>53</v>
      </c>
    </row>
    <row r="15" spans="1:4">
      <c r="A15" s="19" t="s">
        <v>44</v>
      </c>
    </row>
    <row r="16" spans="1:4">
      <c r="A16" t="s">
        <v>46</v>
      </c>
    </row>
    <row r="17" spans="1:1">
      <c r="A17" t="s">
        <v>47</v>
      </c>
    </row>
    <row r="18" spans="1:1">
      <c r="A18" t="s">
        <v>48</v>
      </c>
    </row>
    <row r="20" spans="1:1">
      <c r="A20" s="19" t="s">
        <v>45</v>
      </c>
    </row>
    <row r="21" spans="1:1">
      <c r="A21" t="s">
        <v>51</v>
      </c>
    </row>
    <row r="22" spans="1:1">
      <c r="A22" t="s">
        <v>52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2:K31"/>
  <sheetViews>
    <sheetView workbookViewId="0">
      <selection activeCell="A2" sqref="A2:XFD3"/>
    </sheetView>
  </sheetViews>
  <sheetFormatPr defaultRowHeight="15"/>
  <cols>
    <col min="1" max="1" width="24.85546875" customWidth="1"/>
    <col min="5" max="5" width="29.42578125" customWidth="1"/>
    <col min="9" max="9" width="17.7109375" customWidth="1"/>
    <col min="11" max="11" width="10.140625" bestFit="1" customWidth="1"/>
  </cols>
  <sheetData>
    <row r="2" spans="1:11">
      <c r="A2" s="45" t="s">
        <v>40</v>
      </c>
      <c r="B2" s="10"/>
      <c r="C2" s="10"/>
      <c r="D2" s="10"/>
      <c r="E2" s="10"/>
      <c r="F2" s="10"/>
      <c r="G2" s="10"/>
      <c r="H2" s="10"/>
      <c r="I2" s="10"/>
    </row>
    <row r="3" spans="1:11">
      <c r="A3" s="46" t="s">
        <v>76</v>
      </c>
      <c r="B3" s="10"/>
      <c r="C3" s="10"/>
      <c r="D3" s="10"/>
      <c r="E3" s="10"/>
      <c r="F3" s="10"/>
      <c r="G3" s="10"/>
      <c r="H3" s="10"/>
      <c r="I3" s="10"/>
    </row>
    <row r="4" spans="1:11">
      <c r="A4" s="10"/>
      <c r="B4" s="10"/>
      <c r="C4" s="10"/>
      <c r="D4" s="10"/>
      <c r="E4" s="10"/>
      <c r="F4" s="10"/>
      <c r="G4" s="10"/>
      <c r="H4" s="10"/>
    </row>
    <row r="5" spans="1:11">
      <c r="A5" s="45" t="s">
        <v>81</v>
      </c>
      <c r="B5" s="10"/>
      <c r="C5" s="10"/>
      <c r="D5" s="10"/>
      <c r="E5" s="10"/>
      <c r="F5" s="10"/>
      <c r="G5" s="10"/>
      <c r="H5" s="10"/>
      <c r="I5" s="45" t="s">
        <v>81</v>
      </c>
    </row>
    <row r="6" spans="1:11">
      <c r="A6" s="46" t="s">
        <v>84</v>
      </c>
      <c r="I6" s="46" t="s">
        <v>83</v>
      </c>
    </row>
    <row r="8" spans="1:11">
      <c r="A8" s="10"/>
      <c r="B8" s="33" t="s">
        <v>58</v>
      </c>
      <c r="C8" s="33" t="s">
        <v>60</v>
      </c>
      <c r="D8" s="10"/>
      <c r="E8" s="10"/>
      <c r="F8" s="33" t="s">
        <v>58</v>
      </c>
      <c r="G8" s="33" t="s">
        <v>60</v>
      </c>
      <c r="H8" s="10"/>
      <c r="I8" s="10"/>
      <c r="J8" s="33" t="s">
        <v>58</v>
      </c>
      <c r="K8" s="33" t="s">
        <v>60</v>
      </c>
    </row>
    <row r="9" spans="1:11" ht="15.75" thickBot="1">
      <c r="A9" s="36" t="s">
        <v>17</v>
      </c>
      <c r="B9" s="37" t="s">
        <v>59</v>
      </c>
      <c r="C9" s="37" t="s">
        <v>59</v>
      </c>
      <c r="D9" s="10"/>
      <c r="E9" s="36" t="s">
        <v>74</v>
      </c>
      <c r="F9" s="37" t="s">
        <v>59</v>
      </c>
      <c r="G9" s="37" t="s">
        <v>59</v>
      </c>
      <c r="H9" s="10"/>
      <c r="I9" s="44" t="s">
        <v>42</v>
      </c>
      <c r="J9" s="37" t="s">
        <v>59</v>
      </c>
      <c r="K9" s="37" t="s">
        <v>59</v>
      </c>
    </row>
    <row r="10" spans="1:11">
      <c r="A10" s="10" t="s">
        <v>0</v>
      </c>
      <c r="B10" s="11">
        <f>'Exhibit 7.16'!B8</f>
        <v>605</v>
      </c>
      <c r="C10" s="11">
        <f>'Exhibit 7.16'!C8</f>
        <v>665</v>
      </c>
      <c r="D10" s="10"/>
      <c r="E10" s="9" t="s">
        <v>64</v>
      </c>
      <c r="F10" s="34">
        <f>'Exhibit 7.16'!F8</f>
        <v>5</v>
      </c>
      <c r="G10" s="34">
        <f>'Exhibit 7.16'!G8</f>
        <v>5</v>
      </c>
      <c r="H10" s="10"/>
      <c r="I10" s="46" t="s">
        <v>82</v>
      </c>
      <c r="J10" s="12">
        <f>B17/F17</f>
        <v>0.15491803278688523</v>
      </c>
      <c r="K10" s="12">
        <f>C17/G17</f>
        <v>0.19538461538461538</v>
      </c>
    </row>
    <row r="11" spans="1:11">
      <c r="A11" s="10" t="s">
        <v>54</v>
      </c>
      <c r="B11" s="11">
        <f>'Exhibit 7.16'!B9</f>
        <v>-200</v>
      </c>
      <c r="C11" s="11">
        <f>'Exhibit 7.16'!C9</f>
        <v>-210</v>
      </c>
      <c r="D11" s="10"/>
      <c r="E11" s="9" t="s">
        <v>65</v>
      </c>
      <c r="F11" s="34">
        <f>'Exhibit 7.16'!F9</f>
        <v>45</v>
      </c>
      <c r="G11" s="34">
        <f>'Exhibit 7.16'!G9</f>
        <v>55</v>
      </c>
      <c r="H11" s="10"/>
    </row>
    <row r="12" spans="1:11">
      <c r="A12" s="10" t="s">
        <v>55</v>
      </c>
      <c r="B12" s="11">
        <f>'Exhibit 7.16'!B10</f>
        <v>-300</v>
      </c>
      <c r="C12" s="11">
        <f>'Exhibit 7.16'!C10</f>
        <v>-320</v>
      </c>
      <c r="D12" s="10"/>
      <c r="E12" s="9" t="s">
        <v>66</v>
      </c>
      <c r="F12" s="34">
        <f>'Exhibit 7.16'!F10</f>
        <v>15</v>
      </c>
      <c r="G12" s="34">
        <f>'Exhibit 7.16'!G10</f>
        <v>20</v>
      </c>
      <c r="H12" s="10"/>
      <c r="I12" t="s">
        <v>101</v>
      </c>
      <c r="J12" s="12">
        <f>'Q6'!B28</f>
        <v>0.27307692307692305</v>
      </c>
      <c r="K12" s="12">
        <f>'Q6'!C28</f>
        <v>0.2944444444444444</v>
      </c>
    </row>
    <row r="13" spans="1:11">
      <c r="A13" s="38" t="s">
        <v>1</v>
      </c>
      <c r="B13" s="43">
        <f>'Exhibit 7.16'!B11</f>
        <v>-40</v>
      </c>
      <c r="C13" s="43">
        <f>'Exhibit 7.16'!C11</f>
        <v>-45</v>
      </c>
      <c r="D13" s="10"/>
      <c r="E13" s="38" t="s">
        <v>4</v>
      </c>
      <c r="F13" s="39">
        <f>-'Exhibit 7.16'!F17</f>
        <v>-10</v>
      </c>
      <c r="G13" s="39">
        <f>-'Exhibit 7.16'!G17</f>
        <v>-15</v>
      </c>
      <c r="H13" s="10"/>
      <c r="I13" s="10" t="s">
        <v>99</v>
      </c>
      <c r="J13" s="12">
        <f>'Q6'!$C$27</f>
        <v>0.35</v>
      </c>
      <c r="K13" s="12">
        <f>'Q6'!$C$27</f>
        <v>0.35</v>
      </c>
    </row>
    <row r="14" spans="1:11">
      <c r="A14" s="10" t="s">
        <v>61</v>
      </c>
      <c r="B14" s="11">
        <f>'Exhibit 7.16'!B12</f>
        <v>65</v>
      </c>
      <c r="C14" s="11">
        <f>'Exhibit 7.16'!C12</f>
        <v>90</v>
      </c>
      <c r="D14" s="10"/>
      <c r="E14" s="9" t="s">
        <v>73</v>
      </c>
      <c r="F14" s="34">
        <f>SUM(F10:F13)</f>
        <v>55</v>
      </c>
      <c r="G14" s="34">
        <f>SUM(G10:G13)</f>
        <v>65</v>
      </c>
      <c r="H14" s="10"/>
      <c r="I14" s="10"/>
    </row>
    <row r="15" spans="1:11">
      <c r="A15" s="10"/>
      <c r="B15" s="11"/>
      <c r="C15" s="11"/>
      <c r="D15" s="10"/>
      <c r="E15" s="10"/>
      <c r="F15" s="35"/>
      <c r="G15" s="35"/>
      <c r="H15" s="10"/>
      <c r="I15" s="10"/>
    </row>
    <row r="16" spans="1:11">
      <c r="A16" s="38" t="s">
        <v>7</v>
      </c>
      <c r="B16" s="43">
        <f>-B14*J12</f>
        <v>-17.75</v>
      </c>
      <c r="C16" s="43">
        <f>-C14*K12</f>
        <v>-26.499999999999996</v>
      </c>
      <c r="D16" s="10"/>
      <c r="E16" s="38" t="s">
        <v>68</v>
      </c>
      <c r="F16" s="39">
        <f>'Exhibit 7.16'!F13</f>
        <v>250</v>
      </c>
      <c r="G16" s="39">
        <f>'Exhibit 7.16'!G13</f>
        <v>260</v>
      </c>
      <c r="H16" s="10"/>
    </row>
    <row r="17" spans="1:9">
      <c r="A17" s="10" t="s">
        <v>17</v>
      </c>
      <c r="B17" s="11">
        <f>SUM(B14:B16)</f>
        <v>47.25</v>
      </c>
      <c r="C17" s="11">
        <f>SUM(C14:C16)</f>
        <v>63.5</v>
      </c>
      <c r="D17" s="10"/>
      <c r="E17" s="9" t="s">
        <v>18</v>
      </c>
      <c r="F17" s="35">
        <f>SUM(F14:F16)</f>
        <v>305</v>
      </c>
      <c r="G17" s="35">
        <f>SUM(G14:G16)</f>
        <v>325</v>
      </c>
      <c r="H17" s="10"/>
    </row>
    <row r="18" spans="1:9">
      <c r="A18" s="10"/>
      <c r="B18" s="10"/>
      <c r="C18" s="10"/>
      <c r="D18" s="10"/>
      <c r="E18" s="9"/>
      <c r="F18" s="34"/>
      <c r="G18" s="34"/>
      <c r="H18" s="10"/>
    </row>
    <row r="19" spans="1:9">
      <c r="A19" s="10"/>
      <c r="B19" s="10"/>
      <c r="C19" s="10"/>
      <c r="D19" s="10"/>
      <c r="E19" s="9" t="s">
        <v>69</v>
      </c>
      <c r="F19" s="34">
        <f>'Exhibit 7.16'!F14</f>
        <v>10</v>
      </c>
      <c r="G19" s="34">
        <f>'Exhibit 7.16'!G14</f>
        <v>50</v>
      </c>
      <c r="H19" s="10"/>
    </row>
    <row r="20" spans="1:9" ht="15.75" thickBot="1">
      <c r="A20" s="45" t="s">
        <v>77</v>
      </c>
      <c r="B20" s="10"/>
      <c r="C20" s="10"/>
      <c r="D20" s="10"/>
      <c r="E20" s="40" t="s">
        <v>74</v>
      </c>
      <c r="F20" s="41">
        <f>SUM(F17:F19)</f>
        <v>315</v>
      </c>
      <c r="G20" s="41">
        <f>SUM(G17:G19)</f>
        <v>375</v>
      </c>
      <c r="H20" s="10"/>
    </row>
    <row r="21" spans="1:9" ht="15.75" thickTop="1">
      <c r="A21" s="10" t="s">
        <v>22</v>
      </c>
      <c r="B21" s="11">
        <f>'Exhibit 7.16'!B19</f>
        <v>44</v>
      </c>
      <c r="C21" s="11">
        <f>'Exhibit 7.16'!C19</f>
        <v>60</v>
      </c>
      <c r="D21" s="10"/>
      <c r="E21" s="10"/>
      <c r="F21" s="35"/>
      <c r="G21" s="35"/>
      <c r="H21" s="10"/>
    </row>
    <row r="22" spans="1:9" ht="17.25">
      <c r="A22" s="10" t="s">
        <v>106</v>
      </c>
      <c r="B22" s="3">
        <f>J19</f>
        <v>0</v>
      </c>
      <c r="C22" s="3">
        <f>K19</f>
        <v>0</v>
      </c>
      <c r="D22" s="10"/>
      <c r="E22" s="10"/>
      <c r="F22" s="10"/>
      <c r="G22" s="10"/>
      <c r="H22" s="10"/>
    </row>
    <row r="23" spans="1:9" ht="15.75" thickBot="1">
      <c r="A23" s="10" t="s">
        <v>79</v>
      </c>
      <c r="B23" s="11">
        <f>-(1-J$13)*'Exhibit 7.16'!B14</f>
        <v>3.25</v>
      </c>
      <c r="C23" s="11">
        <f>-(1-K$13)*'Exhibit 7.16'!C14</f>
        <v>9.75</v>
      </c>
      <c r="D23" s="10"/>
      <c r="E23" s="36" t="s">
        <v>80</v>
      </c>
      <c r="F23" s="49"/>
      <c r="G23" s="49"/>
      <c r="H23" s="10"/>
      <c r="I23" s="10"/>
    </row>
    <row r="24" spans="1:9">
      <c r="A24" s="38" t="s">
        <v>78</v>
      </c>
      <c r="B24" s="43">
        <f>-(1-J$13)*'Exhibit 7.16'!B15</f>
        <v>0</v>
      </c>
      <c r="C24" s="43">
        <f>-(1-K$13)*'Exhibit 7.16'!C15</f>
        <v>-16.25</v>
      </c>
      <c r="D24" s="10"/>
      <c r="E24" s="9" t="s">
        <v>70</v>
      </c>
      <c r="F24" s="34">
        <f>'Exhibit 7.16'!F18</f>
        <v>20</v>
      </c>
      <c r="G24" s="34">
        <f>'Exhibit 7.16'!G18</f>
        <v>40</v>
      </c>
      <c r="H24" s="10"/>
      <c r="I24" s="10"/>
    </row>
    <row r="25" spans="1:9">
      <c r="A25" s="10" t="s">
        <v>17</v>
      </c>
      <c r="B25" s="11">
        <f>SUM(B21:B24)</f>
        <v>47.25</v>
      </c>
      <c r="C25" s="11">
        <f>SUM(C21:C24)</f>
        <v>53.5</v>
      </c>
      <c r="D25" s="10"/>
      <c r="E25" s="9" t="s">
        <v>72</v>
      </c>
      <c r="F25" s="34">
        <f>'Exhibit 7.16'!F22</f>
        <v>70</v>
      </c>
      <c r="G25" s="34">
        <f>'Exhibit 7.16'!G22</f>
        <v>70</v>
      </c>
      <c r="H25" s="10"/>
      <c r="I25" s="10"/>
    </row>
    <row r="26" spans="1:9">
      <c r="A26" s="10"/>
      <c r="B26" s="10"/>
      <c r="D26" s="10"/>
      <c r="E26" s="38" t="s">
        <v>90</v>
      </c>
      <c r="F26" s="39">
        <f>'Exhibit 7.16'!F19</f>
        <v>20</v>
      </c>
      <c r="G26" s="39">
        <f>'Exhibit 7.16'!G19</f>
        <v>0</v>
      </c>
      <c r="H26" s="10"/>
      <c r="I26" s="10"/>
    </row>
    <row r="27" spans="1:9" ht="17.25">
      <c r="A27" s="10" t="s">
        <v>107</v>
      </c>
      <c r="B27" s="10"/>
      <c r="D27" s="10"/>
      <c r="E27" s="9" t="s">
        <v>75</v>
      </c>
      <c r="F27" s="34">
        <f>SUM(F24:F26)</f>
        <v>110</v>
      </c>
      <c r="G27" s="34">
        <f>SUM(G24:G26)</f>
        <v>110</v>
      </c>
      <c r="H27" s="10"/>
      <c r="I27" s="10"/>
    </row>
    <row r="28" spans="1:9">
      <c r="D28" s="10"/>
      <c r="E28" s="10"/>
      <c r="F28" s="35"/>
      <c r="G28" s="35"/>
      <c r="H28" s="10"/>
      <c r="I28" s="10"/>
    </row>
    <row r="29" spans="1:9">
      <c r="D29" s="10"/>
      <c r="E29" s="9" t="s">
        <v>6</v>
      </c>
      <c r="F29" s="34">
        <f>'Exhibit 7.16'!F23</f>
        <v>205</v>
      </c>
      <c r="G29" s="34">
        <f>'Exhibit 7.16'!G23</f>
        <v>265</v>
      </c>
      <c r="H29" s="10"/>
      <c r="I29" s="10"/>
    </row>
    <row r="30" spans="1:9" ht="15.75" thickBot="1">
      <c r="D30" s="10"/>
      <c r="E30" s="40" t="s">
        <v>74</v>
      </c>
      <c r="F30" s="41">
        <f>SUM(F27:F29)</f>
        <v>315</v>
      </c>
      <c r="G30" s="41">
        <f>SUM(G27:G29)</f>
        <v>375</v>
      </c>
      <c r="H30" s="10"/>
      <c r="I30" s="10"/>
    </row>
    <row r="31" spans="1:9" ht="15.75" thickTop="1">
      <c r="E31" s="10"/>
      <c r="F31" s="10"/>
      <c r="G31" s="10"/>
      <c r="H31" s="10"/>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2:E30"/>
  <sheetViews>
    <sheetView workbookViewId="0">
      <selection activeCell="A2" sqref="A2"/>
    </sheetView>
  </sheetViews>
  <sheetFormatPr defaultRowHeight="15"/>
  <cols>
    <col min="1" max="1" width="29.42578125" customWidth="1"/>
    <col min="4" max="4" width="30.28515625" customWidth="1"/>
  </cols>
  <sheetData>
    <row r="2" spans="1:5">
      <c r="A2" s="45" t="s">
        <v>40</v>
      </c>
    </row>
    <row r="3" spans="1:5">
      <c r="A3" s="10" t="s">
        <v>85</v>
      </c>
    </row>
    <row r="5" spans="1:5">
      <c r="A5" s="45" t="s">
        <v>81</v>
      </c>
      <c r="B5" s="10"/>
      <c r="D5" s="45" t="s">
        <v>81</v>
      </c>
    </row>
    <row r="6" spans="1:5">
      <c r="A6" s="48" t="s">
        <v>88</v>
      </c>
      <c r="D6" s="48" t="s">
        <v>89</v>
      </c>
    </row>
    <row r="8" spans="1:5">
      <c r="A8" s="10"/>
      <c r="B8" s="33" t="s">
        <v>60</v>
      </c>
      <c r="D8" s="10"/>
      <c r="E8" s="33" t="s">
        <v>60</v>
      </c>
    </row>
    <row r="9" spans="1:5" ht="15.75" thickBot="1">
      <c r="A9" s="36"/>
      <c r="B9" s="37" t="s">
        <v>86</v>
      </c>
      <c r="D9" s="36"/>
      <c r="E9" s="37" t="s">
        <v>86</v>
      </c>
    </row>
    <row r="10" spans="1:5">
      <c r="A10" s="10" t="s">
        <v>0</v>
      </c>
      <c r="B10" s="11">
        <f>'Q4'!C10</f>
        <v>665</v>
      </c>
      <c r="D10" s="10" t="s">
        <v>79</v>
      </c>
      <c r="E10" s="11">
        <f>'Q4'!C23</f>
        <v>9.75</v>
      </c>
    </row>
    <row r="11" spans="1:5">
      <c r="A11" s="10" t="s">
        <v>54</v>
      </c>
      <c r="B11" s="11">
        <f>'Q4'!C11</f>
        <v>-210</v>
      </c>
      <c r="D11" s="9" t="s">
        <v>92</v>
      </c>
      <c r="E11" s="11">
        <f>'Q4'!F24-'Q4'!G24</f>
        <v>-20</v>
      </c>
    </row>
    <row r="12" spans="1:5">
      <c r="A12" s="10" t="s">
        <v>55</v>
      </c>
      <c r="B12" s="11">
        <f>'Q4'!C12</f>
        <v>-320</v>
      </c>
      <c r="D12" s="9" t="s">
        <v>93</v>
      </c>
      <c r="E12" s="11">
        <f>'Q4'!F25-'Q4'!G25</f>
        <v>0</v>
      </c>
    </row>
    <row r="13" spans="1:5">
      <c r="A13" s="38" t="s">
        <v>1</v>
      </c>
      <c r="B13" s="43">
        <f>'Q4'!C13</f>
        <v>-45</v>
      </c>
      <c r="D13" s="38" t="s">
        <v>90</v>
      </c>
      <c r="E13" s="43">
        <f>'Q4'!F26-'Q4'!G26</f>
        <v>20</v>
      </c>
    </row>
    <row r="14" spans="1:5">
      <c r="A14" s="10" t="s">
        <v>61</v>
      </c>
      <c r="B14" s="11">
        <f>'Q4'!C14</f>
        <v>90</v>
      </c>
      <c r="E14" s="11">
        <f>SUM(E10:E13)</f>
        <v>9.75</v>
      </c>
    </row>
    <row r="15" spans="1:5">
      <c r="A15" s="10"/>
      <c r="B15" s="11"/>
      <c r="C15" s="10"/>
      <c r="E15" s="11"/>
    </row>
    <row r="16" spans="1:5">
      <c r="A16" s="38" t="s">
        <v>7</v>
      </c>
      <c r="B16" s="43">
        <f>'Q4'!C16</f>
        <v>-26.499999999999996</v>
      </c>
      <c r="C16" s="10"/>
      <c r="D16" s="2" t="s">
        <v>91</v>
      </c>
      <c r="E16" s="42">
        <f>'Q4'!G29-'Q4'!F29-'Q4'!C21</f>
        <v>0</v>
      </c>
    </row>
    <row r="17" spans="1:5">
      <c r="A17" s="10" t="s">
        <v>17</v>
      </c>
      <c r="B17" s="11">
        <f>'Q4'!C17</f>
        <v>63.5</v>
      </c>
      <c r="C17" s="10"/>
      <c r="D17" s="50" t="s">
        <v>88</v>
      </c>
      <c r="E17" s="11">
        <f>SUM(E14:E16)</f>
        <v>9.75</v>
      </c>
    </row>
    <row r="18" spans="1:5">
      <c r="A18" s="10"/>
      <c r="B18" s="11"/>
      <c r="C18" s="10"/>
      <c r="E18" s="11"/>
    </row>
    <row r="19" spans="1:5">
      <c r="A19" s="38" t="s">
        <v>1</v>
      </c>
      <c r="B19" s="43">
        <f>-'Q4'!C13</f>
        <v>45</v>
      </c>
    </row>
    <row r="20" spans="1:5">
      <c r="A20" s="10" t="s">
        <v>21</v>
      </c>
      <c r="B20" s="11">
        <f>SUM(B17:B19)</f>
        <v>108.5</v>
      </c>
      <c r="C20" s="10"/>
    </row>
    <row r="21" spans="1:5">
      <c r="A21" s="10"/>
      <c r="B21" s="11"/>
      <c r="C21" s="10"/>
    </row>
    <row r="22" spans="1:5">
      <c r="A22" s="10" t="s">
        <v>19</v>
      </c>
      <c r="B22" s="11">
        <f>'Q4'!F14-'Q4'!G14</f>
        <v>-10</v>
      </c>
      <c r="C22" s="10"/>
    </row>
    <row r="23" spans="1:5">
      <c r="A23" s="38" t="s">
        <v>20</v>
      </c>
      <c r="B23" s="43">
        <f>'Q4'!F16-'Q4'!G16-B19</f>
        <v>-55</v>
      </c>
      <c r="C23" s="10"/>
    </row>
    <row r="24" spans="1:5">
      <c r="A24" s="10" t="s">
        <v>12</v>
      </c>
      <c r="B24" s="11">
        <f>SUM(B20:B23)</f>
        <v>43.5</v>
      </c>
      <c r="C24" s="10"/>
    </row>
    <row r="25" spans="1:5">
      <c r="A25" s="10"/>
      <c r="B25" s="11"/>
      <c r="C25" s="10"/>
    </row>
    <row r="26" spans="1:5">
      <c r="A26" s="10" t="s">
        <v>69</v>
      </c>
      <c r="B26" s="11">
        <f>'Q4'!F19-'Q4'!G19</f>
        <v>-40</v>
      </c>
      <c r="C26" s="10"/>
    </row>
    <row r="27" spans="1:5">
      <c r="A27" s="38" t="s">
        <v>78</v>
      </c>
      <c r="B27" s="43">
        <f>-'Q4'!C24</f>
        <v>16.25</v>
      </c>
      <c r="C27" s="10"/>
    </row>
    <row r="28" spans="1:5">
      <c r="A28" s="50" t="s">
        <v>88</v>
      </c>
      <c r="B28" s="11">
        <f>SUM(B24:B27)</f>
        <v>19.75</v>
      </c>
      <c r="C28" s="10"/>
    </row>
    <row r="29" spans="1:5">
      <c r="A29" s="10"/>
      <c r="B29" s="10"/>
      <c r="C29" s="10"/>
    </row>
    <row r="30" spans="1:5">
      <c r="A30" s="10"/>
      <c r="B30" s="10"/>
      <c r="C30" s="10"/>
    </row>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dimension ref="A2:C29"/>
  <sheetViews>
    <sheetView zoomScale="85" zoomScaleNormal="85" workbookViewId="0">
      <selection activeCell="A2" sqref="A2"/>
    </sheetView>
  </sheetViews>
  <sheetFormatPr defaultRowHeight="15"/>
  <cols>
    <col min="1" max="1" width="26.7109375" customWidth="1"/>
  </cols>
  <sheetData>
    <row r="2" spans="1:3">
      <c r="A2" s="45" t="s">
        <v>40</v>
      </c>
    </row>
    <row r="3" spans="1:3">
      <c r="A3" s="10" t="s">
        <v>108</v>
      </c>
    </row>
    <row r="5" spans="1:3">
      <c r="A5" s="45" t="s">
        <v>81</v>
      </c>
    </row>
    <row r="6" spans="1:3">
      <c r="A6" s="48" t="s">
        <v>95</v>
      </c>
    </row>
    <row r="8" spans="1:3">
      <c r="B8" s="24" t="s">
        <v>58</v>
      </c>
      <c r="C8" s="24" t="s">
        <v>60</v>
      </c>
    </row>
    <row r="9" spans="1:3" ht="15.75" thickBot="1">
      <c r="A9" s="25"/>
      <c r="B9" s="51" t="s">
        <v>86</v>
      </c>
      <c r="C9" s="51" t="s">
        <v>86</v>
      </c>
    </row>
    <row r="10" spans="1:3">
      <c r="A10" t="s">
        <v>94</v>
      </c>
      <c r="B10" s="3">
        <v>21</v>
      </c>
      <c r="C10" s="3">
        <v>35</v>
      </c>
    </row>
    <row r="11" spans="1:3">
      <c r="A11" t="s">
        <v>98</v>
      </c>
      <c r="B11" s="3">
        <v>-5</v>
      </c>
      <c r="C11" s="3">
        <v>-5</v>
      </c>
    </row>
    <row r="12" spans="1:3">
      <c r="A12" s="2" t="s">
        <v>96</v>
      </c>
      <c r="B12" s="53">
        <v>0</v>
      </c>
      <c r="C12" s="53">
        <v>10</v>
      </c>
    </row>
    <row r="13" spans="1:3">
      <c r="A13" t="s">
        <v>97</v>
      </c>
      <c r="B13" s="3">
        <f>SUM(B10:B12)</f>
        <v>16</v>
      </c>
      <c r="C13" s="3">
        <f>SUM(C10:C12)</f>
        <v>40</v>
      </c>
    </row>
    <row r="14" spans="1:3">
      <c r="B14" s="32"/>
    </row>
    <row r="15" spans="1:3">
      <c r="A15" t="s">
        <v>94</v>
      </c>
      <c r="B15" s="12">
        <f t="shared" ref="B15:C18" si="0">B10/B$22</f>
        <v>0.35</v>
      </c>
      <c r="C15" s="12">
        <f t="shared" si="0"/>
        <v>0.35</v>
      </c>
    </row>
    <row r="16" spans="1:3">
      <c r="A16" t="s">
        <v>98</v>
      </c>
      <c r="B16" s="12">
        <f t="shared" si="0"/>
        <v>-8.3333333333333329E-2</v>
      </c>
      <c r="C16" s="12">
        <f t="shared" si="0"/>
        <v>-0.05</v>
      </c>
    </row>
    <row r="17" spans="1:3">
      <c r="A17" s="2" t="s">
        <v>96</v>
      </c>
      <c r="B17" s="52">
        <f t="shared" si="0"/>
        <v>0</v>
      </c>
      <c r="C17" s="52">
        <f t="shared" si="0"/>
        <v>0.1</v>
      </c>
    </row>
    <row r="18" spans="1:3">
      <c r="A18" t="s">
        <v>97</v>
      </c>
      <c r="B18" s="12">
        <f t="shared" si="0"/>
        <v>0.26666666666666666</v>
      </c>
      <c r="C18" s="12">
        <f t="shared" si="0"/>
        <v>0.4</v>
      </c>
    </row>
    <row r="21" spans="1:3">
      <c r="A21" s="19" t="s">
        <v>104</v>
      </c>
    </row>
    <row r="22" spans="1:3">
      <c r="A22" t="s">
        <v>9</v>
      </c>
      <c r="B22" s="32">
        <f>'Exhibit 7.16'!B16</f>
        <v>60</v>
      </c>
      <c r="C22" s="32">
        <f>'Exhibit 7.16'!C16</f>
        <v>100</v>
      </c>
    </row>
    <row r="23" spans="1:3">
      <c r="A23" t="s">
        <v>103</v>
      </c>
      <c r="B23" s="32">
        <f>'Exhibit 7.16'!B12</f>
        <v>65</v>
      </c>
      <c r="C23" s="32">
        <f>'Exhibit 7.16'!C12</f>
        <v>90</v>
      </c>
    </row>
    <row r="24" spans="1:3">
      <c r="B24" s="32"/>
    </row>
    <row r="26" spans="1:3">
      <c r="A26" s="19" t="s">
        <v>105</v>
      </c>
      <c r="B26" s="32"/>
    </row>
    <row r="27" spans="1:3">
      <c r="A27" t="s">
        <v>102</v>
      </c>
      <c r="B27" s="47">
        <f>B15</f>
        <v>0.35</v>
      </c>
      <c r="C27" s="47">
        <f>C15</f>
        <v>0.35</v>
      </c>
    </row>
    <row r="28" spans="1:3">
      <c r="A28" t="s">
        <v>101</v>
      </c>
      <c r="B28" s="47">
        <f>(B15*B23+B11)/B23</f>
        <v>0.27307692307692305</v>
      </c>
      <c r="C28" s="47">
        <f>(C15*C23+C11)/C23</f>
        <v>0.2944444444444444</v>
      </c>
    </row>
    <row r="29" spans="1:3">
      <c r="A29" t="s">
        <v>100</v>
      </c>
      <c r="B29" s="47">
        <f>B18</f>
        <v>0.26666666666666666</v>
      </c>
      <c r="C29" s="47">
        <f>C18</f>
        <v>0.4</v>
      </c>
    </row>
  </sheetData>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dimension ref="A2:L6"/>
  <sheetViews>
    <sheetView tabSelected="1" workbookViewId="0"/>
  </sheetViews>
  <sheetFormatPr defaultRowHeight="15"/>
  <cols>
    <col min="1" max="1" width="54.42578125" customWidth="1"/>
    <col min="2" max="12" width="9.140625" customWidth="1"/>
  </cols>
  <sheetData>
    <row r="2" spans="1:9">
      <c r="A2" s="45" t="s">
        <v>40</v>
      </c>
      <c r="B2" s="10"/>
      <c r="C2" s="10"/>
      <c r="D2" s="10"/>
      <c r="E2" s="10"/>
      <c r="F2" s="10"/>
      <c r="G2" s="10"/>
      <c r="H2" s="10"/>
      <c r="I2" s="10"/>
    </row>
    <row r="3" spans="1:9">
      <c r="A3" s="10" t="s">
        <v>110</v>
      </c>
      <c r="B3" s="10"/>
      <c r="C3" s="10"/>
      <c r="D3" s="10"/>
      <c r="E3" s="10"/>
      <c r="F3" s="10"/>
      <c r="G3" s="10"/>
      <c r="H3" s="10"/>
      <c r="I3" s="10"/>
    </row>
    <row r="5" spans="1:9">
      <c r="A5" s="19" t="s">
        <v>111</v>
      </c>
    </row>
    <row r="6" spans="1:9" s="54" customFormat="1" ht="60">
      <c r="A6" s="54" t="s">
        <v>109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2:XFB31"/>
  <sheetViews>
    <sheetView zoomScale="85" zoomScaleNormal="85" workbookViewId="0">
      <selection activeCell="A2" sqref="A2"/>
    </sheetView>
  </sheetViews>
  <sheetFormatPr defaultRowHeight="15"/>
  <cols>
    <col min="1" max="1" width="23" customWidth="1"/>
    <col min="2" max="4" width="14.7109375" customWidth="1"/>
  </cols>
  <sheetData>
    <row r="2" spans="1:5" ht="19.5" thickBot="1">
      <c r="A2" s="13" t="s">
        <v>49</v>
      </c>
      <c r="B2" s="14"/>
      <c r="C2" s="14"/>
      <c r="D2" s="14"/>
      <c r="E2" s="14"/>
    </row>
    <row r="3" spans="1:5">
      <c r="A3" s="5"/>
      <c r="B3" s="5"/>
      <c r="C3" s="5"/>
      <c r="D3" s="5"/>
      <c r="E3" s="5"/>
    </row>
    <row r="4" spans="1:5">
      <c r="A4" s="5" t="s">
        <v>32</v>
      </c>
      <c r="B4" s="5"/>
      <c r="C4" s="5"/>
      <c r="D4" s="5"/>
      <c r="E4" s="5"/>
    </row>
    <row r="5" spans="1:5">
      <c r="A5" s="5"/>
      <c r="B5" s="5"/>
      <c r="C5" s="5"/>
      <c r="D5" s="5"/>
      <c r="E5" s="5"/>
    </row>
    <row r="6" spans="1:5">
      <c r="A6" s="8"/>
      <c r="B6" s="6" t="s">
        <v>24</v>
      </c>
      <c r="C6" s="6" t="s">
        <v>25</v>
      </c>
      <c r="D6" s="6" t="s">
        <v>26</v>
      </c>
      <c r="E6" s="5"/>
    </row>
    <row r="7" spans="1:5">
      <c r="A7" s="5" t="s">
        <v>23</v>
      </c>
      <c r="B7" s="21">
        <v>100</v>
      </c>
      <c r="C7" s="21">
        <v>100</v>
      </c>
      <c r="D7" s="21">
        <v>100</v>
      </c>
      <c r="E7" s="5"/>
    </row>
    <row r="8" spans="1:5">
      <c r="A8" s="5" t="s">
        <v>8</v>
      </c>
      <c r="B8" s="22">
        <v>0</v>
      </c>
      <c r="C8" s="22">
        <v>0</v>
      </c>
      <c r="D8" s="22">
        <v>-20</v>
      </c>
      <c r="E8" s="5"/>
    </row>
    <row r="9" spans="1:5">
      <c r="A9" s="5" t="s">
        <v>9</v>
      </c>
      <c r="B9" s="21">
        <f>SUM(B7:B8)</f>
        <v>100</v>
      </c>
      <c r="C9" s="21">
        <f>SUM(C7:C8)</f>
        <v>100</v>
      </c>
      <c r="D9" s="21">
        <f>SUM(D7:D8)</f>
        <v>80</v>
      </c>
      <c r="E9" s="5"/>
    </row>
    <row r="10" spans="1:5">
      <c r="A10" s="5"/>
      <c r="B10" s="21"/>
      <c r="C10" s="21"/>
      <c r="D10" s="21"/>
      <c r="E10" s="5"/>
    </row>
    <row r="11" spans="1:5">
      <c r="A11" s="5" t="s">
        <v>10</v>
      </c>
      <c r="B11" s="21">
        <f>-B9*$B$31</f>
        <v>-25</v>
      </c>
      <c r="C11" s="21">
        <f>-C9*$B$31</f>
        <v>-25</v>
      </c>
      <c r="D11" s="21">
        <f>-D9*$B$31</f>
        <v>-20</v>
      </c>
      <c r="E11" s="5"/>
    </row>
    <row r="12" spans="1:5" ht="15.75" thickBot="1">
      <c r="A12" s="5" t="s">
        <v>22</v>
      </c>
      <c r="B12" s="23">
        <f>SUM(B9:B11)</f>
        <v>75</v>
      </c>
      <c r="C12" s="23">
        <f>SUM(C9:C11)</f>
        <v>75</v>
      </c>
      <c r="D12" s="23">
        <f>SUM(D9:D11)</f>
        <v>60</v>
      </c>
      <c r="E12" s="5"/>
    </row>
    <row r="13" spans="1:5" ht="15.75" thickTop="1">
      <c r="A13" s="5"/>
      <c r="B13" s="21"/>
      <c r="C13" s="21"/>
      <c r="D13" s="21"/>
      <c r="E13" s="5"/>
    </row>
    <row r="14" spans="1:5">
      <c r="A14" s="15" t="s">
        <v>27</v>
      </c>
      <c r="B14" s="21"/>
      <c r="C14" s="21"/>
      <c r="D14" s="21"/>
      <c r="E14" s="5"/>
    </row>
    <row r="15" spans="1:5">
      <c r="A15" s="5" t="s">
        <v>2</v>
      </c>
      <c r="B15" s="21">
        <v>125</v>
      </c>
      <c r="C15" s="21">
        <f>B15</f>
        <v>125</v>
      </c>
      <c r="D15" s="21">
        <f>C15</f>
        <v>125</v>
      </c>
      <c r="E15" s="5"/>
    </row>
    <row r="16" spans="1:5">
      <c r="A16" s="7" t="s">
        <v>14</v>
      </c>
      <c r="B16" s="21">
        <v>400</v>
      </c>
      <c r="C16" s="21">
        <f>B16</f>
        <v>400</v>
      </c>
      <c r="D16" s="21">
        <f>C16</f>
        <v>400</v>
      </c>
      <c r="E16" s="5"/>
    </row>
    <row r="17" spans="1:5 16382:16382">
      <c r="A17" s="5" t="s">
        <v>3</v>
      </c>
      <c r="B17" s="21">
        <v>0</v>
      </c>
      <c r="C17" s="21">
        <v>50</v>
      </c>
      <c r="D17" s="21">
        <v>0</v>
      </c>
      <c r="E17" s="5"/>
    </row>
    <row r="18" spans="1:5 16382:16382" ht="15.75" thickBot="1">
      <c r="A18" s="5" t="s">
        <v>13</v>
      </c>
      <c r="B18" s="23">
        <f>SUM(B15:B17)</f>
        <v>525</v>
      </c>
      <c r="C18" s="23">
        <f>SUM(C15:C17)</f>
        <v>575</v>
      </c>
      <c r="D18" s="23">
        <f>SUM(D15:D17)</f>
        <v>525</v>
      </c>
      <c r="E18" s="5"/>
      <c r="XFB18" s="4">
        <f>SUM(XFB15:XFD17)</f>
        <v>0</v>
      </c>
    </row>
    <row r="19" spans="1:5 16382:16382" ht="15.75" thickTop="1">
      <c r="A19" s="5"/>
      <c r="B19" s="21"/>
      <c r="C19" s="21"/>
      <c r="D19" s="21"/>
      <c r="E19" s="5"/>
    </row>
    <row r="20" spans="1:5 16382:16382">
      <c r="A20" s="5" t="s">
        <v>4</v>
      </c>
      <c r="B20" s="21">
        <v>50</v>
      </c>
      <c r="C20" s="21">
        <v>50</v>
      </c>
      <c r="D20" s="21">
        <v>50</v>
      </c>
      <c r="E20" s="5"/>
    </row>
    <row r="21" spans="1:5 16382:16382">
      <c r="A21" s="5" t="s">
        <v>5</v>
      </c>
      <c r="B21" s="21">
        <v>0</v>
      </c>
      <c r="C21" s="21">
        <v>0</v>
      </c>
      <c r="D21" s="21">
        <v>200</v>
      </c>
      <c r="E21" s="5"/>
    </row>
    <row r="22" spans="1:5 16382:16382">
      <c r="A22" s="5" t="s">
        <v>6</v>
      </c>
      <c r="B22" s="21">
        <f>B23-SUM(B20:B21)</f>
        <v>475</v>
      </c>
      <c r="C22" s="21">
        <f>C23-SUM(C20:C21)</f>
        <v>525</v>
      </c>
      <c r="D22" s="21">
        <f>D23-SUM(D20:D21)</f>
        <v>275</v>
      </c>
      <c r="E22" s="5"/>
    </row>
    <row r="23" spans="1:5 16382:16382" ht="15.75" thickBot="1">
      <c r="A23" s="5" t="s">
        <v>15</v>
      </c>
      <c r="B23" s="23">
        <f>B18</f>
        <v>525</v>
      </c>
      <c r="C23" s="23">
        <f>C18</f>
        <v>575</v>
      </c>
      <c r="D23" s="23">
        <f>D18</f>
        <v>525</v>
      </c>
      <c r="E23" s="5"/>
    </row>
    <row r="24" spans="1:5 16382:16382" ht="15.75" thickTop="1">
      <c r="A24" s="8"/>
      <c r="B24" s="8"/>
      <c r="C24" s="8"/>
      <c r="D24" s="8"/>
      <c r="E24" s="8"/>
    </row>
    <row r="25" spans="1:5 16382:16382">
      <c r="A25" s="5"/>
      <c r="B25" s="5"/>
      <c r="C25" s="5"/>
      <c r="D25" s="5"/>
      <c r="E25" s="5"/>
    </row>
    <row r="30" spans="1:5 16382:16382">
      <c r="A30" s="19" t="s">
        <v>50</v>
      </c>
    </row>
    <row r="31" spans="1:5 16382:16382">
      <c r="A31" t="s">
        <v>28</v>
      </c>
      <c r="B31" s="1">
        <v>0.25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2:H37"/>
  <sheetViews>
    <sheetView zoomScale="85" zoomScaleNormal="85" workbookViewId="0">
      <selection activeCell="A2" sqref="A2"/>
    </sheetView>
  </sheetViews>
  <sheetFormatPr defaultRowHeight="15"/>
  <cols>
    <col min="1" max="1" width="23.28515625" customWidth="1"/>
    <col min="5" max="5" width="28" customWidth="1"/>
  </cols>
  <sheetData>
    <row r="2" spans="1:8" ht="19.5" thickBot="1">
      <c r="A2" s="26" t="s">
        <v>62</v>
      </c>
      <c r="B2" s="27"/>
      <c r="C2" s="27"/>
      <c r="D2" s="27"/>
      <c r="E2" s="27"/>
      <c r="F2" s="27"/>
      <c r="G2" s="27"/>
      <c r="H2" s="27"/>
    </row>
    <row r="3" spans="1:8">
      <c r="A3" s="5"/>
      <c r="B3" s="5"/>
      <c r="C3" s="5"/>
      <c r="D3" s="5"/>
      <c r="E3" s="5"/>
      <c r="F3" s="5"/>
      <c r="G3" s="5"/>
      <c r="H3" s="5"/>
    </row>
    <row r="4" spans="1:8">
      <c r="A4" s="5" t="s">
        <v>16</v>
      </c>
      <c r="B4" s="5"/>
      <c r="C4" s="5"/>
      <c r="D4" s="5"/>
      <c r="E4" s="5"/>
      <c r="F4" s="5"/>
      <c r="G4" s="5"/>
      <c r="H4" s="5"/>
    </row>
    <row r="5" spans="1:8">
      <c r="A5" s="5"/>
      <c r="B5" s="5"/>
      <c r="C5" s="5"/>
      <c r="D5" s="5"/>
      <c r="E5" s="5"/>
      <c r="F5" s="5"/>
      <c r="G5" s="5"/>
      <c r="H5" s="5"/>
    </row>
    <row r="6" spans="1:8">
      <c r="A6" s="5"/>
      <c r="B6" s="28" t="s">
        <v>58</v>
      </c>
      <c r="C6" s="28" t="s">
        <v>60</v>
      </c>
      <c r="D6" s="5"/>
      <c r="E6" s="5"/>
      <c r="F6" s="28" t="s">
        <v>58</v>
      </c>
      <c r="G6" s="28" t="s">
        <v>60</v>
      </c>
      <c r="H6" s="30"/>
    </row>
    <row r="7" spans="1:8">
      <c r="A7" s="20" t="s">
        <v>63</v>
      </c>
      <c r="B7" s="6" t="s">
        <v>86</v>
      </c>
      <c r="C7" s="6" t="s">
        <v>86</v>
      </c>
      <c r="D7" s="5"/>
      <c r="E7" s="20" t="s">
        <v>11</v>
      </c>
      <c r="F7" s="6" t="s">
        <v>86</v>
      </c>
      <c r="G7" s="6" t="s">
        <v>86</v>
      </c>
      <c r="H7" s="30"/>
    </row>
    <row r="8" spans="1:8">
      <c r="A8" s="5" t="s">
        <v>0</v>
      </c>
      <c r="B8" s="21">
        <v>605</v>
      </c>
      <c r="C8" s="21">
        <v>665</v>
      </c>
      <c r="D8" s="5"/>
      <c r="E8" s="5" t="s">
        <v>64</v>
      </c>
      <c r="F8" s="21">
        <v>5</v>
      </c>
      <c r="G8" s="21">
        <v>5</v>
      </c>
      <c r="H8" s="29"/>
    </row>
    <row r="9" spans="1:8">
      <c r="A9" s="5" t="s">
        <v>54</v>
      </c>
      <c r="B9" s="21">
        <v>-200</v>
      </c>
      <c r="C9" s="21">
        <v>-210</v>
      </c>
      <c r="D9" s="5"/>
      <c r="E9" s="5" t="s">
        <v>65</v>
      </c>
      <c r="F9" s="21">
        <v>45</v>
      </c>
      <c r="G9" s="21">
        <v>55</v>
      </c>
      <c r="H9" s="29"/>
    </row>
    <row r="10" spans="1:8">
      <c r="A10" s="5" t="s">
        <v>55</v>
      </c>
      <c r="B10" s="21">
        <v>-300</v>
      </c>
      <c r="C10" s="21">
        <v>-320</v>
      </c>
      <c r="D10" s="5"/>
      <c r="E10" s="29" t="s">
        <v>66</v>
      </c>
      <c r="F10" s="22">
        <v>15</v>
      </c>
      <c r="G10" s="22">
        <v>20</v>
      </c>
      <c r="H10" s="29"/>
    </row>
    <row r="11" spans="1:8">
      <c r="A11" s="5" t="s">
        <v>1</v>
      </c>
      <c r="B11" s="22">
        <v>-40</v>
      </c>
      <c r="C11" s="22">
        <v>-45</v>
      </c>
      <c r="D11" s="5"/>
      <c r="E11" s="29" t="s">
        <v>67</v>
      </c>
      <c r="F11" s="21">
        <f>SUM(F8:F10)</f>
        <v>65</v>
      </c>
      <c r="G11" s="21">
        <f>SUM(G8:G10)</f>
        <v>80</v>
      </c>
      <c r="H11" s="29"/>
    </row>
    <row r="12" spans="1:8">
      <c r="A12" s="5" t="s">
        <v>61</v>
      </c>
      <c r="B12" s="21">
        <f>SUM(B8:B11)</f>
        <v>65</v>
      </c>
      <c r="C12" s="21">
        <f>SUM(C8:C11)</f>
        <v>90</v>
      </c>
      <c r="D12" s="5"/>
      <c r="E12" s="29"/>
      <c r="F12" s="21"/>
      <c r="G12" s="21"/>
      <c r="H12" s="29"/>
    </row>
    <row r="13" spans="1:8">
      <c r="A13" s="5"/>
      <c r="B13" s="21"/>
      <c r="C13" s="21"/>
      <c r="D13" s="5"/>
      <c r="E13" s="29" t="s">
        <v>68</v>
      </c>
      <c r="F13" s="21">
        <v>250</v>
      </c>
      <c r="G13" s="21">
        <v>260</v>
      </c>
      <c r="H13" s="29"/>
    </row>
    <row r="14" spans="1:8">
      <c r="A14" s="5" t="s">
        <v>56</v>
      </c>
      <c r="B14" s="21">
        <v>-5</v>
      </c>
      <c r="C14" s="21">
        <v>-15</v>
      </c>
      <c r="D14" s="5"/>
      <c r="E14" s="29" t="s">
        <v>69</v>
      </c>
      <c r="F14" s="21">
        <v>10</v>
      </c>
      <c r="G14" s="21">
        <v>50</v>
      </c>
      <c r="H14" s="29"/>
    </row>
    <row r="15" spans="1:8" ht="15.75" thickBot="1">
      <c r="A15" s="5" t="s">
        <v>57</v>
      </c>
      <c r="B15" s="22">
        <v>0</v>
      </c>
      <c r="C15" s="22">
        <v>25</v>
      </c>
      <c r="D15" s="5"/>
      <c r="E15" s="29" t="s">
        <v>13</v>
      </c>
      <c r="F15" s="23">
        <f>SUM(F11:F14)</f>
        <v>325</v>
      </c>
      <c r="G15" s="23">
        <f>SUM(G11:G14)</f>
        <v>390</v>
      </c>
      <c r="H15" s="29"/>
    </row>
    <row r="16" spans="1:8" ht="15.75" thickTop="1">
      <c r="A16" s="5" t="s">
        <v>9</v>
      </c>
      <c r="B16" s="21">
        <f>SUM(B12:B15)</f>
        <v>60</v>
      </c>
      <c r="C16" s="21">
        <f>SUM(C12:C15)</f>
        <v>100</v>
      </c>
      <c r="D16" s="5"/>
      <c r="E16" s="29"/>
      <c r="F16" s="21"/>
      <c r="G16" s="21"/>
      <c r="H16" s="29"/>
    </row>
    <row r="17" spans="1:8">
      <c r="A17" s="5"/>
      <c r="B17" s="21"/>
      <c r="C17" s="21"/>
      <c r="D17" s="5"/>
      <c r="E17" s="29" t="s">
        <v>4</v>
      </c>
      <c r="F17" s="21">
        <v>10</v>
      </c>
      <c r="G17" s="21">
        <v>15</v>
      </c>
      <c r="H17" s="29"/>
    </row>
    <row r="18" spans="1:8">
      <c r="A18" s="5" t="s">
        <v>10</v>
      </c>
      <c r="B18" s="21">
        <f>-'Q6'!B13</f>
        <v>-16</v>
      </c>
      <c r="C18" s="21">
        <f>-'Q6'!C13</f>
        <v>-40</v>
      </c>
      <c r="D18" s="5"/>
      <c r="E18" s="29" t="s">
        <v>70</v>
      </c>
      <c r="F18" s="21">
        <v>20</v>
      </c>
      <c r="G18" s="21">
        <v>40</v>
      </c>
      <c r="H18" s="29"/>
    </row>
    <row r="19" spans="1:8" ht="15.75" thickBot="1">
      <c r="A19" s="5" t="s">
        <v>22</v>
      </c>
      <c r="B19" s="23">
        <f>SUM(B16:B18)</f>
        <v>44</v>
      </c>
      <c r="C19" s="23">
        <f>SUM(C16:C18)</f>
        <v>60</v>
      </c>
      <c r="D19" s="5"/>
      <c r="E19" s="8" t="s">
        <v>90</v>
      </c>
      <c r="F19" s="22">
        <v>20</v>
      </c>
      <c r="G19" s="22">
        <v>0</v>
      </c>
      <c r="H19" s="29"/>
    </row>
    <row r="20" spans="1:8" ht="15.75" thickTop="1">
      <c r="A20" s="5"/>
      <c r="B20" s="5"/>
      <c r="C20" s="5"/>
      <c r="D20" s="5"/>
      <c r="E20" s="29" t="s">
        <v>71</v>
      </c>
      <c r="F20" s="21">
        <f>SUM(F17:F19)</f>
        <v>50</v>
      </c>
      <c r="G20" s="21">
        <f>SUM(G17:G19)</f>
        <v>55</v>
      </c>
      <c r="H20" s="29"/>
    </row>
    <row r="21" spans="1:8">
      <c r="A21" s="5"/>
      <c r="B21" s="5"/>
      <c r="C21" s="5"/>
      <c r="D21" s="5"/>
      <c r="E21" s="29"/>
      <c r="F21" s="21"/>
      <c r="G21" s="21"/>
      <c r="H21" s="29"/>
    </row>
    <row r="22" spans="1:8">
      <c r="A22" s="5"/>
      <c r="B22" s="5"/>
      <c r="C22" s="5"/>
      <c r="D22" s="5"/>
      <c r="E22" s="29" t="s">
        <v>72</v>
      </c>
      <c r="F22" s="21">
        <v>70</v>
      </c>
      <c r="G22" s="21">
        <v>70</v>
      </c>
      <c r="H22" s="29"/>
    </row>
    <row r="23" spans="1:8">
      <c r="A23" s="5"/>
      <c r="B23" s="5"/>
      <c r="C23" s="5"/>
      <c r="D23" s="5"/>
      <c r="E23" s="29" t="s">
        <v>6</v>
      </c>
      <c r="F23" s="21">
        <v>205</v>
      </c>
      <c r="G23" s="21">
        <f>F23+C19</f>
        <v>265</v>
      </c>
      <c r="H23" s="31"/>
    </row>
    <row r="24" spans="1:8" ht="15.75" thickBot="1">
      <c r="A24" s="29"/>
      <c r="B24" s="29"/>
      <c r="C24" s="29"/>
      <c r="D24" s="29"/>
      <c r="E24" s="29" t="s">
        <v>15</v>
      </c>
      <c r="F24" s="23">
        <f>SUM(F20:F23)</f>
        <v>325</v>
      </c>
      <c r="G24" s="23">
        <f>SUM(G20:G23)</f>
        <v>390</v>
      </c>
      <c r="H24" s="29"/>
    </row>
    <row r="25" spans="1:8" ht="15.75" thickTop="1">
      <c r="A25" s="8"/>
      <c r="B25" s="8"/>
      <c r="C25" s="8"/>
      <c r="D25" s="8"/>
      <c r="E25" s="8"/>
      <c r="F25" s="8"/>
      <c r="G25" s="8"/>
      <c r="H25" s="8"/>
    </row>
    <row r="26" spans="1:8">
      <c r="A26" s="5"/>
      <c r="B26" s="5"/>
      <c r="C26" s="5"/>
      <c r="D26" s="5"/>
      <c r="E26" s="5"/>
      <c r="F26" s="5"/>
      <c r="G26" s="5"/>
      <c r="H26" s="5"/>
    </row>
    <row r="30" spans="1:8">
      <c r="A30" s="19" t="s">
        <v>50</v>
      </c>
    </row>
    <row r="31" spans="1:8">
      <c r="A31" t="s">
        <v>102</v>
      </c>
      <c r="B31" s="12">
        <f>'Q6'!$C27</f>
        <v>0.35</v>
      </c>
      <c r="C31" s="12">
        <f>'Q6'!$C27</f>
        <v>0.35</v>
      </c>
    </row>
    <row r="32" spans="1:8">
      <c r="A32" t="s">
        <v>101</v>
      </c>
      <c r="B32" s="12">
        <f>'Q6'!$C28</f>
        <v>0.2944444444444444</v>
      </c>
      <c r="C32" s="12">
        <f>'Q6'!$C28</f>
        <v>0.2944444444444444</v>
      </c>
    </row>
    <row r="33" spans="1:3">
      <c r="A33" t="s">
        <v>100</v>
      </c>
      <c r="B33" s="12">
        <f>'Q6'!$C29</f>
        <v>0.4</v>
      </c>
      <c r="C33" s="12">
        <f>'Q6'!$C29</f>
        <v>0.4</v>
      </c>
    </row>
    <row r="36" spans="1:3">
      <c r="A36" s="19" t="s">
        <v>87</v>
      </c>
    </row>
    <row r="37" spans="1:3">
      <c r="A37" t="s">
        <v>11</v>
      </c>
      <c r="B37" s="32">
        <f>F15-F24</f>
        <v>0</v>
      </c>
      <c r="C37" s="32">
        <f>G15-G24</f>
        <v>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vt:lpstr>
      <vt:lpstr>Q1-3</vt:lpstr>
      <vt:lpstr>Q4</vt:lpstr>
      <vt:lpstr>Q5</vt:lpstr>
      <vt:lpstr>Q6</vt:lpstr>
      <vt:lpstr>Q7</vt:lpstr>
      <vt:lpstr>Exhibit 7.15</vt:lpstr>
      <vt:lpstr>Exhibit 7.16</vt:lpstr>
    </vt:vector>
  </TitlesOfParts>
  <Company>University of Pennsylvania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Professor David Wessels</dc:creator>
  <cp:lastModifiedBy>WileyService</cp:lastModifiedBy>
  <cp:lastPrinted>2010-03-19T08:48:38Z</cp:lastPrinted>
  <dcterms:created xsi:type="dcterms:W3CDTF">2010-03-17T19:38:23Z</dcterms:created>
  <dcterms:modified xsi:type="dcterms:W3CDTF">2010-10-11T15:10:32Z</dcterms:modified>
</cp:coreProperties>
</file>