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omments1.xml" ContentType="application/vnd.openxmlformats-officedocument.spreadsheetml.comments+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codeName="ThisWorkbook" autoCompressPictures="0"/>
  <mc:AlternateContent xmlns:mc="http://schemas.openxmlformats.org/markup-compatibility/2006">
    <mc:Choice Requires="x15">
      <x15ac:absPath xmlns:x15ac="http://schemas.microsoft.com/office/spreadsheetml/2010/11/ac" url="/Users/mrrobert/Dropbox (Penn)/mrrobert/Classes/Wharton/fnce-intro/book/excel/"/>
    </mc:Choice>
  </mc:AlternateContent>
  <xr:revisionPtr revIDLastSave="0" documentId="13_ncr:1_{2E8D32EA-3CB0-694D-9209-CB9D0B24EAF5}" xr6:coauthVersionLast="47" xr6:coauthVersionMax="47" xr10:uidLastSave="{00000000-0000-0000-0000-000000000000}"/>
  <bookViews>
    <workbookView xWindow="480" yWindow="4360" windowWidth="26720" windowHeight="18740" tabRatio="627" activeTab="1" xr2:uid="{00000000-000D-0000-FFFF-FFFF00000000}"/>
  </bookViews>
  <sheets>
    <sheet name="CB_DATA_" sheetId="79" state="veryHidden" r:id="rId1"/>
    <sheet name="Copyright" sheetId="101" r:id="rId2"/>
    <sheet name="N-Stock" sheetId="91" r:id="rId3"/>
    <sheet name="apple-cost-of-capital" sheetId="98" r:id="rId4"/>
    <sheet name="market-returns" sheetId="97" r:id="rId5"/>
    <sheet name="F-F_Research_Data_Factors" sheetId="100" r:id="rId6"/>
    <sheet name="yield-curve" sheetId="96" r:id="rId7"/>
    <sheet name="Format Definitions" sheetId="81" r:id="rId8"/>
  </sheets>
  <definedNames>
    <definedName name="CB_Block_00000000000000000000000000000001" localSheetId="0" hidden="1">"'636109551814472324"</definedName>
    <definedName name="CBWorkbookPriority" localSheetId="0" hidden="1">-613268795589644</definedName>
    <definedName name="CBx_046e6a3263e44bdc8f4a4e9aef5fc3de" localSheetId="0" hidden="1">"'Q1-Q10 Solutions - Sim'!$A$1"</definedName>
    <definedName name="CBx_77a8af0aefb8447d901a8df770aae592" localSheetId="0" hidden="1">"'CB_DATA_'!$A$1"</definedName>
    <definedName name="CBx_Sheet_Guid" localSheetId="0" hidden="1">"'77a8af0a-efb8-447d-901a-8df770aae592"</definedName>
    <definedName name="CBx_SheetRef" localSheetId="0" hidden="1">CB_DATA_!$A$14</definedName>
    <definedName name="CBx_StorageType" localSheetId="0" hidden="1">2</definedName>
    <definedName name="dwbi4bvjpnqahmhe">'apple-cost-of-capital'!$B$3:$G$482</definedName>
    <definedName name="eff_w">'N-Stock'!$AG$24:$AG$35</definedName>
    <definedName name="gmv_w">'N-Stock'!$AA$24:$AA$35</definedName>
    <definedName name="mu">'N-Stock'!$T$7:$T$18</definedName>
    <definedName name="npval" localSheetId="1">#REF!</definedName>
    <definedName name="npval" localSheetId="7">#REF!</definedName>
    <definedName name="npval">#REF!</definedName>
    <definedName name="npval_new">#REF!</definedName>
    <definedName name="_xlnm.Print_Area" localSheetId="2">'N-Stock'!$AM$4:$BB$53</definedName>
    <definedName name="S">'N-Stock'!$X$7:$AI$18</definedName>
    <definedName name="solver_adj" localSheetId="2" hidden="1">'N-Stock'!$T$24:$T$35</definedName>
    <definedName name="solver_cvg" localSheetId="2" hidden="1">0.0001</definedName>
    <definedName name="solver_drv" localSheetId="2" hidden="1">2</definedName>
    <definedName name="solver_eng" localSheetId="3" hidden="1">1</definedName>
    <definedName name="solver_eng" localSheetId="2" hidden="1">1</definedName>
    <definedName name="solver_est" localSheetId="2" hidden="1">1</definedName>
    <definedName name="solver_itr" localSheetId="2" hidden="1">2147483647</definedName>
    <definedName name="solver_lhs1" localSheetId="2" hidden="1">'N-Stock'!$U$24</definedName>
    <definedName name="solver_lhs2" localSheetId="2" hidden="1">'N-Stock'!$V$24</definedName>
    <definedName name="solver_lin" localSheetId="3" hidden="1">2</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3" hidden="1">1</definedName>
    <definedName name="solver_neg" localSheetId="2" hidden="1">2</definedName>
    <definedName name="solver_nod" localSheetId="2" hidden="1">2147483647</definedName>
    <definedName name="solver_num" localSheetId="3" hidden="1">0</definedName>
    <definedName name="solver_num" localSheetId="2" hidden="1">2</definedName>
    <definedName name="solver_nwt" localSheetId="2" hidden="1">1</definedName>
    <definedName name="solver_opt" localSheetId="3" hidden="1">'apple-cost-of-capital'!$L$258</definedName>
    <definedName name="solver_opt" localSheetId="2" hidden="1">'N-Stock'!$W$24</definedName>
    <definedName name="solver_pre" localSheetId="2" hidden="1">0.000001</definedName>
    <definedName name="solver_rbv" localSheetId="2" hidden="1">2</definedName>
    <definedName name="solver_rel1" localSheetId="2" hidden="1">2</definedName>
    <definedName name="solver_rel2" localSheetId="2" hidden="1">2</definedName>
    <definedName name="solver_rhs1" localSheetId="2" hidden="1">1</definedName>
    <definedName name="solver_rhs2" localSheetId="2" hidden="1">0.15</definedName>
    <definedName name="solver_rlx" localSheetId="2" hidden="1">2</definedName>
    <definedName name="solver_rsd" localSheetId="2" hidden="1">0</definedName>
    <definedName name="solver_scl" localSheetId="2" hidden="1">2</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3" hidden="1">1</definedName>
    <definedName name="solver_typ" localSheetId="2" hidden="1">2</definedName>
    <definedName name="solver_val" localSheetId="3" hidden="1">0</definedName>
    <definedName name="solver_val" localSheetId="2" hidden="1">0</definedName>
    <definedName name="solver_ver" localSheetId="3" hidden="1">2</definedName>
    <definedName name="solver_ver" localSheetId="2" hidden="1">3</definedName>
    <definedName name="tang_w">'N-Stock'!$AN$24:$AN$35</definedName>
    <definedName name="w">'N-Stock'!$T$24:$T$35</definedName>
    <definedName name="z9hss8z9sdpy5cp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D284" i="98" l="1"/>
  <c r="AD278" i="98"/>
  <c r="C1152" i="100"/>
  <c r="C1153" i="100" s="1"/>
  <c r="D1152" i="100"/>
  <c r="D1153" i="100" s="1"/>
  <c r="E1152" i="100"/>
  <c r="E1153" i="100" s="1"/>
  <c r="B1152" i="100"/>
  <c r="B1153" i="100" s="1"/>
  <c r="D270" i="98"/>
  <c r="D271" i="98" s="1"/>
  <c r="E270" i="98"/>
  <c r="E271" i="98" s="1"/>
  <c r="F270" i="98"/>
  <c r="F271" i="98" s="1"/>
  <c r="G270" i="98"/>
  <c r="G271" i="98" s="1"/>
  <c r="H270" i="98"/>
  <c r="H271" i="98" s="1"/>
  <c r="C270" i="98"/>
  <c r="C271" i="98" s="1"/>
  <c r="AC298" i="98"/>
  <c r="AC299" i="98" s="1"/>
  <c r="AC300" i="98" s="1"/>
  <c r="AC301" i="98" s="1"/>
  <c r="AC302" i="98" s="1"/>
  <c r="AC303" i="98" s="1"/>
  <c r="AC304" i="98" s="1"/>
  <c r="AC305" i="98" s="1"/>
  <c r="AC306" i="98" s="1"/>
  <c r="AC307" i="98" s="1"/>
  <c r="AC308" i="98" s="1"/>
  <c r="AC309" i="98" s="1"/>
  <c r="C1166" i="97"/>
  <c r="L268" i="98"/>
  <c r="L267" i="98"/>
  <c r="L266" i="98"/>
  <c r="L265" i="98"/>
  <c r="L264" i="98"/>
  <c r="L263" i="98"/>
  <c r="L262" i="98"/>
  <c r="L261" i="98"/>
  <c r="L260" i="98"/>
  <c r="L259" i="98"/>
  <c r="L258" i="98"/>
  <c r="L257" i="98"/>
  <c r="L256" i="98"/>
  <c r="L255" i="98"/>
  <c r="L254" i="98"/>
  <c r="L253" i="98"/>
  <c r="L252" i="98"/>
  <c r="L251" i="98"/>
  <c r="L250" i="98"/>
  <c r="L249" i="98"/>
  <c r="L248" i="98"/>
  <c r="L247" i="98"/>
  <c r="L246" i="98"/>
  <c r="L245" i="98"/>
  <c r="L244" i="98"/>
  <c r="L243" i="98"/>
  <c r="L242" i="98"/>
  <c r="L241" i="98"/>
  <c r="L240" i="98"/>
  <c r="L239" i="98"/>
  <c r="L238" i="98"/>
  <c r="L237" i="98"/>
  <c r="L236" i="98"/>
  <c r="L235" i="98"/>
  <c r="L234" i="98"/>
  <c r="L233" i="98"/>
  <c r="L232" i="98"/>
  <c r="L231" i="98"/>
  <c r="L230" i="98"/>
  <c r="L229" i="98"/>
  <c r="L228" i="98"/>
  <c r="L227" i="98"/>
  <c r="L226" i="98"/>
  <c r="L225" i="98"/>
  <c r="L224" i="98"/>
  <c r="L223" i="98"/>
  <c r="L222" i="98"/>
  <c r="L221" i="98"/>
  <c r="L220" i="98"/>
  <c r="L219" i="98"/>
  <c r="L218" i="98"/>
  <c r="L217" i="98"/>
  <c r="L216" i="98"/>
  <c r="L215" i="98"/>
  <c r="L214" i="98"/>
  <c r="L213" i="98"/>
  <c r="L212" i="98"/>
  <c r="L211" i="98"/>
  <c r="L210" i="98"/>
  <c r="L209" i="98"/>
  <c r="L208" i="98"/>
  <c r="L207" i="98"/>
  <c r="L206" i="98"/>
  <c r="L205" i="98"/>
  <c r="L204" i="98"/>
  <c r="L203" i="98"/>
  <c r="L202" i="98"/>
  <c r="L201" i="98"/>
  <c r="L200" i="98"/>
  <c r="L199" i="98"/>
  <c r="L198" i="98"/>
  <c r="L197" i="98"/>
  <c r="L196" i="98"/>
  <c r="L195" i="98"/>
  <c r="L194" i="98"/>
  <c r="L193" i="98"/>
  <c r="L192" i="98"/>
  <c r="L191" i="98"/>
  <c r="L190" i="98"/>
  <c r="L189" i="98"/>
  <c r="L188" i="98"/>
  <c r="L187" i="98"/>
  <c r="L186" i="98"/>
  <c r="L185" i="98"/>
  <c r="L184" i="98"/>
  <c r="L183" i="98"/>
  <c r="L182" i="98"/>
  <c r="L181" i="98"/>
  <c r="L180" i="98"/>
  <c r="L179" i="98"/>
  <c r="L178" i="98"/>
  <c r="L177" i="98"/>
  <c r="L176" i="98"/>
  <c r="L175" i="98"/>
  <c r="L174" i="98"/>
  <c r="L173" i="98"/>
  <c r="L172" i="98"/>
  <c r="L171" i="98"/>
  <c r="L170" i="98"/>
  <c r="L169" i="98"/>
  <c r="L168" i="98"/>
  <c r="L167" i="98"/>
  <c r="L166" i="98"/>
  <c r="L165" i="98"/>
  <c r="L164" i="98"/>
  <c r="L163" i="98"/>
  <c r="L162" i="98"/>
  <c r="L161" i="98"/>
  <c r="L160" i="98"/>
  <c r="L159" i="98"/>
  <c r="L158" i="98"/>
  <c r="L157" i="98"/>
  <c r="L156" i="98"/>
  <c r="L155" i="98"/>
  <c r="L154" i="98"/>
  <c r="L153" i="98"/>
  <c r="L152" i="98"/>
  <c r="L151" i="98"/>
  <c r="L150" i="98"/>
  <c r="L149" i="98"/>
  <c r="L148" i="98"/>
  <c r="L147" i="98"/>
  <c r="L146" i="98"/>
  <c r="L145" i="98"/>
  <c r="L144" i="98"/>
  <c r="L143" i="98"/>
  <c r="L142" i="98"/>
  <c r="L141" i="98"/>
  <c r="L140" i="98"/>
  <c r="L139" i="98"/>
  <c r="L138" i="98"/>
  <c r="L137" i="98"/>
  <c r="L136" i="98"/>
  <c r="L135" i="98"/>
  <c r="L134" i="98"/>
  <c r="L133" i="98"/>
  <c r="L132" i="98"/>
  <c r="L131" i="98"/>
  <c r="L130" i="98"/>
  <c r="L129" i="98"/>
  <c r="L128" i="98"/>
  <c r="L127" i="98"/>
  <c r="L126" i="98"/>
  <c r="L125" i="98"/>
  <c r="L124" i="98"/>
  <c r="L123" i="98"/>
  <c r="L122" i="98"/>
  <c r="L121" i="98"/>
  <c r="L120" i="98"/>
  <c r="L119" i="98"/>
  <c r="L118" i="98"/>
  <c r="L117" i="98"/>
  <c r="L116" i="98"/>
  <c r="L115" i="98"/>
  <c r="L114" i="98"/>
  <c r="L113" i="98"/>
  <c r="L112" i="98"/>
  <c r="L111" i="98"/>
  <c r="L110" i="98"/>
  <c r="L109" i="98"/>
  <c r="L108" i="98"/>
  <c r="L107" i="98"/>
  <c r="L106" i="98"/>
  <c r="L105" i="98"/>
  <c r="L104" i="98"/>
  <c r="L103" i="98"/>
  <c r="L102" i="98"/>
  <c r="L101" i="98"/>
  <c r="L100" i="98"/>
  <c r="L99" i="98"/>
  <c r="L98" i="98"/>
  <c r="L97" i="98"/>
  <c r="L96" i="98"/>
  <c r="L95" i="98"/>
  <c r="L94" i="98"/>
  <c r="L93" i="98"/>
  <c r="L92" i="98"/>
  <c r="L91" i="98"/>
  <c r="L90" i="98"/>
  <c r="L89" i="98"/>
  <c r="L88" i="98"/>
  <c r="L87" i="98"/>
  <c r="L86" i="98"/>
  <c r="L85" i="98"/>
  <c r="L84" i="98"/>
  <c r="L83" i="98"/>
  <c r="L82" i="98"/>
  <c r="L81" i="98"/>
  <c r="L80" i="98"/>
  <c r="L79" i="98"/>
  <c r="L78" i="98"/>
  <c r="L77" i="98"/>
  <c r="L76" i="98"/>
  <c r="L75" i="98"/>
  <c r="L74" i="98"/>
  <c r="L73" i="98"/>
  <c r="L72" i="98"/>
  <c r="L71" i="98"/>
  <c r="L70" i="98"/>
  <c r="L69" i="98"/>
  <c r="L68" i="98"/>
  <c r="L67" i="98"/>
  <c r="L66" i="98"/>
  <c r="L65" i="98"/>
  <c r="L64" i="98"/>
  <c r="L63" i="98"/>
  <c r="L62" i="98"/>
  <c r="L61" i="98"/>
  <c r="L60" i="98"/>
  <c r="L59" i="98"/>
  <c r="L58" i="98"/>
  <c r="L57" i="98"/>
  <c r="L56" i="98"/>
  <c r="L55" i="98"/>
  <c r="L54" i="98"/>
  <c r="L53" i="98"/>
  <c r="L52" i="98"/>
  <c r="L51" i="98"/>
  <c r="L50" i="98"/>
  <c r="L49" i="98"/>
  <c r="L48" i="98"/>
  <c r="L47" i="98"/>
  <c r="L46" i="98"/>
  <c r="L45" i="98"/>
  <c r="L44" i="98"/>
  <c r="L43" i="98"/>
  <c r="L42" i="98"/>
  <c r="L41" i="98"/>
  <c r="L40" i="98"/>
  <c r="L39" i="98"/>
  <c r="L38" i="98"/>
  <c r="L37" i="98"/>
  <c r="L36" i="98"/>
  <c r="L35" i="98"/>
  <c r="L34" i="98"/>
  <c r="L33" i="98"/>
  <c r="L32" i="98"/>
  <c r="L31" i="98"/>
  <c r="L30" i="98"/>
  <c r="L29" i="98"/>
  <c r="L28" i="98"/>
  <c r="L27" i="98"/>
  <c r="L26" i="98"/>
  <c r="L25" i="98"/>
  <c r="L24" i="98"/>
  <c r="L23" i="98"/>
  <c r="L22" i="98"/>
  <c r="L21" i="98"/>
  <c r="L20" i="98"/>
  <c r="L19" i="98"/>
  <c r="L18" i="98"/>
  <c r="L17" i="98"/>
  <c r="L16" i="98"/>
  <c r="L15" i="98"/>
  <c r="L14" i="98"/>
  <c r="L13" i="98"/>
  <c r="L12" i="98"/>
  <c r="L11" i="98"/>
  <c r="L10" i="98"/>
  <c r="L9" i="98"/>
  <c r="L8" i="98"/>
  <c r="L7" i="98"/>
  <c r="L6" i="98"/>
  <c r="L5" i="98"/>
  <c r="J5" i="98"/>
  <c r="AO105" i="91"/>
  <c r="AO106" i="91" s="1"/>
  <c r="AO107" i="91" s="1"/>
  <c r="AO108" i="91" s="1"/>
  <c r="AO109" i="91" s="1"/>
  <c r="AO110" i="91" s="1"/>
  <c r="AO111" i="91" s="1"/>
  <c r="AO112" i="91" s="1"/>
  <c r="AO113" i="91" s="1"/>
  <c r="AO114" i="91" s="1"/>
  <c r="AO115" i="91" s="1"/>
  <c r="AO116" i="91" s="1"/>
  <c r="AO117" i="91" s="1"/>
  <c r="AO118" i="91" s="1"/>
  <c r="AO104" i="91"/>
  <c r="D76" i="91"/>
  <c r="E76" i="91"/>
  <c r="F76" i="91"/>
  <c r="G76" i="91"/>
  <c r="H76" i="91"/>
  <c r="I76" i="91"/>
  <c r="J76" i="91"/>
  <c r="K76" i="91"/>
  <c r="L76" i="91"/>
  <c r="M76" i="91"/>
  <c r="N76" i="91"/>
  <c r="O76" i="91"/>
  <c r="P76" i="91"/>
  <c r="C76" i="91"/>
  <c r="AH105" i="91"/>
  <c r="AH104" i="91"/>
  <c r="AH102" i="91"/>
  <c r="P67" i="91"/>
  <c r="P70" i="91" s="1"/>
  <c r="P68" i="91"/>
  <c r="P71" i="91"/>
  <c r="P73" i="91"/>
  <c r="P74" i="91"/>
  <c r="AE289" i="98"/>
  <c r="AE288" i="98"/>
  <c r="AE275" i="98"/>
  <c r="M268" i="98"/>
  <c r="M267" i="98"/>
  <c r="M266" i="98"/>
  <c r="M265" i="98"/>
  <c r="M264" i="98"/>
  <c r="M263" i="98"/>
  <c r="M262" i="98"/>
  <c r="M261" i="98"/>
  <c r="M260" i="98"/>
  <c r="M259" i="98"/>
  <c r="M258" i="98"/>
  <c r="M257" i="98"/>
  <c r="M256" i="98"/>
  <c r="M255" i="98"/>
  <c r="M254" i="98"/>
  <c r="M253" i="98"/>
  <c r="M252" i="98"/>
  <c r="M251" i="98"/>
  <c r="M250" i="98"/>
  <c r="M249" i="98"/>
  <c r="M248" i="98"/>
  <c r="M247" i="98"/>
  <c r="M246" i="98"/>
  <c r="M245" i="98"/>
  <c r="M244" i="98"/>
  <c r="M243" i="98"/>
  <c r="M242" i="98"/>
  <c r="M241" i="98"/>
  <c r="M240" i="98"/>
  <c r="M239" i="98"/>
  <c r="M238" i="98"/>
  <c r="M237" i="98"/>
  <c r="M236" i="98"/>
  <c r="M235" i="98"/>
  <c r="M234" i="98"/>
  <c r="M233" i="98"/>
  <c r="M232" i="98"/>
  <c r="M231" i="98"/>
  <c r="M230" i="98"/>
  <c r="M229" i="98"/>
  <c r="M228" i="98"/>
  <c r="M227" i="98"/>
  <c r="M226" i="98"/>
  <c r="M225" i="98"/>
  <c r="M224" i="98"/>
  <c r="M223" i="98"/>
  <c r="M222" i="98"/>
  <c r="M221" i="98"/>
  <c r="M220" i="98"/>
  <c r="M219" i="98"/>
  <c r="M218" i="98"/>
  <c r="M217" i="98"/>
  <c r="M216" i="98"/>
  <c r="M215" i="98"/>
  <c r="M214" i="98"/>
  <c r="M213" i="98"/>
  <c r="M212" i="98"/>
  <c r="M211" i="98"/>
  <c r="M210" i="98"/>
  <c r="M209" i="98"/>
  <c r="M208" i="98"/>
  <c r="M207" i="98"/>
  <c r="M206" i="98"/>
  <c r="M205" i="98"/>
  <c r="M204" i="98"/>
  <c r="M203" i="98"/>
  <c r="M202" i="98"/>
  <c r="M201" i="98"/>
  <c r="M200" i="98"/>
  <c r="M199" i="98"/>
  <c r="M198" i="98"/>
  <c r="M197" i="98"/>
  <c r="M196" i="98"/>
  <c r="M195" i="98"/>
  <c r="M194" i="98"/>
  <c r="M193" i="98"/>
  <c r="M192" i="98"/>
  <c r="M191" i="98"/>
  <c r="M190" i="98"/>
  <c r="M189" i="98"/>
  <c r="M188" i="98"/>
  <c r="M187" i="98"/>
  <c r="M186" i="98"/>
  <c r="M185" i="98"/>
  <c r="M184" i="98"/>
  <c r="M183" i="98"/>
  <c r="M182" i="98"/>
  <c r="M181" i="98"/>
  <c r="M180" i="98"/>
  <c r="M179" i="98"/>
  <c r="M178" i="98"/>
  <c r="M177" i="98"/>
  <c r="M176" i="98"/>
  <c r="M175" i="98"/>
  <c r="M174" i="98"/>
  <c r="M173" i="98"/>
  <c r="M172" i="98"/>
  <c r="M171" i="98"/>
  <c r="M170" i="98"/>
  <c r="M169" i="98"/>
  <c r="M168" i="98"/>
  <c r="M167" i="98"/>
  <c r="M166" i="98"/>
  <c r="M165" i="98"/>
  <c r="M164" i="98"/>
  <c r="M163" i="98"/>
  <c r="M162" i="98"/>
  <c r="M161" i="98"/>
  <c r="M160" i="98"/>
  <c r="M159" i="98"/>
  <c r="M158" i="98"/>
  <c r="M157" i="98"/>
  <c r="M156" i="98"/>
  <c r="M155" i="98"/>
  <c r="M154" i="98"/>
  <c r="M153" i="98"/>
  <c r="M152" i="98"/>
  <c r="M151" i="98"/>
  <c r="M150" i="98"/>
  <c r="M149" i="98"/>
  <c r="M148" i="98"/>
  <c r="M147" i="98"/>
  <c r="M146" i="98"/>
  <c r="M145" i="98"/>
  <c r="M144" i="98"/>
  <c r="M143" i="98"/>
  <c r="M142" i="98"/>
  <c r="M141" i="98"/>
  <c r="M140" i="98"/>
  <c r="M139" i="98"/>
  <c r="M138" i="98"/>
  <c r="M137" i="98"/>
  <c r="M136" i="98"/>
  <c r="M135" i="98"/>
  <c r="M134" i="98"/>
  <c r="M133" i="98"/>
  <c r="M132" i="98"/>
  <c r="M131" i="98"/>
  <c r="M130" i="98"/>
  <c r="M129" i="98"/>
  <c r="M128" i="98"/>
  <c r="M127" i="98"/>
  <c r="M126" i="98"/>
  <c r="M125" i="98"/>
  <c r="M124" i="98"/>
  <c r="M123" i="98"/>
  <c r="M122" i="98"/>
  <c r="M121" i="98"/>
  <c r="M120" i="98"/>
  <c r="M119" i="98"/>
  <c r="M118" i="98"/>
  <c r="M117" i="98"/>
  <c r="M116" i="98"/>
  <c r="M115" i="98"/>
  <c r="M114" i="98"/>
  <c r="M113" i="98"/>
  <c r="M112" i="98"/>
  <c r="M111" i="98"/>
  <c r="M110" i="98"/>
  <c r="M109" i="98"/>
  <c r="M108" i="98"/>
  <c r="M107" i="98"/>
  <c r="M106" i="98"/>
  <c r="M105" i="98"/>
  <c r="M104" i="98"/>
  <c r="M103" i="98"/>
  <c r="M102" i="98"/>
  <c r="M101" i="98"/>
  <c r="M100" i="98"/>
  <c r="M99" i="98"/>
  <c r="M98" i="98"/>
  <c r="M97" i="98"/>
  <c r="M96" i="98"/>
  <c r="M95" i="98"/>
  <c r="M94" i="98"/>
  <c r="M93" i="98"/>
  <c r="M92" i="98"/>
  <c r="M91" i="98"/>
  <c r="M90" i="98"/>
  <c r="M89" i="98"/>
  <c r="M88" i="98"/>
  <c r="M87" i="98"/>
  <c r="M86" i="98"/>
  <c r="M85" i="98"/>
  <c r="M84" i="98"/>
  <c r="M83" i="98"/>
  <c r="M82" i="98"/>
  <c r="M81" i="98"/>
  <c r="M80" i="98"/>
  <c r="M79" i="98"/>
  <c r="M78" i="98"/>
  <c r="M77" i="98"/>
  <c r="M76" i="98"/>
  <c r="M75" i="98"/>
  <c r="M74" i="98"/>
  <c r="M73" i="98"/>
  <c r="M72" i="98"/>
  <c r="M71" i="98"/>
  <c r="M70" i="98"/>
  <c r="M69" i="98"/>
  <c r="M68" i="98"/>
  <c r="M67" i="98"/>
  <c r="M66" i="98"/>
  <c r="M65" i="98"/>
  <c r="M64" i="98"/>
  <c r="M63" i="98"/>
  <c r="M62" i="98"/>
  <c r="M61" i="98"/>
  <c r="M60" i="98"/>
  <c r="M59" i="98"/>
  <c r="M58" i="98"/>
  <c r="M57" i="98"/>
  <c r="M56" i="98"/>
  <c r="M55" i="98"/>
  <c r="M54" i="98"/>
  <c r="M53" i="98"/>
  <c r="M52" i="98"/>
  <c r="M51" i="98"/>
  <c r="M50" i="98"/>
  <c r="M49" i="98"/>
  <c r="M48" i="98"/>
  <c r="M47" i="98"/>
  <c r="M46" i="98"/>
  <c r="M45" i="98"/>
  <c r="M44" i="98"/>
  <c r="M43" i="98"/>
  <c r="M42" i="98"/>
  <c r="M41" i="98"/>
  <c r="M40" i="98"/>
  <c r="M39" i="98"/>
  <c r="M38" i="98"/>
  <c r="M37" i="98"/>
  <c r="M36" i="98"/>
  <c r="M35" i="98"/>
  <c r="M34" i="98"/>
  <c r="M33" i="98"/>
  <c r="M32" i="98"/>
  <c r="M31" i="98"/>
  <c r="M30" i="98"/>
  <c r="M29" i="98"/>
  <c r="M28" i="98"/>
  <c r="M27" i="98"/>
  <c r="M26" i="98"/>
  <c r="M25" i="98"/>
  <c r="M24" i="98"/>
  <c r="M23" i="98"/>
  <c r="M22" i="98"/>
  <c r="M21" i="98"/>
  <c r="M20" i="98"/>
  <c r="M19" i="98"/>
  <c r="M18" i="98"/>
  <c r="M17" i="98"/>
  <c r="M16" i="98"/>
  <c r="M15" i="98"/>
  <c r="M14" i="98"/>
  <c r="M13" i="98"/>
  <c r="M12" i="98"/>
  <c r="M11" i="98"/>
  <c r="M10" i="98"/>
  <c r="M9" i="98"/>
  <c r="M8" i="98"/>
  <c r="M7" i="98"/>
  <c r="M6" i="98"/>
  <c r="M5" i="98"/>
  <c r="K268" i="98"/>
  <c r="J268" i="98"/>
  <c r="K267" i="98"/>
  <c r="J267" i="98"/>
  <c r="K266" i="98"/>
  <c r="J266" i="98"/>
  <c r="K265" i="98"/>
  <c r="J265" i="98"/>
  <c r="K264" i="98"/>
  <c r="J264" i="98"/>
  <c r="K263" i="98"/>
  <c r="J263" i="98"/>
  <c r="K262" i="98"/>
  <c r="J262" i="98"/>
  <c r="K261" i="98"/>
  <c r="J261" i="98"/>
  <c r="K260" i="98"/>
  <c r="J260" i="98"/>
  <c r="K259" i="98"/>
  <c r="J259" i="98"/>
  <c r="K258" i="98"/>
  <c r="J258" i="98"/>
  <c r="K257" i="98"/>
  <c r="J257" i="98"/>
  <c r="K256" i="98"/>
  <c r="J256" i="98"/>
  <c r="K255" i="98"/>
  <c r="J255" i="98"/>
  <c r="K254" i="98"/>
  <c r="J254" i="98"/>
  <c r="K253" i="98"/>
  <c r="J253" i="98"/>
  <c r="K252" i="98"/>
  <c r="J252" i="98"/>
  <c r="K251" i="98"/>
  <c r="J251" i="98"/>
  <c r="K250" i="98"/>
  <c r="J250" i="98"/>
  <c r="K249" i="98"/>
  <c r="J249" i="98"/>
  <c r="K248" i="98"/>
  <c r="J248" i="98"/>
  <c r="K247" i="98"/>
  <c r="J247" i="98"/>
  <c r="K246" i="98"/>
  <c r="J246" i="98"/>
  <c r="K245" i="98"/>
  <c r="J245" i="98"/>
  <c r="K244" i="98"/>
  <c r="J244" i="98"/>
  <c r="K243" i="98"/>
  <c r="J243" i="98"/>
  <c r="K242" i="98"/>
  <c r="J242" i="98"/>
  <c r="K241" i="98"/>
  <c r="J241" i="98"/>
  <c r="K240" i="98"/>
  <c r="J240" i="98"/>
  <c r="K239" i="98"/>
  <c r="J239" i="98"/>
  <c r="K238" i="98"/>
  <c r="J238" i="98"/>
  <c r="K237" i="98"/>
  <c r="J237" i="98"/>
  <c r="K236" i="98"/>
  <c r="J236" i="98"/>
  <c r="K235" i="98"/>
  <c r="J235" i="98"/>
  <c r="K234" i="98"/>
  <c r="J234" i="98"/>
  <c r="K233" i="98"/>
  <c r="J233" i="98"/>
  <c r="K232" i="98"/>
  <c r="J232" i="98"/>
  <c r="K231" i="98"/>
  <c r="J231" i="98"/>
  <c r="K230" i="98"/>
  <c r="J230" i="98"/>
  <c r="K229" i="98"/>
  <c r="J229" i="98"/>
  <c r="K228" i="98"/>
  <c r="J228" i="98"/>
  <c r="K227" i="98"/>
  <c r="J227" i="98"/>
  <c r="K226" i="98"/>
  <c r="J226" i="98"/>
  <c r="K225" i="98"/>
  <c r="J225" i="98"/>
  <c r="K224" i="98"/>
  <c r="J224" i="98"/>
  <c r="K223" i="98"/>
  <c r="J223" i="98"/>
  <c r="K222" i="98"/>
  <c r="J222" i="98"/>
  <c r="K221" i="98"/>
  <c r="J221" i="98"/>
  <c r="K220" i="98"/>
  <c r="J220" i="98"/>
  <c r="K219" i="98"/>
  <c r="J219" i="98"/>
  <c r="K218" i="98"/>
  <c r="J218" i="98"/>
  <c r="K217" i="98"/>
  <c r="J217" i="98"/>
  <c r="K216" i="98"/>
  <c r="J216" i="98"/>
  <c r="K215" i="98"/>
  <c r="J215" i="98"/>
  <c r="K214" i="98"/>
  <c r="J214" i="98"/>
  <c r="K213" i="98"/>
  <c r="J213" i="98"/>
  <c r="K212" i="98"/>
  <c r="J212" i="98"/>
  <c r="K211" i="98"/>
  <c r="J211" i="98"/>
  <c r="K210" i="98"/>
  <c r="J210" i="98"/>
  <c r="K209" i="98"/>
  <c r="J209" i="98"/>
  <c r="K208" i="98"/>
  <c r="J208" i="98"/>
  <c r="K207" i="98"/>
  <c r="J207" i="98"/>
  <c r="K206" i="98"/>
  <c r="J206" i="98"/>
  <c r="K205" i="98"/>
  <c r="J205" i="98"/>
  <c r="K204" i="98"/>
  <c r="J204" i="98"/>
  <c r="K203" i="98"/>
  <c r="J203" i="98"/>
  <c r="K202" i="98"/>
  <c r="J202" i="98"/>
  <c r="K201" i="98"/>
  <c r="J201" i="98"/>
  <c r="K200" i="98"/>
  <c r="J200" i="98"/>
  <c r="K199" i="98"/>
  <c r="J199" i="98"/>
  <c r="K198" i="98"/>
  <c r="J198" i="98"/>
  <c r="K197" i="98"/>
  <c r="J197" i="98"/>
  <c r="K196" i="98"/>
  <c r="J196" i="98"/>
  <c r="K195" i="98"/>
  <c r="J195" i="98"/>
  <c r="K194" i="98"/>
  <c r="J194" i="98"/>
  <c r="K193" i="98"/>
  <c r="J193" i="98"/>
  <c r="K192" i="98"/>
  <c r="J192" i="98"/>
  <c r="K191" i="98"/>
  <c r="J191" i="98"/>
  <c r="K190" i="98"/>
  <c r="J190" i="98"/>
  <c r="K189" i="98"/>
  <c r="J189" i="98"/>
  <c r="K188" i="98"/>
  <c r="J188" i="98"/>
  <c r="K187" i="98"/>
  <c r="J187" i="98"/>
  <c r="K186" i="98"/>
  <c r="J186" i="98"/>
  <c r="K185" i="98"/>
  <c r="J185" i="98"/>
  <c r="K184" i="98"/>
  <c r="J184" i="98"/>
  <c r="K183" i="98"/>
  <c r="J183" i="98"/>
  <c r="K182" i="98"/>
  <c r="J182" i="98"/>
  <c r="K181" i="98"/>
  <c r="J181" i="98"/>
  <c r="K180" i="98"/>
  <c r="J180" i="98"/>
  <c r="K179" i="98"/>
  <c r="J179" i="98"/>
  <c r="J178" i="98"/>
  <c r="J177" i="98"/>
  <c r="J176" i="98"/>
  <c r="J175" i="98"/>
  <c r="J174" i="98"/>
  <c r="J173" i="98"/>
  <c r="J172" i="98"/>
  <c r="J171" i="98"/>
  <c r="J170" i="98"/>
  <c r="J169" i="98"/>
  <c r="J168" i="98"/>
  <c r="J167" i="98"/>
  <c r="J166" i="98"/>
  <c r="J165" i="98"/>
  <c r="J164" i="98"/>
  <c r="J163" i="98"/>
  <c r="J162" i="98"/>
  <c r="J161" i="98"/>
  <c r="J160" i="98"/>
  <c r="J159" i="98"/>
  <c r="J158" i="98"/>
  <c r="J157" i="98"/>
  <c r="J156" i="98"/>
  <c r="J155" i="98"/>
  <c r="J154" i="98"/>
  <c r="J153" i="98"/>
  <c r="J152" i="98"/>
  <c r="J151" i="98"/>
  <c r="J150" i="98"/>
  <c r="J149" i="98"/>
  <c r="J148" i="98"/>
  <c r="J147" i="98"/>
  <c r="J146" i="98"/>
  <c r="J145" i="98"/>
  <c r="J144" i="98"/>
  <c r="J143" i="98"/>
  <c r="J142" i="98"/>
  <c r="J141" i="98"/>
  <c r="J140" i="98"/>
  <c r="J139" i="98"/>
  <c r="J138" i="98"/>
  <c r="J137" i="98"/>
  <c r="J136" i="98"/>
  <c r="J135" i="98"/>
  <c r="J134" i="98"/>
  <c r="J133" i="98"/>
  <c r="J132" i="98"/>
  <c r="J131" i="98"/>
  <c r="J130" i="98"/>
  <c r="J129" i="98"/>
  <c r="J128" i="98"/>
  <c r="J127" i="98"/>
  <c r="J126" i="98"/>
  <c r="J125" i="98"/>
  <c r="J124" i="98"/>
  <c r="J123" i="98"/>
  <c r="J122" i="98"/>
  <c r="J121" i="98"/>
  <c r="J120" i="98"/>
  <c r="J119" i="98"/>
  <c r="J118" i="98"/>
  <c r="J117" i="98"/>
  <c r="J116" i="98"/>
  <c r="J115" i="98"/>
  <c r="J114" i="98"/>
  <c r="J113" i="98"/>
  <c r="J112" i="98"/>
  <c r="J111" i="98"/>
  <c r="J110" i="98"/>
  <c r="J109" i="98"/>
  <c r="J108" i="98"/>
  <c r="J107" i="98"/>
  <c r="J106" i="98"/>
  <c r="J105" i="98"/>
  <c r="J104" i="98"/>
  <c r="J103" i="98"/>
  <c r="J102" i="98"/>
  <c r="J101" i="98"/>
  <c r="J100" i="98"/>
  <c r="J99" i="98"/>
  <c r="J98" i="98"/>
  <c r="J97" i="98"/>
  <c r="J96" i="98"/>
  <c r="J95" i="98"/>
  <c r="J94" i="98"/>
  <c r="J93" i="98"/>
  <c r="J92" i="98"/>
  <c r="J91" i="98"/>
  <c r="J90" i="98"/>
  <c r="J89" i="98"/>
  <c r="J88" i="98"/>
  <c r="J87" i="98"/>
  <c r="J86" i="98"/>
  <c r="J85" i="98"/>
  <c r="J84" i="98"/>
  <c r="J83" i="98"/>
  <c r="J82" i="98"/>
  <c r="J81" i="98"/>
  <c r="J80" i="98"/>
  <c r="J79" i="98"/>
  <c r="J78" i="98"/>
  <c r="J77" i="98"/>
  <c r="J76" i="98"/>
  <c r="J75" i="98"/>
  <c r="J74" i="98"/>
  <c r="J73" i="98"/>
  <c r="J72" i="98"/>
  <c r="J71" i="98"/>
  <c r="J70" i="98"/>
  <c r="J69" i="98"/>
  <c r="J68" i="98"/>
  <c r="J67" i="98"/>
  <c r="J66" i="98"/>
  <c r="J65" i="98"/>
  <c r="J64" i="98"/>
  <c r="J63" i="98"/>
  <c r="J62" i="98"/>
  <c r="J61" i="98"/>
  <c r="J60" i="98"/>
  <c r="J59" i="98"/>
  <c r="J58" i="98"/>
  <c r="J57" i="98"/>
  <c r="J56" i="98"/>
  <c r="J55" i="98"/>
  <c r="J54" i="98"/>
  <c r="J53" i="98"/>
  <c r="J52" i="98"/>
  <c r="J51" i="98"/>
  <c r="J50" i="98"/>
  <c r="J49" i="98"/>
  <c r="J48" i="98"/>
  <c r="J47" i="98"/>
  <c r="J46" i="98"/>
  <c r="J45" i="98"/>
  <c r="J44" i="98"/>
  <c r="J43" i="98"/>
  <c r="J42" i="98"/>
  <c r="J41" i="98"/>
  <c r="J40" i="98"/>
  <c r="J39" i="98"/>
  <c r="J38" i="98"/>
  <c r="J37" i="98"/>
  <c r="J36" i="98"/>
  <c r="J35" i="98"/>
  <c r="J34" i="98"/>
  <c r="J33" i="98"/>
  <c r="J32" i="98"/>
  <c r="J31" i="98"/>
  <c r="J30" i="98"/>
  <c r="J29" i="98"/>
  <c r="J28" i="98"/>
  <c r="J27" i="98"/>
  <c r="J26" i="98"/>
  <c r="J25" i="98"/>
  <c r="J24" i="98"/>
  <c r="J23" i="98"/>
  <c r="J22" i="98"/>
  <c r="J21" i="98"/>
  <c r="J20" i="98"/>
  <c r="J19" i="98"/>
  <c r="J18" i="98"/>
  <c r="J17" i="98"/>
  <c r="J16" i="98"/>
  <c r="J15" i="98"/>
  <c r="J14" i="98"/>
  <c r="J13" i="98"/>
  <c r="J12" i="98"/>
  <c r="J11" i="98"/>
  <c r="J10" i="98"/>
  <c r="J9" i="98"/>
  <c r="J8" i="98"/>
  <c r="J7" i="98"/>
  <c r="J6" i="98"/>
  <c r="S16" i="97"/>
  <c r="Q16" i="97"/>
  <c r="O16" i="97"/>
  <c r="Q15" i="97"/>
  <c r="O15" i="97"/>
  <c r="S9" i="97"/>
  <c r="Q9" i="97"/>
  <c r="O9" i="97"/>
  <c r="Q8" i="97"/>
  <c r="O8" i="97"/>
  <c r="J1163" i="97"/>
  <c r="J1165" i="97"/>
  <c r="J1161" i="97"/>
  <c r="I1164" i="97"/>
  <c r="I1165" i="97" s="1"/>
  <c r="I1162" i="97"/>
  <c r="I1163" i="97" s="1"/>
  <c r="I1161" i="97"/>
  <c r="D1161" i="97"/>
  <c r="E1161" i="97"/>
  <c r="F1161" i="97"/>
  <c r="D1162" i="97"/>
  <c r="D1163" i="97" s="1"/>
  <c r="E1162" i="97"/>
  <c r="E1163" i="97" s="1"/>
  <c r="F1162" i="97"/>
  <c r="F1163" i="97" s="1"/>
  <c r="D1164" i="97"/>
  <c r="D1165" i="97" s="1"/>
  <c r="E1164" i="97"/>
  <c r="E1165" i="97" s="1"/>
  <c r="F1164" i="97"/>
  <c r="F1165" i="97" s="1"/>
  <c r="C1164" i="97"/>
  <c r="C1165" i="97" s="1"/>
  <c r="C1162" i="97"/>
  <c r="C1163" i="97" s="1"/>
  <c r="C1161" i="97"/>
  <c r="W74" i="91"/>
  <c r="AA69" i="91" s="1"/>
  <c r="V74" i="91"/>
  <c r="Z65" i="91" s="1"/>
  <c r="U74" i="91"/>
  <c r="Y65" i="91" s="1"/>
  <c r="T74" i="91"/>
  <c r="X70" i="91" s="1"/>
  <c r="N74" i="91"/>
  <c r="M74" i="91"/>
  <c r="L74" i="91"/>
  <c r="K74" i="91"/>
  <c r="J74" i="91"/>
  <c r="I74" i="91"/>
  <c r="H74" i="91"/>
  <c r="G74" i="91"/>
  <c r="F74" i="91"/>
  <c r="E74" i="91"/>
  <c r="D74" i="91"/>
  <c r="C74" i="91"/>
  <c r="AA73" i="91"/>
  <c r="Z73" i="91"/>
  <c r="X73" i="91"/>
  <c r="N73" i="91"/>
  <c r="M73" i="91"/>
  <c r="L73" i="91"/>
  <c r="K73" i="91"/>
  <c r="J73" i="91"/>
  <c r="I73" i="91"/>
  <c r="H73" i="91"/>
  <c r="G73" i="91"/>
  <c r="F73" i="91"/>
  <c r="E73" i="91"/>
  <c r="D73" i="91"/>
  <c r="C73" i="91"/>
  <c r="AA72" i="91"/>
  <c r="Y72" i="91"/>
  <c r="X72" i="91"/>
  <c r="AA71" i="91"/>
  <c r="Z71" i="91"/>
  <c r="Y71" i="91"/>
  <c r="X71" i="91"/>
  <c r="I71" i="91"/>
  <c r="H71" i="91"/>
  <c r="G71" i="91"/>
  <c r="F71" i="91"/>
  <c r="E71" i="91"/>
  <c r="D71" i="91"/>
  <c r="C71" i="91"/>
  <c r="AA70" i="91"/>
  <c r="Z70" i="91"/>
  <c r="Y70" i="91"/>
  <c r="L70" i="91"/>
  <c r="K70" i="91"/>
  <c r="J70" i="91"/>
  <c r="I70" i="91"/>
  <c r="H70" i="91"/>
  <c r="G70" i="91"/>
  <c r="F70" i="91"/>
  <c r="E70" i="91"/>
  <c r="D70" i="91"/>
  <c r="C70" i="91"/>
  <c r="X69" i="91"/>
  <c r="AA68" i="91"/>
  <c r="Z68" i="91"/>
  <c r="X68" i="91"/>
  <c r="N68" i="91"/>
  <c r="N71" i="91" s="1"/>
  <c r="M68" i="91"/>
  <c r="M71" i="91" s="1"/>
  <c r="L68" i="91"/>
  <c r="L71" i="91" s="1"/>
  <c r="K68" i="91"/>
  <c r="K71" i="91" s="1"/>
  <c r="J68" i="91"/>
  <c r="J71" i="91" s="1"/>
  <c r="I68" i="91"/>
  <c r="H68" i="91"/>
  <c r="G68" i="91"/>
  <c r="F68" i="91"/>
  <c r="E68" i="91"/>
  <c r="D68" i="91"/>
  <c r="C68" i="91"/>
  <c r="AA67" i="91"/>
  <c r="Z67" i="91"/>
  <c r="Y67" i="91"/>
  <c r="X67" i="91"/>
  <c r="N67" i="91"/>
  <c r="N70" i="91" s="1"/>
  <c r="M67" i="91"/>
  <c r="M70" i="91" s="1"/>
  <c r="L67" i="91"/>
  <c r="K67" i="91"/>
  <c r="J67" i="91"/>
  <c r="I67" i="91"/>
  <c r="H67" i="91"/>
  <c r="G67" i="91"/>
  <c r="F67" i="91"/>
  <c r="E67" i="91"/>
  <c r="D67" i="91"/>
  <c r="C67" i="91"/>
  <c r="AA66" i="91"/>
  <c r="Z66" i="91"/>
  <c r="Y66" i="91"/>
  <c r="X66" i="91"/>
  <c r="AA65" i="91"/>
  <c r="X65" i="91"/>
  <c r="O65" i="91"/>
  <c r="AA64" i="91"/>
  <c r="Z64" i="91"/>
  <c r="X64" i="91"/>
  <c r="O64" i="91"/>
  <c r="AA63" i="91"/>
  <c r="Z63" i="91"/>
  <c r="Y63" i="91"/>
  <c r="X63" i="91"/>
  <c r="O63" i="91"/>
  <c r="AA62" i="91"/>
  <c r="X62" i="91"/>
  <c r="O62" i="91"/>
  <c r="AA61" i="91"/>
  <c r="Z61" i="91"/>
  <c r="Y61" i="91"/>
  <c r="X61" i="91"/>
  <c r="S61" i="91"/>
  <c r="S62" i="91" s="1"/>
  <c r="S63" i="91" s="1"/>
  <c r="S64" i="91" s="1"/>
  <c r="S65" i="91" s="1"/>
  <c r="S66" i="91" s="1"/>
  <c r="S67" i="91" s="1"/>
  <c r="S68" i="91" s="1"/>
  <c r="S69" i="91" s="1"/>
  <c r="S70" i="91" s="1"/>
  <c r="S71" i="91" s="1"/>
  <c r="S72" i="91" s="1"/>
  <c r="O61" i="91"/>
  <c r="AA60" i="91"/>
  <c r="AA74" i="91" s="1"/>
  <c r="Z60" i="91"/>
  <c r="Y60" i="91"/>
  <c r="O60" i="91"/>
  <c r="O59" i="91"/>
  <c r="O58" i="91"/>
  <c r="O57" i="91"/>
  <c r="O56" i="91"/>
  <c r="O55" i="91"/>
  <c r="O54" i="91"/>
  <c r="O53" i="91"/>
  <c r="O52" i="91"/>
  <c r="O51" i="91"/>
  <c r="O50" i="91"/>
  <c r="O49" i="91"/>
  <c r="O48" i="91"/>
  <c r="O47" i="91"/>
  <c r="O46" i="91"/>
  <c r="O45" i="91"/>
  <c r="O44" i="91"/>
  <c r="O43" i="91"/>
  <c r="O42" i="91"/>
  <c r="O41" i="91"/>
  <c r="O40" i="91"/>
  <c r="O39" i="91"/>
  <c r="O38" i="91"/>
  <c r="O37" i="91"/>
  <c r="O36" i="91"/>
  <c r="O35" i="91"/>
  <c r="O34" i="91"/>
  <c r="O33" i="91"/>
  <c r="O32" i="91"/>
  <c r="O31" i="91"/>
  <c r="O30" i="91"/>
  <c r="O29" i="91"/>
  <c r="O28" i="91"/>
  <c r="O27" i="91"/>
  <c r="AZ26" i="91"/>
  <c r="AY26" i="91"/>
  <c r="AY27" i="91" s="1"/>
  <c r="O26" i="91"/>
  <c r="AY25" i="91"/>
  <c r="AV25" i="91"/>
  <c r="AU25" i="91"/>
  <c r="AT25" i="91"/>
  <c r="AT26" i="91" s="1"/>
  <c r="O25" i="91"/>
  <c r="BA24" i="91"/>
  <c r="AZ24" i="91"/>
  <c r="AU24" i="91"/>
  <c r="AV24" i="91" s="1"/>
  <c r="AP24" i="91"/>
  <c r="AH103" i="91" s="1"/>
  <c r="AP103" i="91" s="1"/>
  <c r="AO24" i="91"/>
  <c r="AI24" i="91"/>
  <c r="AH24" i="91"/>
  <c r="AC24" i="91"/>
  <c r="AH122" i="91" s="1"/>
  <c r="AB24" i="91"/>
  <c r="V24" i="91" a="1"/>
  <c r="V24" i="91" s="1"/>
  <c r="U24" i="91"/>
  <c r="O24" i="91"/>
  <c r="O23" i="91"/>
  <c r="O22" i="91"/>
  <c r="O21" i="91"/>
  <c r="O20" i="91"/>
  <c r="AI19" i="91"/>
  <c r="AH19" i="91"/>
  <c r="AG19" i="91"/>
  <c r="AF19" i="91"/>
  <c r="AE19" i="91"/>
  <c r="AD19" i="91"/>
  <c r="AC19" i="91"/>
  <c r="AB19" i="91"/>
  <c r="AA19" i="91"/>
  <c r="Z19" i="91"/>
  <c r="Y19" i="91"/>
  <c r="X19" i="91"/>
  <c r="O19" i="91"/>
  <c r="AZ18" i="91"/>
  <c r="AJ18" i="91"/>
  <c r="AI18" i="91"/>
  <c r="AH18" i="91"/>
  <c r="AG18" i="91"/>
  <c r="AF18" i="91"/>
  <c r="AE18" i="91"/>
  <c r="AD18" i="91"/>
  <c r="AC18" i="91"/>
  <c r="AB18" i="91"/>
  <c r="AA18" i="91"/>
  <c r="Z18" i="91"/>
  <c r="Y18" i="91"/>
  <c r="X18" i="91"/>
  <c r="O18" i="91"/>
  <c r="AY17" i="91"/>
  <c r="AJ17" i="91"/>
  <c r="AI17" i="91"/>
  <c r="AH17" i="91"/>
  <c r="AG17" i="91"/>
  <c r="AF17" i="91"/>
  <c r="AE17" i="91"/>
  <c r="AD17" i="91"/>
  <c r="AC17" i="91"/>
  <c r="AB17" i="91"/>
  <c r="AA17" i="91"/>
  <c r="Z17" i="91"/>
  <c r="Y17" i="91"/>
  <c r="X17" i="91"/>
  <c r="O17" i="91"/>
  <c r="AX16" i="91"/>
  <c r="AJ16" i="91"/>
  <c r="AI16" i="91"/>
  <c r="AH16" i="91"/>
  <c r="AG16" i="91"/>
  <c r="AF16" i="91"/>
  <c r="AE16" i="91"/>
  <c r="AD16" i="91"/>
  <c r="AC16" i="91"/>
  <c r="AB16" i="91"/>
  <c r="AA16" i="91"/>
  <c r="Z16" i="91"/>
  <c r="Y16" i="91"/>
  <c r="X16" i="91"/>
  <c r="O16" i="91"/>
  <c r="AW15" i="91"/>
  <c r="AJ15" i="91"/>
  <c r="AI15" i="91"/>
  <c r="AH15" i="91"/>
  <c r="AG15" i="91"/>
  <c r="AF15" i="91"/>
  <c r="AE15" i="91"/>
  <c r="AD15" i="91"/>
  <c r="AC15" i="91"/>
  <c r="AB15" i="91"/>
  <c r="AA15" i="91"/>
  <c r="Z15" i="91"/>
  <c r="Y15" i="91"/>
  <c r="X15" i="91"/>
  <c r="O15" i="91"/>
  <c r="AV14" i="91"/>
  <c r="AJ14" i="91"/>
  <c r="AI14" i="91"/>
  <c r="AH14" i="91"/>
  <c r="AG14" i="91"/>
  <c r="AF14" i="91"/>
  <c r="AE14" i="91"/>
  <c r="AD14" i="91"/>
  <c r="AC14" i="91"/>
  <c r="AB14" i="91"/>
  <c r="AA14" i="91"/>
  <c r="Z14" i="91"/>
  <c r="Y14" i="91"/>
  <c r="X14" i="91"/>
  <c r="O14" i="91"/>
  <c r="AU13" i="91"/>
  <c r="AJ13" i="91"/>
  <c r="AI13" i="91"/>
  <c r="AH13" i="91"/>
  <c r="AG13" i="91"/>
  <c r="AF13" i="91"/>
  <c r="AE13" i="91"/>
  <c r="AD13" i="91"/>
  <c r="AC13" i="91"/>
  <c r="AB13" i="91"/>
  <c r="AA13" i="91"/>
  <c r="Z13" i="91"/>
  <c r="Y13" i="91"/>
  <c r="X13" i="91"/>
  <c r="O13" i="91"/>
  <c r="AT12" i="91"/>
  <c r="AJ12" i="91"/>
  <c r="AI12" i="91"/>
  <c r="AH12" i="91"/>
  <c r="AG12" i="91"/>
  <c r="AF12" i="91"/>
  <c r="AE12" i="91"/>
  <c r="AD12" i="91"/>
  <c r="AC12" i="91"/>
  <c r="AB12" i="91"/>
  <c r="AA12" i="91"/>
  <c r="Z12" i="91"/>
  <c r="Y12" i="91"/>
  <c r="X12" i="91"/>
  <c r="O12" i="91"/>
  <c r="AS11" i="91"/>
  <c r="AJ11" i="91"/>
  <c r="AI11" i="91"/>
  <c r="AH11" i="91"/>
  <c r="AG11" i="91"/>
  <c r="AF11" i="91"/>
  <c r="AE11" i="91"/>
  <c r="AD11" i="91"/>
  <c r="AC11" i="91"/>
  <c r="AB11" i="91"/>
  <c r="AA11" i="91"/>
  <c r="Z11" i="91"/>
  <c r="Y11" i="91"/>
  <c r="X11" i="91"/>
  <c r="O11" i="91"/>
  <c r="AR10" i="91"/>
  <c r="AA10" i="91" s="1"/>
  <c r="AJ10" i="91"/>
  <c r="AI10" i="91"/>
  <c r="AH10" i="91"/>
  <c r="AG10" i="91"/>
  <c r="AF10" i="91"/>
  <c r="AE10" i="91"/>
  <c r="AD10" i="91"/>
  <c r="AC10" i="91"/>
  <c r="AB10" i="91"/>
  <c r="Z10" i="91"/>
  <c r="Y10" i="91"/>
  <c r="X10" i="91"/>
  <c r="O10" i="91"/>
  <c r="AQ9" i="91"/>
  <c r="Z9" i="91" s="1"/>
  <c r="AJ9" i="91"/>
  <c r="AI9" i="91"/>
  <c r="AH9" i="91"/>
  <c r="AG9" i="91"/>
  <c r="AF9" i="91"/>
  <c r="AE9" i="91"/>
  <c r="AD9" i="91"/>
  <c r="AC9" i="91"/>
  <c r="AB9" i="91"/>
  <c r="AA9" i="91"/>
  <c r="Y9" i="91"/>
  <c r="X9" i="91"/>
  <c r="O9" i="91"/>
  <c r="AP8" i="91"/>
  <c r="Y8" i="91" s="1"/>
  <c r="AJ8" i="91"/>
  <c r="AI8" i="91"/>
  <c r="AH8" i="91"/>
  <c r="AG8" i="91"/>
  <c r="AF8" i="91"/>
  <c r="AE8" i="91"/>
  <c r="AD8" i="91"/>
  <c r="AC8" i="91"/>
  <c r="AB8" i="91"/>
  <c r="AA8" i="91"/>
  <c r="Z8" i="91"/>
  <c r="X8" i="91"/>
  <c r="O8" i="91"/>
  <c r="AO7" i="91"/>
  <c r="X7" i="91" s="1"/>
  <c r="AJ7" i="91"/>
  <c r="AI7" i="91"/>
  <c r="AH7" i="91"/>
  <c r="AG7" i="91"/>
  <c r="AF7" i="91"/>
  <c r="AE7" i="91"/>
  <c r="AD7" i="91"/>
  <c r="AC7" i="91"/>
  <c r="AB7" i="91"/>
  <c r="AA7" i="91"/>
  <c r="Z7" i="91"/>
  <c r="Y7" i="91"/>
  <c r="O7" i="91"/>
  <c r="O6" i="91"/>
  <c r="O5" i="91"/>
  <c r="BA19" i="91" s="1"/>
  <c r="AJ19" i="91" s="1"/>
  <c r="AH123" i="91" l="1"/>
  <c r="W64" i="98"/>
  <c r="AC313" i="98"/>
  <c r="W234" i="98"/>
  <c r="W250" i="98"/>
  <c r="W170" i="98"/>
  <c r="V80" i="98"/>
  <c r="W218" i="98"/>
  <c r="W90" i="98"/>
  <c r="W122" i="98"/>
  <c r="W65" i="98"/>
  <c r="W91" i="98"/>
  <c r="W107" i="98"/>
  <c r="W123" i="98"/>
  <c r="W139" i="98"/>
  <c r="W155" i="98"/>
  <c r="W171" i="98"/>
  <c r="W187" i="98"/>
  <c r="W203" i="98"/>
  <c r="W219" i="98"/>
  <c r="W235" i="98"/>
  <c r="W251" i="98"/>
  <c r="W267" i="98"/>
  <c r="W75" i="98"/>
  <c r="W92" i="98"/>
  <c r="W108" i="98"/>
  <c r="W124" i="98"/>
  <c r="W140" i="98"/>
  <c r="W156" i="98"/>
  <c r="W172" i="98"/>
  <c r="W188" i="98"/>
  <c r="W204" i="98"/>
  <c r="W220" i="98"/>
  <c r="W236" i="98"/>
  <c r="W252" i="98"/>
  <c r="W268" i="98"/>
  <c r="W77" i="98"/>
  <c r="W93" i="98"/>
  <c r="W109" i="98"/>
  <c r="W125" i="98"/>
  <c r="W141" i="98"/>
  <c r="W157" i="98"/>
  <c r="W173" i="98"/>
  <c r="W189" i="98"/>
  <c r="W205" i="98"/>
  <c r="W221" i="98"/>
  <c r="W237" i="98"/>
  <c r="W253" i="98"/>
  <c r="V78" i="98"/>
  <c r="W94" i="98"/>
  <c r="W110" i="98"/>
  <c r="W126" i="98"/>
  <c r="W142" i="98"/>
  <c r="W158" i="98"/>
  <c r="W174" i="98"/>
  <c r="W190" i="98"/>
  <c r="W206" i="98"/>
  <c r="W222" i="98"/>
  <c r="W238" i="98"/>
  <c r="W254" i="98"/>
  <c r="W76" i="98"/>
  <c r="W79" i="98"/>
  <c r="W95" i="98"/>
  <c r="W111" i="98"/>
  <c r="W127" i="98"/>
  <c r="W143" i="98"/>
  <c r="W159" i="98"/>
  <c r="W175" i="98"/>
  <c r="W191" i="98"/>
  <c r="W207" i="98"/>
  <c r="W223" i="98"/>
  <c r="W239" i="98"/>
  <c r="W255" i="98"/>
  <c r="V70" i="98"/>
  <c r="W80" i="98"/>
  <c r="W96" i="98"/>
  <c r="W112" i="98"/>
  <c r="W128" i="98"/>
  <c r="W144" i="98"/>
  <c r="W160" i="98"/>
  <c r="W176" i="98"/>
  <c r="W192" i="98"/>
  <c r="W208" i="98"/>
  <c r="W224" i="98"/>
  <c r="W240" i="98"/>
  <c r="W256" i="98"/>
  <c r="W106" i="98"/>
  <c r="W81" i="98"/>
  <c r="V71" i="98"/>
  <c r="V65" i="98"/>
  <c r="V81" i="98"/>
  <c r="W97" i="98"/>
  <c r="W113" i="98"/>
  <c r="W129" i="98"/>
  <c r="W145" i="98"/>
  <c r="W161" i="98"/>
  <c r="W177" i="98"/>
  <c r="W193" i="98"/>
  <c r="W209" i="98"/>
  <c r="W225" i="98"/>
  <c r="W241" i="98"/>
  <c r="W257" i="98"/>
  <c r="W266" i="98"/>
  <c r="V85" i="98"/>
  <c r="V101" i="98"/>
  <c r="V229" i="98"/>
  <c r="V245" i="98"/>
  <c r="V261" i="98"/>
  <c r="W66" i="98"/>
  <c r="W82" i="98"/>
  <c r="W98" i="98"/>
  <c r="W114" i="98"/>
  <c r="W130" i="98"/>
  <c r="W146" i="98"/>
  <c r="W162" i="98"/>
  <c r="V173" i="98"/>
  <c r="W194" i="98"/>
  <c r="V205" i="98"/>
  <c r="W226" i="98"/>
  <c r="W242" i="98"/>
  <c r="W258" i="98"/>
  <c r="W74" i="98"/>
  <c r="V69" i="98"/>
  <c r="V197" i="98"/>
  <c r="W73" i="98"/>
  <c r="W67" i="98"/>
  <c r="W83" i="98"/>
  <c r="W99" i="98"/>
  <c r="W115" i="98"/>
  <c r="W131" i="98"/>
  <c r="W147" i="98"/>
  <c r="W163" i="98"/>
  <c r="W179" i="98"/>
  <c r="W195" i="98"/>
  <c r="W211" i="98"/>
  <c r="W227" i="98"/>
  <c r="W243" i="98"/>
  <c r="W259" i="98"/>
  <c r="V133" i="98"/>
  <c r="W68" i="98"/>
  <c r="W84" i="98"/>
  <c r="W100" i="98"/>
  <c r="W116" i="98"/>
  <c r="W132" i="98"/>
  <c r="W148" i="98"/>
  <c r="W164" i="98"/>
  <c r="W180" i="98"/>
  <c r="W196" i="98"/>
  <c r="W212" i="98"/>
  <c r="W228" i="98"/>
  <c r="W244" i="98"/>
  <c r="W260" i="98"/>
  <c r="W154" i="98"/>
  <c r="V213" i="98"/>
  <c r="W69" i="98"/>
  <c r="W85" i="98"/>
  <c r="W101" i="98"/>
  <c r="W117" i="98"/>
  <c r="W133" i="98"/>
  <c r="W149" i="98"/>
  <c r="W165" i="98"/>
  <c r="W181" i="98"/>
  <c r="W197" i="98"/>
  <c r="W213" i="98"/>
  <c r="W229" i="98"/>
  <c r="W245" i="98"/>
  <c r="W261" i="98"/>
  <c r="W186" i="98"/>
  <c r="V149" i="98"/>
  <c r="W70" i="98"/>
  <c r="W86" i="98"/>
  <c r="W102" i="98"/>
  <c r="W118" i="98"/>
  <c r="W134" i="98"/>
  <c r="W150" i="98"/>
  <c r="W166" i="98"/>
  <c r="W182" i="98"/>
  <c r="W198" i="98"/>
  <c r="W214" i="98"/>
  <c r="W230" i="98"/>
  <c r="W246" i="98"/>
  <c r="W262" i="98"/>
  <c r="W138" i="98"/>
  <c r="V117" i="98"/>
  <c r="W71" i="98"/>
  <c r="W87" i="98"/>
  <c r="W103" i="98"/>
  <c r="W119" i="98"/>
  <c r="W135" i="98"/>
  <c r="W151" i="98"/>
  <c r="W167" i="98"/>
  <c r="W183" i="98"/>
  <c r="W199" i="98"/>
  <c r="W215" i="98"/>
  <c r="W231" i="98"/>
  <c r="W247" i="98"/>
  <c r="W263" i="98"/>
  <c r="V181" i="98"/>
  <c r="W78" i="98"/>
  <c r="W72" i="98"/>
  <c r="W88" i="98"/>
  <c r="W104" i="98"/>
  <c r="W120" i="98"/>
  <c r="W136" i="98"/>
  <c r="W152" i="98"/>
  <c r="W168" i="98"/>
  <c r="W184" i="98"/>
  <c r="W200" i="98"/>
  <c r="W216" i="98"/>
  <c r="W232" i="98"/>
  <c r="W248" i="98"/>
  <c r="W264" i="98"/>
  <c r="W202" i="98"/>
  <c r="V165" i="98"/>
  <c r="V79" i="98"/>
  <c r="V73" i="98"/>
  <c r="W89" i="98"/>
  <c r="W105" i="98"/>
  <c r="W121" i="98"/>
  <c r="W137" i="98"/>
  <c r="W153" i="98"/>
  <c r="W169" i="98"/>
  <c r="W185" i="98"/>
  <c r="W201" i="98"/>
  <c r="W217" i="98"/>
  <c r="W233" i="98"/>
  <c r="W249" i="98"/>
  <c r="W265" i="98"/>
  <c r="V141" i="98"/>
  <c r="V253" i="98"/>
  <c r="V86" i="98"/>
  <c r="V94" i="98"/>
  <c r="V102" i="98"/>
  <c r="V110" i="98"/>
  <c r="V118" i="98"/>
  <c r="V126" i="98"/>
  <c r="V134" i="98"/>
  <c r="V142" i="98"/>
  <c r="V150" i="98"/>
  <c r="V158" i="98"/>
  <c r="V166" i="98"/>
  <c r="V174" i="98"/>
  <c r="V182" i="98"/>
  <c r="V190" i="98"/>
  <c r="V198" i="98"/>
  <c r="V206" i="98"/>
  <c r="V214" i="98"/>
  <c r="V222" i="98"/>
  <c r="V230" i="98"/>
  <c r="V238" i="98"/>
  <c r="V246" i="98"/>
  <c r="V254" i="98"/>
  <c r="V262" i="98"/>
  <c r="V125" i="98"/>
  <c r="V237" i="98"/>
  <c r="V87" i="98"/>
  <c r="V95" i="98"/>
  <c r="V103" i="98"/>
  <c r="V111" i="98"/>
  <c r="V119" i="98"/>
  <c r="V127" i="98"/>
  <c r="V135" i="98"/>
  <c r="V143" i="98"/>
  <c r="V151" i="98"/>
  <c r="V159" i="98"/>
  <c r="V167" i="98"/>
  <c r="V175" i="98"/>
  <c r="V183" i="98"/>
  <c r="V191" i="98"/>
  <c r="V199" i="98"/>
  <c r="V207" i="98"/>
  <c r="V215" i="98"/>
  <c r="V223" i="98"/>
  <c r="V231" i="98"/>
  <c r="V239" i="98"/>
  <c r="V247" i="98"/>
  <c r="V255" i="98"/>
  <c r="V263" i="98"/>
  <c r="V109" i="98"/>
  <c r="V93" i="98"/>
  <c r="V64" i="98"/>
  <c r="V72" i="98"/>
  <c r="V88" i="98"/>
  <c r="V96" i="98"/>
  <c r="V104" i="98"/>
  <c r="V112" i="98"/>
  <c r="V120" i="98"/>
  <c r="V128" i="98"/>
  <c r="V136" i="98"/>
  <c r="V144" i="98"/>
  <c r="V152" i="98"/>
  <c r="V160" i="98"/>
  <c r="V168" i="98"/>
  <c r="V176" i="98"/>
  <c r="V184" i="98"/>
  <c r="V192" i="98"/>
  <c r="V200" i="98"/>
  <c r="V208" i="98"/>
  <c r="V216" i="98"/>
  <c r="V224" i="98"/>
  <c r="V232" i="98"/>
  <c r="V240" i="98"/>
  <c r="V248" i="98"/>
  <c r="V256" i="98"/>
  <c r="V264" i="98"/>
  <c r="V89" i="98"/>
  <c r="V97" i="98"/>
  <c r="V105" i="98"/>
  <c r="V113" i="98"/>
  <c r="V121" i="98"/>
  <c r="V129" i="98"/>
  <c r="V137" i="98"/>
  <c r="V145" i="98"/>
  <c r="V153" i="98"/>
  <c r="V161" i="98"/>
  <c r="V169" i="98"/>
  <c r="V177" i="98"/>
  <c r="V185" i="98"/>
  <c r="V193" i="98"/>
  <c r="V201" i="98"/>
  <c r="V209" i="98"/>
  <c r="V217" i="98"/>
  <c r="V225" i="98"/>
  <c r="V233" i="98"/>
  <c r="V241" i="98"/>
  <c r="V249" i="98"/>
  <c r="V257" i="98"/>
  <c r="V265" i="98"/>
  <c r="V157" i="98"/>
  <c r="V189" i="98"/>
  <c r="V66" i="98"/>
  <c r="V74" i="98"/>
  <c r="V82" i="98"/>
  <c r="V90" i="98"/>
  <c r="V98" i="98"/>
  <c r="V106" i="98"/>
  <c r="V114" i="98"/>
  <c r="V122" i="98"/>
  <c r="V130" i="98"/>
  <c r="V138" i="98"/>
  <c r="V146" i="98"/>
  <c r="V154" i="98"/>
  <c r="V162" i="98"/>
  <c r="V170" i="98"/>
  <c r="V178" i="98"/>
  <c r="V186" i="98"/>
  <c r="V194" i="98"/>
  <c r="V202" i="98"/>
  <c r="V210" i="98"/>
  <c r="V218" i="98"/>
  <c r="V226" i="98"/>
  <c r="V234" i="98"/>
  <c r="V242" i="98"/>
  <c r="V250" i="98"/>
  <c r="V258" i="98"/>
  <c r="V266" i="98"/>
  <c r="V77" i="98"/>
  <c r="V221" i="98"/>
  <c r="W178" i="98"/>
  <c r="W210" i="98"/>
  <c r="V67" i="98"/>
  <c r="V75" i="98"/>
  <c r="V83" i="98"/>
  <c r="V91" i="98"/>
  <c r="V99" i="98"/>
  <c r="V107" i="98"/>
  <c r="V115" i="98"/>
  <c r="V123" i="98"/>
  <c r="V131" i="98"/>
  <c r="V139" i="98"/>
  <c r="V147" i="98"/>
  <c r="V155" i="98"/>
  <c r="V163" i="98"/>
  <c r="V171" i="98"/>
  <c r="V179" i="98"/>
  <c r="V187" i="98"/>
  <c r="V195" i="98"/>
  <c r="V203" i="98"/>
  <c r="V211" i="98"/>
  <c r="V219" i="98"/>
  <c r="V227" i="98"/>
  <c r="V235" i="98"/>
  <c r="V243" i="98"/>
  <c r="V251" i="98"/>
  <c r="V259" i="98"/>
  <c r="V267" i="98"/>
  <c r="V68" i="98"/>
  <c r="V76" i="98"/>
  <c r="V84" i="98"/>
  <c r="V92" i="98"/>
  <c r="V100" i="98"/>
  <c r="V108" i="98"/>
  <c r="V116" i="98"/>
  <c r="V124" i="98"/>
  <c r="V132" i="98"/>
  <c r="V140" i="98"/>
  <c r="V148" i="98"/>
  <c r="V156" i="98"/>
  <c r="V164" i="98"/>
  <c r="V172" i="98"/>
  <c r="V180" i="98"/>
  <c r="V188" i="98"/>
  <c r="V196" i="98"/>
  <c r="V204" i="98"/>
  <c r="V212" i="98"/>
  <c r="V220" i="98"/>
  <c r="V228" i="98"/>
  <c r="V236" i="98"/>
  <c r="V244" i="98"/>
  <c r="V252" i="98"/>
  <c r="V260" i="98"/>
  <c r="V268" i="98"/>
  <c r="AE290" i="98"/>
  <c r="AE292" i="98" s="1"/>
  <c r="AE291" i="98"/>
  <c r="AD288" i="98"/>
  <c r="S244" i="98"/>
  <c r="S234" i="98"/>
  <c r="AD289" i="98"/>
  <c r="S252" i="98"/>
  <c r="AP118" i="91"/>
  <c r="AP117" i="91"/>
  <c r="AP116" i="91"/>
  <c r="AP115" i="91"/>
  <c r="AP114" i="91"/>
  <c r="AP113" i="91"/>
  <c r="AP112" i="91"/>
  <c r="AP111" i="91"/>
  <c r="AP110" i="91"/>
  <c r="AP109" i="91"/>
  <c r="AP107" i="91"/>
  <c r="AP106" i="91"/>
  <c r="AP105" i="91"/>
  <c r="AP104" i="91"/>
  <c r="AP108" i="91"/>
  <c r="AH109" i="91"/>
  <c r="AH106" i="91" s="1"/>
  <c r="S260" i="98"/>
  <c r="S268" i="98"/>
  <c r="AD275" i="98" s="1"/>
  <c r="S74" i="98"/>
  <c r="S170" i="98"/>
  <c r="S138" i="98"/>
  <c r="S90" i="98"/>
  <c r="S154" i="98"/>
  <c r="S202" i="98"/>
  <c r="S218" i="98"/>
  <c r="S106" i="98"/>
  <c r="S122" i="98"/>
  <c r="S186" i="98"/>
  <c r="S73" i="98"/>
  <c r="S89" i="98"/>
  <c r="S105" i="98"/>
  <c r="S121" i="98"/>
  <c r="S137" i="98"/>
  <c r="S153" i="98"/>
  <c r="S169" i="98"/>
  <c r="S185" i="98"/>
  <c r="S201" i="98"/>
  <c r="S217" i="98"/>
  <c r="S233" i="98"/>
  <c r="S75" i="98"/>
  <c r="S91" i="98"/>
  <c r="S107" i="98"/>
  <c r="S123" i="98"/>
  <c r="S139" i="98"/>
  <c r="S155" i="98"/>
  <c r="S171" i="98"/>
  <c r="S187" i="98"/>
  <c r="S203" i="98"/>
  <c r="S219" i="98"/>
  <c r="S235" i="98"/>
  <c r="S76" i="98"/>
  <c r="S140" i="98"/>
  <c r="S156" i="98"/>
  <c r="S172" i="98"/>
  <c r="S188" i="98"/>
  <c r="S204" i="98"/>
  <c r="S220" i="98"/>
  <c r="S236" i="98"/>
  <c r="S245" i="98"/>
  <c r="S253" i="98"/>
  <c r="S261" i="98"/>
  <c r="S93" i="98"/>
  <c r="S125" i="98"/>
  <c r="S141" i="98"/>
  <c r="S157" i="98"/>
  <c r="S173" i="98"/>
  <c r="S189" i="98"/>
  <c r="S205" i="98"/>
  <c r="S221" i="98"/>
  <c r="S237" i="98"/>
  <c r="S77" i="98"/>
  <c r="S94" i="98"/>
  <c r="S126" i="98"/>
  <c r="S142" i="98"/>
  <c r="S158" i="98"/>
  <c r="S174" i="98"/>
  <c r="S190" i="98"/>
  <c r="S206" i="98"/>
  <c r="S222" i="98"/>
  <c r="S238" i="98"/>
  <c r="S246" i="98"/>
  <c r="S254" i="98"/>
  <c r="S262" i="98"/>
  <c r="S92" i="98"/>
  <c r="S109" i="98"/>
  <c r="S110" i="98"/>
  <c r="S127" i="98"/>
  <c r="S143" i="98"/>
  <c r="S159" i="98"/>
  <c r="S175" i="98"/>
  <c r="S191" i="98"/>
  <c r="S207" i="98"/>
  <c r="S223" i="98"/>
  <c r="S124" i="98"/>
  <c r="S112" i="98"/>
  <c r="S128" i="98"/>
  <c r="S144" i="98"/>
  <c r="S160" i="98"/>
  <c r="S176" i="98"/>
  <c r="S192" i="98"/>
  <c r="S208" i="98"/>
  <c r="S224" i="98"/>
  <c r="S239" i="98"/>
  <c r="S247" i="98"/>
  <c r="S255" i="98"/>
  <c r="S263" i="98"/>
  <c r="S108" i="98"/>
  <c r="S129" i="98"/>
  <c r="S145" i="98"/>
  <c r="S161" i="98"/>
  <c r="S177" i="98"/>
  <c r="S193" i="98"/>
  <c r="S209" i="98"/>
  <c r="S225" i="98"/>
  <c r="S82" i="98"/>
  <c r="S98" i="98"/>
  <c r="S114" i="98"/>
  <c r="S130" i="98"/>
  <c r="S146" i="98"/>
  <c r="S162" i="98"/>
  <c r="S178" i="98"/>
  <c r="S194" i="98"/>
  <c r="S210" i="98"/>
  <c r="S226" i="98"/>
  <c r="S240" i="98"/>
  <c r="S248" i="98"/>
  <c r="S256" i="98"/>
  <c r="S264" i="98"/>
  <c r="S66" i="98"/>
  <c r="S67" i="98"/>
  <c r="S83" i="98"/>
  <c r="S99" i="98"/>
  <c r="S115" i="98"/>
  <c r="S131" i="98"/>
  <c r="S147" i="98"/>
  <c r="S163" i="98"/>
  <c r="S179" i="98"/>
  <c r="S195" i="98"/>
  <c r="S211" i="98"/>
  <c r="S227" i="98"/>
  <c r="S68" i="98"/>
  <c r="S84" i="98"/>
  <c r="S100" i="98"/>
  <c r="S116" i="98"/>
  <c r="S132" i="98"/>
  <c r="S148" i="98"/>
  <c r="S164" i="98"/>
  <c r="S180" i="98"/>
  <c r="S196" i="98"/>
  <c r="S212" i="98"/>
  <c r="S228" i="98"/>
  <c r="S241" i="98"/>
  <c r="S249" i="98"/>
  <c r="S257" i="98"/>
  <c r="S265" i="98"/>
  <c r="S69" i="98"/>
  <c r="S85" i="98"/>
  <c r="S101" i="98"/>
  <c r="S117" i="98"/>
  <c r="S133" i="98"/>
  <c r="S149" i="98"/>
  <c r="S165" i="98"/>
  <c r="S181" i="98"/>
  <c r="S197" i="98"/>
  <c r="S213" i="98"/>
  <c r="S229" i="98"/>
  <c r="R65" i="98"/>
  <c r="S81" i="98"/>
  <c r="S97" i="98"/>
  <c r="S113" i="98"/>
  <c r="S86" i="98"/>
  <c r="S102" i="98"/>
  <c r="S118" i="98"/>
  <c r="S134" i="98"/>
  <c r="S150" i="98"/>
  <c r="S166" i="98"/>
  <c r="S182" i="98"/>
  <c r="S198" i="98"/>
  <c r="S214" i="98"/>
  <c r="S230" i="98"/>
  <c r="S242" i="98"/>
  <c r="S250" i="98"/>
  <c r="S258" i="98"/>
  <c r="S266" i="98"/>
  <c r="S70" i="98"/>
  <c r="S71" i="98"/>
  <c r="S87" i="98"/>
  <c r="S103" i="98"/>
  <c r="S119" i="98"/>
  <c r="S135" i="98"/>
  <c r="S151" i="98"/>
  <c r="S167" i="98"/>
  <c r="S183" i="98"/>
  <c r="S199" i="98"/>
  <c r="S215" i="98"/>
  <c r="S231" i="98"/>
  <c r="S72" i="98"/>
  <c r="S88" i="98"/>
  <c r="S104" i="98"/>
  <c r="S120" i="98"/>
  <c r="S136" i="98"/>
  <c r="S152" i="98"/>
  <c r="S168" i="98"/>
  <c r="S184" i="98"/>
  <c r="S200" i="98"/>
  <c r="S216" i="98"/>
  <c r="S232" i="98"/>
  <c r="S243" i="98"/>
  <c r="S251" i="98"/>
  <c r="S259" i="98"/>
  <c r="S267" i="98"/>
  <c r="R69" i="98"/>
  <c r="R77" i="98"/>
  <c r="R85" i="98"/>
  <c r="R93" i="98"/>
  <c r="R101" i="98"/>
  <c r="R109" i="98"/>
  <c r="R117" i="98"/>
  <c r="R125" i="98"/>
  <c r="R133" i="98"/>
  <c r="R141" i="98"/>
  <c r="R149" i="98"/>
  <c r="R157" i="98"/>
  <c r="R165" i="98"/>
  <c r="R173" i="98"/>
  <c r="R181" i="98"/>
  <c r="R189" i="98"/>
  <c r="R197" i="98"/>
  <c r="R205" i="98"/>
  <c r="R213" i="98"/>
  <c r="R221" i="98"/>
  <c r="R229" i="98"/>
  <c r="R237" i="98"/>
  <c r="R245" i="98"/>
  <c r="R253" i="98"/>
  <c r="R261" i="98"/>
  <c r="R70" i="98"/>
  <c r="R78" i="98"/>
  <c r="R86" i="98"/>
  <c r="R94" i="98"/>
  <c r="R102" i="98"/>
  <c r="R110" i="98"/>
  <c r="R118" i="98"/>
  <c r="R126" i="98"/>
  <c r="R134" i="98"/>
  <c r="R142" i="98"/>
  <c r="R150" i="98"/>
  <c r="R158" i="98"/>
  <c r="R166" i="98"/>
  <c r="R174" i="98"/>
  <c r="R182" i="98"/>
  <c r="R190" i="98"/>
  <c r="R198" i="98"/>
  <c r="R206" i="98"/>
  <c r="R214" i="98"/>
  <c r="R222" i="98"/>
  <c r="R230" i="98"/>
  <c r="R238" i="98"/>
  <c r="R246" i="98"/>
  <c r="R254" i="98"/>
  <c r="R262" i="98"/>
  <c r="S78" i="98"/>
  <c r="R71" i="98"/>
  <c r="R79" i="98"/>
  <c r="R87" i="98"/>
  <c r="R95" i="98"/>
  <c r="R103" i="98"/>
  <c r="R111" i="98"/>
  <c r="R119" i="98"/>
  <c r="R127" i="98"/>
  <c r="R135" i="98"/>
  <c r="R143" i="98"/>
  <c r="R151" i="98"/>
  <c r="R159" i="98"/>
  <c r="R167" i="98"/>
  <c r="R175" i="98"/>
  <c r="R183" i="98"/>
  <c r="R191" i="98"/>
  <c r="R199" i="98"/>
  <c r="R207" i="98"/>
  <c r="R215" i="98"/>
  <c r="R223" i="98"/>
  <c r="R231" i="98"/>
  <c r="R239" i="98"/>
  <c r="R247" i="98"/>
  <c r="R255" i="98"/>
  <c r="R263" i="98"/>
  <c r="S79" i="98"/>
  <c r="S95" i="98"/>
  <c r="S111" i="98"/>
  <c r="R64" i="98"/>
  <c r="R72" i="98"/>
  <c r="R80" i="98"/>
  <c r="R88" i="98"/>
  <c r="R96" i="98"/>
  <c r="R104" i="98"/>
  <c r="R112" i="98"/>
  <c r="R120" i="98"/>
  <c r="R128" i="98"/>
  <c r="R136" i="98"/>
  <c r="R144" i="98"/>
  <c r="R152" i="98"/>
  <c r="R160" i="98"/>
  <c r="R168" i="98"/>
  <c r="R176" i="98"/>
  <c r="R184" i="98"/>
  <c r="R192" i="98"/>
  <c r="R200" i="98"/>
  <c r="R208" i="98"/>
  <c r="R216" i="98"/>
  <c r="R224" i="98"/>
  <c r="R232" i="98"/>
  <c r="R240" i="98"/>
  <c r="R248" i="98"/>
  <c r="R256" i="98"/>
  <c r="R264" i="98"/>
  <c r="S80" i="98"/>
  <c r="S96" i="98"/>
  <c r="R89" i="98"/>
  <c r="R97" i="98"/>
  <c r="R105" i="98"/>
  <c r="R113" i="98"/>
  <c r="R121" i="98"/>
  <c r="R129" i="98"/>
  <c r="R137" i="98"/>
  <c r="R145" i="98"/>
  <c r="R153" i="98"/>
  <c r="R161" i="98"/>
  <c r="R169" i="98"/>
  <c r="R177" i="98"/>
  <c r="R185" i="98"/>
  <c r="R193" i="98"/>
  <c r="R201" i="98"/>
  <c r="R209" i="98"/>
  <c r="R217" i="98"/>
  <c r="R225" i="98"/>
  <c r="R233" i="98"/>
  <c r="R241" i="98"/>
  <c r="R249" i="98"/>
  <c r="R257" i="98"/>
  <c r="R265" i="98"/>
  <c r="R73" i="98"/>
  <c r="S65" i="98"/>
  <c r="R66" i="98"/>
  <c r="R74" i="98"/>
  <c r="R82" i="98"/>
  <c r="R90" i="98"/>
  <c r="R98" i="98"/>
  <c r="R106" i="98"/>
  <c r="R114" i="98"/>
  <c r="R122" i="98"/>
  <c r="R130" i="98"/>
  <c r="R138" i="98"/>
  <c r="R146" i="98"/>
  <c r="R154" i="98"/>
  <c r="R162" i="98"/>
  <c r="R170" i="98"/>
  <c r="R178" i="98"/>
  <c r="R186" i="98"/>
  <c r="R194" i="98"/>
  <c r="R202" i="98"/>
  <c r="R210" i="98"/>
  <c r="R218" i="98"/>
  <c r="R226" i="98"/>
  <c r="R234" i="98"/>
  <c r="R242" i="98"/>
  <c r="R250" i="98"/>
  <c r="R258" i="98"/>
  <c r="R266" i="98"/>
  <c r="R81" i="98"/>
  <c r="R67" i="98"/>
  <c r="R75" i="98"/>
  <c r="R83" i="98"/>
  <c r="R91" i="98"/>
  <c r="R99" i="98"/>
  <c r="R107" i="98"/>
  <c r="R115" i="98"/>
  <c r="R123" i="98"/>
  <c r="R131" i="98"/>
  <c r="R139" i="98"/>
  <c r="R147" i="98"/>
  <c r="R155" i="98"/>
  <c r="R163" i="98"/>
  <c r="R171" i="98"/>
  <c r="R179" i="98"/>
  <c r="R187" i="98"/>
  <c r="R195" i="98"/>
  <c r="R203" i="98"/>
  <c r="R211" i="98"/>
  <c r="R219" i="98"/>
  <c r="R227" i="98"/>
  <c r="R235" i="98"/>
  <c r="R243" i="98"/>
  <c r="R251" i="98"/>
  <c r="R259" i="98"/>
  <c r="R267" i="98"/>
  <c r="S64" i="98"/>
  <c r="R68" i="98"/>
  <c r="R76" i="98"/>
  <c r="R84" i="98"/>
  <c r="R92" i="98"/>
  <c r="R100" i="98"/>
  <c r="R108" i="98"/>
  <c r="R116" i="98"/>
  <c r="R124" i="98"/>
  <c r="R132" i="98"/>
  <c r="R140" i="98"/>
  <c r="R148" i="98"/>
  <c r="R156" i="98"/>
  <c r="R164" i="98"/>
  <c r="R172" i="98"/>
  <c r="R180" i="98"/>
  <c r="R188" i="98"/>
  <c r="R196" i="98"/>
  <c r="R204" i="98"/>
  <c r="R212" i="98"/>
  <c r="R220" i="98"/>
  <c r="R228" i="98"/>
  <c r="R236" i="98"/>
  <c r="R244" i="98"/>
  <c r="R252" i="98"/>
  <c r="R260" i="98"/>
  <c r="R268" i="98"/>
  <c r="AD274" i="98" s="1"/>
  <c r="AC315" i="98" s="1"/>
  <c r="AD315" i="98" s="1"/>
  <c r="U253" i="98"/>
  <c r="U244" i="98"/>
  <c r="U252" i="98"/>
  <c r="U261" i="98"/>
  <c r="U260" i="98"/>
  <c r="U245" i="98"/>
  <c r="U262" i="98"/>
  <c r="U254" i="98"/>
  <c r="U255" i="98"/>
  <c r="U238" i="98"/>
  <c r="U247" i="98"/>
  <c r="U239" i="98"/>
  <c r="U246" i="98"/>
  <c r="U268" i="98"/>
  <c r="U263" i="98"/>
  <c r="U240" i="98"/>
  <c r="U248" i="98"/>
  <c r="U256" i="98"/>
  <c r="U264" i="98"/>
  <c r="U241" i="98"/>
  <c r="U249" i="98"/>
  <c r="U257" i="98"/>
  <c r="U265" i="98"/>
  <c r="U242" i="98"/>
  <c r="U250" i="98"/>
  <c r="U258" i="98"/>
  <c r="U266" i="98"/>
  <c r="U243" i="98"/>
  <c r="U251" i="98"/>
  <c r="U259" i="98"/>
  <c r="U267" i="98"/>
  <c r="T245" i="98"/>
  <c r="T253" i="98"/>
  <c r="T261" i="98"/>
  <c r="T238" i="98"/>
  <c r="T246" i="98"/>
  <c r="T254" i="98"/>
  <c r="T262" i="98"/>
  <c r="T239" i="98"/>
  <c r="T247" i="98"/>
  <c r="T255" i="98"/>
  <c r="T263" i="98"/>
  <c r="T240" i="98"/>
  <c r="T248" i="98"/>
  <c r="T256" i="98"/>
  <c r="T264" i="98"/>
  <c r="T241" i="98"/>
  <c r="T249" i="98"/>
  <c r="T257" i="98"/>
  <c r="T265" i="98"/>
  <c r="T242" i="98"/>
  <c r="T250" i="98"/>
  <c r="T258" i="98"/>
  <c r="T266" i="98"/>
  <c r="T243" i="98"/>
  <c r="T251" i="98"/>
  <c r="T259" i="98"/>
  <c r="T267" i="98"/>
  <c r="T244" i="98"/>
  <c r="T252" i="98"/>
  <c r="T260" i="98"/>
  <c r="T268" i="98"/>
  <c r="BB24" i="91" a="1"/>
  <c r="BB24" i="91" s="1"/>
  <c r="AK24" i="91" a="1"/>
  <c r="AK24" i="91" s="1"/>
  <c r="AJ24" i="91" a="1"/>
  <c r="AJ24" i="91" s="1"/>
  <c r="AW24" i="91" a="1"/>
  <c r="AW24" i="91" s="1"/>
  <c r="AE24" i="91" a="1"/>
  <c r="AE24" i="91" s="1"/>
  <c r="AD24" i="91" a="1"/>
  <c r="AD24" i="91" s="1"/>
  <c r="AR24" i="91" a="1"/>
  <c r="AR24" i="91" s="1"/>
  <c r="AQ24" i="91" a="1"/>
  <c r="AQ24" i="91" s="1"/>
  <c r="AH116" i="91" s="1"/>
  <c r="AH117" i="91" s="1"/>
  <c r="Y24" i="91" a="1"/>
  <c r="Y24" i="91" s="1"/>
  <c r="W24" i="91" a="1"/>
  <c r="W24" i="91" s="1"/>
  <c r="X24" i="91" s="1"/>
  <c r="AU26" i="91"/>
  <c r="AV26" i="91" s="1"/>
  <c r="AT27" i="91"/>
  <c r="AZ27" i="91"/>
  <c r="BB27" i="91" s="1" a="1"/>
  <c r="BB27" i="91" s="1"/>
  <c r="AY28" i="91"/>
  <c r="BB26" i="91" a="1"/>
  <c r="BB26" i="91" s="1"/>
  <c r="BA26" i="91"/>
  <c r="O67" i="91"/>
  <c r="O70" i="91" s="1"/>
  <c r="AW25" i="91" a="1"/>
  <c r="AW25" i="91" s="1"/>
  <c r="O68" i="91"/>
  <c r="O71" i="91" s="1"/>
  <c r="AZ25" i="91"/>
  <c r="BB25" i="91" s="1" a="1"/>
  <c r="BB25" i="91" s="1"/>
  <c r="O73" i="91"/>
  <c r="O74" i="91"/>
  <c r="Y64" i="91"/>
  <c r="Y68" i="91"/>
  <c r="Z72" i="91"/>
  <c r="Y73" i="91"/>
  <c r="Y62" i="91"/>
  <c r="Y74" i="91" s="1"/>
  <c r="Z62" i="91"/>
  <c r="Z74" i="91" s="1"/>
  <c r="Y69" i="91"/>
  <c r="Z69" i="91"/>
  <c r="X60" i="91"/>
  <c r="X74" i="91" s="1"/>
  <c r="AC312" i="98" l="1"/>
  <c r="AD312" i="98" s="1"/>
  <c r="AS274" i="98"/>
  <c r="AD291" i="98"/>
  <c r="AD313" i="98"/>
  <c r="AR274" i="98"/>
  <c r="AS273" i="98"/>
  <c r="AR273" i="98"/>
  <c r="AD290" i="98"/>
  <c r="AD292" i="98" s="1"/>
  <c r="AD298" i="98"/>
  <c r="AD299" i="98"/>
  <c r="AD300" i="98"/>
  <c r="AD301" i="98"/>
  <c r="AD297" i="98"/>
  <c r="AD302" i="98"/>
  <c r="AH113" i="91"/>
  <c r="AH120" i="91"/>
  <c r="AH119" i="91"/>
  <c r="AH118" i="91"/>
  <c r="AH110" i="91"/>
  <c r="AH111" i="91" s="1"/>
  <c r="AH112" i="91"/>
  <c r="AD303" i="98"/>
  <c r="BA27" i="91"/>
  <c r="AW27" i="91" a="1"/>
  <c r="AW27" i="91" s="1"/>
  <c r="AU27" i="91"/>
  <c r="AV27" i="91" s="1"/>
  <c r="AT28" i="91"/>
  <c r="AW26" i="91" a="1"/>
  <c r="AW26" i="91" s="1"/>
  <c r="AZ28" i="91"/>
  <c r="BB28" i="91" s="1" a="1"/>
  <c r="BB28" i="91" s="1"/>
  <c r="AY29" i="91"/>
  <c r="BA25" i="91"/>
  <c r="D44" i="81"/>
  <c r="AD314" i="98" l="1"/>
  <c r="AC314" i="98"/>
  <c r="AD304" i="98"/>
  <c r="AT29" i="91"/>
  <c r="AW28" i="91" a="1"/>
  <c r="AW28" i="91" s="1"/>
  <c r="AU28" i="91"/>
  <c r="AV28" i="91" s="1"/>
  <c r="AY30" i="91"/>
  <c r="AZ29" i="91"/>
  <c r="BB29" i="91" s="1" a="1"/>
  <c r="BB29" i="91" s="1"/>
  <c r="BA28" i="91"/>
  <c r="F35" i="81"/>
  <c r="G35" i="81" s="1"/>
  <c r="D35" i="81"/>
  <c r="E35" i="81"/>
  <c r="C35" i="81"/>
  <c r="B32" i="81"/>
  <c r="D32" i="81" s="1"/>
  <c r="E32" i="81" s="1"/>
  <c r="F32" i="81"/>
  <c r="G32" i="81" s="1"/>
  <c r="F31" i="81"/>
  <c r="G31" i="81"/>
  <c r="D31" i="81"/>
  <c r="E31" i="81"/>
  <c r="C31" i="81"/>
  <c r="F30" i="81"/>
  <c r="G30" i="81" s="1"/>
  <c r="D30" i="81"/>
  <c r="E30" i="81" s="1"/>
  <c r="C30" i="81"/>
  <c r="F29" i="81"/>
  <c r="G29" i="81" s="1"/>
  <c r="D29" i="81"/>
  <c r="E29" i="81"/>
  <c r="C29" i="81"/>
  <c r="F28" i="81"/>
  <c r="G28" i="81"/>
  <c r="D28" i="81"/>
  <c r="E28" i="81" s="1"/>
  <c r="C28" i="81"/>
  <c r="F27" i="81"/>
  <c r="G27" i="81" s="1"/>
  <c r="D27" i="81"/>
  <c r="E27" i="81" s="1"/>
  <c r="C27" i="81"/>
  <c r="F26" i="81"/>
  <c r="G26" i="81" s="1"/>
  <c r="D26" i="81"/>
  <c r="E26" i="81"/>
  <c r="C26" i="81"/>
  <c r="F25" i="81"/>
  <c r="G25" i="81"/>
  <c r="D25" i="81"/>
  <c r="E25" i="81" s="1"/>
  <c r="C25" i="81"/>
  <c r="B22" i="81"/>
  <c r="F22" i="81"/>
  <c r="G22" i="81"/>
  <c r="D22" i="81"/>
  <c r="E22" i="81" s="1"/>
  <c r="C22" i="81"/>
  <c r="F21" i="81"/>
  <c r="G21" i="81" s="1"/>
  <c r="D21" i="81"/>
  <c r="E21" i="81" s="1"/>
  <c r="C21" i="81"/>
  <c r="F20" i="81"/>
  <c r="G20" i="81" s="1"/>
  <c r="D20" i="81"/>
  <c r="E20" i="81"/>
  <c r="C20" i="81"/>
  <c r="F19" i="81"/>
  <c r="G19" i="81"/>
  <c r="D19" i="81"/>
  <c r="E19" i="81" s="1"/>
  <c r="C19" i="81"/>
  <c r="F18" i="81"/>
  <c r="G18" i="81" s="1"/>
  <c r="D18" i="81"/>
  <c r="E18" i="81" s="1"/>
  <c r="C18" i="81"/>
  <c r="F17" i="81"/>
  <c r="G17" i="81" s="1"/>
  <c r="D17" i="81"/>
  <c r="E17" i="81"/>
  <c r="C17" i="81"/>
  <c r="F16" i="81"/>
  <c r="G16" i="81"/>
  <c r="D16" i="81"/>
  <c r="E16" i="81" s="1"/>
  <c r="C16" i="81"/>
  <c r="F15" i="81"/>
  <c r="G15" i="81"/>
  <c r="D15" i="81"/>
  <c r="E15" i="81" s="1"/>
  <c r="C15" i="81"/>
  <c r="B12" i="81"/>
  <c r="F12" i="81"/>
  <c r="G12" i="81" s="1"/>
  <c r="F11" i="81"/>
  <c r="G11" i="81" s="1"/>
  <c r="D11" i="81"/>
  <c r="E11" i="81"/>
  <c r="C11" i="81"/>
  <c r="F10" i="81"/>
  <c r="G10" i="81"/>
  <c r="D10" i="81"/>
  <c r="E10" i="81" s="1"/>
  <c r="C10" i="81"/>
  <c r="F9" i="81"/>
  <c r="G9" i="81" s="1"/>
  <c r="D9" i="81"/>
  <c r="E9" i="81" s="1"/>
  <c r="C9" i="81"/>
  <c r="F8" i="81"/>
  <c r="G8" i="81" s="1"/>
  <c r="D8" i="81"/>
  <c r="E8" i="81"/>
  <c r="C8" i="81"/>
  <c r="F7" i="81"/>
  <c r="G7" i="81"/>
  <c r="D7" i="81"/>
  <c r="E7" i="81" s="1"/>
  <c r="C7" i="81"/>
  <c r="F6" i="81"/>
  <c r="G6" i="81"/>
  <c r="D6" i="81"/>
  <c r="E6" i="81" s="1"/>
  <c r="C6" i="81"/>
  <c r="F5" i="81"/>
  <c r="G5" i="81"/>
  <c r="D5" i="81"/>
  <c r="E5" i="81" s="1"/>
  <c r="C5" i="81"/>
  <c r="B11" i="79"/>
  <c r="A11" i="79"/>
  <c r="AD305" i="98" l="1"/>
  <c r="AZ30" i="91"/>
  <c r="BB30" i="91" s="1" a="1"/>
  <c r="BB30" i="91" s="1"/>
  <c r="AY31" i="91"/>
  <c r="BA29" i="91"/>
  <c r="AW29" i="91" a="1"/>
  <c r="AW29" i="91" s="1"/>
  <c r="AU29" i="91"/>
  <c r="AV29" i="91" s="1"/>
  <c r="AT30" i="91"/>
  <c r="D12" i="81"/>
  <c r="E12" i="81" s="1"/>
  <c r="C12" i="81"/>
  <c r="C32" i="81"/>
  <c r="AD306" i="98" l="1"/>
  <c r="AW30" i="91" a="1"/>
  <c r="AW30" i="91" s="1"/>
  <c r="AV30" i="91"/>
  <c r="AU30" i="91"/>
  <c r="AT31" i="91"/>
  <c r="AZ31" i="91"/>
  <c r="BB31" i="91" s="1" a="1"/>
  <c r="BB31" i="91" s="1"/>
  <c r="AY32" i="91"/>
  <c r="BA30" i="91"/>
  <c r="AD307" i="98" l="1"/>
  <c r="AY33" i="91"/>
  <c r="BA32" i="91"/>
  <c r="AZ32" i="91"/>
  <c r="BB32" i="91" s="1" a="1"/>
  <c r="BB32" i="91" s="1"/>
  <c r="BA31" i="91"/>
  <c r="AT32" i="91"/>
  <c r="AW31" i="91" a="1"/>
  <c r="AW31" i="91" s="1"/>
  <c r="AU31" i="91"/>
  <c r="AV31" i="91" s="1"/>
  <c r="AD308" i="98" l="1"/>
  <c r="AD309" i="98"/>
  <c r="AZ33" i="91"/>
  <c r="BB33" i="91" s="1" a="1"/>
  <c r="BB33" i="91" s="1"/>
  <c r="AY34" i="91"/>
  <c r="AU32" i="91"/>
  <c r="AV32" i="91" s="1"/>
  <c r="AT33" i="91"/>
  <c r="AW32" i="91" a="1"/>
  <c r="AW32" i="91" s="1"/>
  <c r="AW33" i="91" l="1" a="1"/>
  <c r="AW33" i="91" s="1"/>
  <c r="AV33" i="91"/>
  <c r="AU33" i="91"/>
  <c r="AT34" i="91"/>
  <c r="AZ34" i="91"/>
  <c r="BB34" i="91" s="1" a="1"/>
  <c r="BB34" i="91" s="1"/>
  <c r="AY35" i="91"/>
  <c r="BA33" i="91"/>
  <c r="BA34" i="91" l="1"/>
  <c r="AT35" i="91"/>
  <c r="AW34" i="91" a="1"/>
  <c r="AW34" i="91" s="1"/>
  <c r="AV34" i="91"/>
  <c r="AU34" i="91"/>
  <c r="AY36" i="91"/>
  <c r="BA35" i="91"/>
  <c r="AZ35" i="91"/>
  <c r="BB35" i="91" s="1" a="1"/>
  <c r="BB35" i="91" s="1"/>
  <c r="AU35" i="91" l="1"/>
  <c r="AT36" i="91"/>
  <c r="AW35" i="91" a="1"/>
  <c r="AW35" i="91" s="1"/>
  <c r="AV35" i="91"/>
  <c r="AZ36" i="91"/>
  <c r="BB36" i="91" s="1" a="1"/>
  <c r="BB36" i="91" s="1"/>
  <c r="AY37" i="91"/>
  <c r="BA36" i="91"/>
  <c r="AZ37" i="91" l="1"/>
  <c r="BB37" i="91" s="1" a="1"/>
  <c r="BB37" i="91" s="1"/>
  <c r="AY38" i="91"/>
  <c r="AW36" i="91" a="1"/>
  <c r="AW36" i="91" s="1"/>
  <c r="AU36" i="91"/>
  <c r="AV36" i="91" s="1"/>
  <c r="AT37" i="91"/>
  <c r="AT38" i="91" l="1"/>
  <c r="AW37" i="91" a="1"/>
  <c r="AW37" i="91" s="1"/>
  <c r="AU37" i="91"/>
  <c r="AV37" i="91" s="1"/>
  <c r="AY39" i="91"/>
  <c r="AZ38" i="91"/>
  <c r="BB38" i="91" s="1" a="1"/>
  <c r="BB38" i="91" s="1"/>
  <c r="BA37" i="91"/>
  <c r="BA38" i="91" l="1"/>
  <c r="AY40" i="91"/>
  <c r="AZ39" i="91"/>
  <c r="BB39" i="91" s="1" a="1"/>
  <c r="BB39" i="91" s="1"/>
  <c r="AT39" i="91"/>
  <c r="AW38" i="91" a="1"/>
  <c r="AW38" i="91" s="1"/>
  <c r="AU38" i="91"/>
  <c r="AV38" i="91" s="1"/>
  <c r="AW39" i="91" l="1" a="1"/>
  <c r="AW39" i="91" s="1"/>
  <c r="AU39" i="91"/>
  <c r="AV39" i="91" s="1"/>
  <c r="AT40" i="91"/>
  <c r="BA39" i="91"/>
  <c r="AZ40" i="91"/>
  <c r="BB40" i="91" s="1" a="1"/>
  <c r="BB40" i="91" s="1"/>
  <c r="AY41" i="91"/>
  <c r="AZ41" i="91" l="1"/>
  <c r="BB41" i="91" s="1" a="1"/>
  <c r="BB41" i="91" s="1"/>
  <c r="AY42" i="91"/>
  <c r="BA40" i="91"/>
  <c r="AW40" i="91" a="1"/>
  <c r="AW40" i="91" s="1"/>
  <c r="AV40" i="91"/>
  <c r="AU40" i="91"/>
  <c r="AT41" i="91"/>
  <c r="AT42" i="91" l="1"/>
  <c r="AW41" i="91" a="1"/>
  <c r="AW41" i="91" s="1"/>
  <c r="AU41" i="91"/>
  <c r="AV41" i="91" s="1"/>
  <c r="AY43" i="91"/>
  <c r="AZ42" i="91"/>
  <c r="BB42" i="91" s="1" a="1"/>
  <c r="BB42" i="91" s="1"/>
  <c r="BA41" i="91"/>
  <c r="AZ43" i="91" l="1"/>
  <c r="BB43" i="91" s="1" a="1"/>
  <c r="BB43" i="91" s="1"/>
  <c r="AY44" i="91"/>
  <c r="BA42" i="91"/>
  <c r="AW42" i="91" a="1"/>
  <c r="AW42" i="91" s="1"/>
  <c r="AV42" i="91"/>
  <c r="AU42" i="91"/>
  <c r="AT43" i="91"/>
  <c r="AW43" i="91" l="1" a="1"/>
  <c r="AW43" i="91" s="1"/>
  <c r="AU43" i="91"/>
  <c r="AV43" i="91" s="1"/>
  <c r="AT44" i="91"/>
  <c r="AZ44" i="91"/>
  <c r="BB44" i="91" s="1" a="1"/>
  <c r="BB44" i="91" s="1"/>
  <c r="BA43" i="91"/>
  <c r="BA44" i="91" l="1"/>
  <c r="AT45" i="91"/>
  <c r="AW44" i="91" a="1"/>
  <c r="AW44" i="91" s="1"/>
  <c r="AV44" i="91"/>
  <c r="AU44" i="91"/>
  <c r="AW45" i="91" l="1" a="1"/>
  <c r="AW45" i="91" s="1"/>
  <c r="AU45" i="91"/>
  <c r="AV45" i="91" s="1"/>
  <c r="AT46" i="91"/>
  <c r="AT47" i="91" l="1"/>
  <c r="AW46" i="91" a="1"/>
  <c r="AW46" i="91" s="1"/>
  <c r="AV46" i="91"/>
  <c r="AU46" i="91"/>
  <c r="AT48" i="91" l="1"/>
  <c r="AW47" i="91" a="1"/>
  <c r="AW47" i="91" s="1"/>
  <c r="AV47" i="91"/>
  <c r="AU47" i="91"/>
  <c r="AU48" i="91" l="1"/>
  <c r="AW48" i="91" a="1"/>
  <c r="AW48" i="91" s="1"/>
  <c r="AV48"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Roberts, Michael</author>
  </authors>
  <commentList>
    <comment ref="I5" authorId="0" shapeId="0" xr:uid="{AE9092E9-C704-EC48-A592-E929538ECA11}">
      <text>
        <r>
          <rPr>
            <b/>
            <sz val="10"/>
            <color rgb="FF000000"/>
            <rFont val="Tahoma"/>
            <family val="2"/>
          </rPr>
          <t>Roberts, Michael:</t>
        </r>
        <r>
          <rPr>
            <sz val="10"/>
            <color rgb="FF000000"/>
            <rFont val="Tahoma"/>
            <family val="2"/>
          </rPr>
          <t xml:space="preserve">
</t>
        </r>
        <r>
          <rPr>
            <sz val="10"/>
            <color rgb="FF000000"/>
            <rFont val="Tahoma"/>
            <family val="2"/>
          </rPr>
          <t xml:space="preserve">Ken French Data Library: 1- month T-bill rate from Ibbotson Associates
</t>
        </r>
      </text>
    </comment>
    <comment ref="J5" authorId="0" shapeId="0" xr:uid="{60E3D21B-1A5A-6C4E-85BB-8ED3E92D066E}">
      <text>
        <r>
          <rPr>
            <b/>
            <sz val="10"/>
            <color rgb="FF000000"/>
            <rFont val="Tahoma"/>
            <family val="2"/>
          </rPr>
          <t>Roberts, Michael:</t>
        </r>
        <r>
          <rPr>
            <sz val="10"/>
            <color rgb="FF000000"/>
            <rFont val="Tahoma"/>
            <family val="2"/>
          </rPr>
          <t xml:space="preserve">
</t>
        </r>
        <r>
          <rPr>
            <sz val="10"/>
            <color rgb="FF000000"/>
            <rFont val="Arial"/>
            <family val="2"/>
          </rPr>
          <t>St.</t>
        </r>
        <r>
          <rPr>
            <sz val="10"/>
            <color rgb="FF000000"/>
            <rFont val="Arial"/>
            <family val="2"/>
          </rPr>
          <t xml:space="preserve"> Louis Fed</t>
        </r>
        <r>
          <rPr>
            <sz val="10"/>
            <color rgb="FF000000"/>
            <rFont val="Arial"/>
            <family val="2"/>
          </rPr>
          <t>:Market Yield on U.S. Treasury Securities at 10-Year Constant Maturity (DGS10)</t>
        </r>
      </text>
    </comment>
  </commentList>
</comments>
</file>

<file path=xl/sharedStrings.xml><?xml version="1.0" encoding="utf-8"?>
<sst xmlns="http://schemas.openxmlformats.org/spreadsheetml/2006/main" count="462" uniqueCount="244">
  <si>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</si>
  <si>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</si>
  <si>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</si>
  <si>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</si>
  <si>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</si>
  <si>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</si>
  <si>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</si>
  <si>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</si>
  <si>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</si>
  <si>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</si>
  <si>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</si>
  <si>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</si>
  <si>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77a8af0a-efb8-447d-901a-8df770aae592</t>
  </si>
  <si>
    <t>CB_Block_0</t>
  </si>
  <si>
    <t>㜸〱敤㕣㕢㙣ㅣ搵ㄹ摥ㄹ敦慥㜷搶㜶㙣攲㕣㐸戸㤹晢挵改ㄲ㠷㠴㑢㘹〸扥攴〶戹㌸㔹㈷ㄴ㔱扡㡣㜷捦搸㤳散捣㍡㌳戳㑥㑣搳㌶戴ㄴ㑡㉦慡愰てㄴ㑡㈹㐲ㄵ㙡㕦㉡搱〷〴㉤㝤愸㠴搴慡〵搴〷㔴戵て㤵㈸慡摡㠷㔶㔵愴扥昰㠰㐴扦敦捣捣敥散慥㜷㙣ㄶ㘸㑤攵㐹昶捦㤹㜳㍦攷扦㥥晦㍦㤳㠴㤲㐸㈴摥挷挳㝦昹㈴㤹戸㌸扦攰㝡挲捡㡤㔷捡㘵㔱昴捣㡡敤收㐶ㅤ㐷㕦㌸㘰扡㕥ㄷ㉡愴ぢ㈶捡摤㔴挱㌵ㅦㄴ㤹挲扣㜰㕣㔴㑡㈵ㄲ㤹㡣愶愲㥣㥤昰㌷㄰扥㘸㙣搵㥢〴㤸ㅡㅦ㍢㍣㝤〲扤收扤㡡㈳戶っㅤ昷摢敥ㅣㄹ挹㡤攴戶敦ㄸ搹㤶摢扡㘵㘸扣㕡昶慡㡥搸㘹㡢慡攷攸攵㉤㐳㤳搵改戲㔹扣㕢㉣㑣㔵㑥ち㝢愷㤸摥㝡搳戴扥晤搶㤱敤㍢㜶ㄸ户摤㜶㙢㉦㠶㑥ㅣㅡㅦ㥢㜴㠴攱㝥㐴㝤愶㌸攵敤ㄳ愲㘸㜲㙤㐲㌸愶㍤㤳ㅢㅦ挳摦挸晣昱㜶㑢㉥㍦㉢㠴挷愱㠵㈳散愲㜰㌵㌴散戱㐶㕤户㙡捤㜱昳㌴㙢て㤶㕡搴㕤㉦㘵㡤㡢㜲㔹戳挲㕥㌳搶㘱散㕤㔹㕦攸戵昲挲㜶㑤捦㥣㌷扤㠵戴㌵㠵㡥㑡㝤搶㌱㔷ㅣ搵敤ㄹ㜱㐸户㐴捡摡㕢㌵㑢㐹晦㐹㜴㕤ㅢ㜶ㄱ㥤㤸㕣㝥㙥搴戵挶㘷㜵㐷捥挸攵挶挴搴摤攳ㄴㅢ敢㕥搹扥㕦㑥㕤㡥挰㍥慦㙥㕦て㈵挷㜵愷㔶㜳戸㝤捤㘰昱㡤㌳戸戱㝤晤挸ㅥ㌵戶戹扥㝤ㅢ戹㤵㡤戵㤵㥥㠰扥攵㡥㘲㌱㕡㥡愰㥢㈰㐳㐰〴㙡㔹㠲ㅥ㠲㕥〰㈵昹㙦㜰㐹戴㈱㡢搴㠲慥ㄶ愶搵㐲㔱㉤㤴搴㠲㔰ぢ㠶㕡㤸㔱ぢ戳㙡挱㔴ぢ㈷搴挲㐹搴〹㥦㑣㜷户ㅡ㍣愵捤㜷晣昱㜷㑦扥㍦晥慣㜳戳昹愹晣㙢㙦昶慥㐱愵㈳挱愴㈶ㅣ晤㌴㐸慤㑥挵攰〸晥㔹㥡㉢挰ㄴ挶づ攳ㄶ㘳㘴愴戴㘳慢㝥㤳㥥攲戲㘲㤰摦㐰㈸〳愸摢㙢摣㘳摡愵捡㘹㠹扢㡢挷㜴㔷搴㌷㙥㌸㈸ㅢ慢㔴敤㤲㝢搱攲㠵㜹㑦昷挴收收戲㝡㈷㉤捤昲㘰㉢攱捡昱㉥㙤㙥㜶㕣㉦㔷挵攸ㄹ搳㉦扥愴愹搸㥡㜴㉡搳敤㑢昷㌸攲㔴慤戴㘵㐶愳㄰㙡昳戲敦㤶㔵晡㐵晥扣㠶挶㘷㉢慥戰攵昴㠶慤㐹戳㜸㔲㌸㜹㐱㤱㈸㑡㜲愹敢㔹ㄴ㜰晤昰㘱ㅢぢ〵户㤶慥㠸收ㅡ扢捦㜸㘰㘶㔱挲㝣攷㠴攳㉤㑣改搳㘵戱愱愱㡡㍦㈶ち㌶㌵㘴敦愹ㄴ慢敥㜸挵昶㥣㑡戹戱㘴戴㌴慦㐳搲㤴づ㔶㑡㈲㤹㑣㐸愱〰㠱摢搵愵㈸㠹ㅢ摡昳㠲㐴㐴〴挵㘴攴ぢㅢ挹㉥㜷ㄴ慢挳㉡捡㠲㌴愹㕥戵㐴㘷㥣慦㤴㌱㌱ㅣㄸ㔹ㄳ昵〷〷扤㙥㠹㙥㙢㤸晢㜸㉢慢敡㘰戰晡摤昳挲昶昶改㜶愹㉣㥣㔸敤愷㜰㐶㕡㍦㐰敡㍣〴㐲摢摤愳慡㔳捥㈸ぢ愹搳㘶挹㥢㑤捦ち㜳㘶搶㐳ㅥ㌴㘴㈶挳慤㙤㜹戴ぢ㤰愵慤㈵ㄸ〴挸㘶ㄳ改㜵慣㤴捥攲㐹愴㈸㥤㘲㜸戹㐱㤰戳㕤〳㉦昷ㅡ㝢捣戲㈷㝣愱摣㙦〰㈳扥㔶㤳攸敢㈳㠹㍡㝡搱㔷ㄸ敢㡣㜱㔰愹㙥摡摥㐲㥤㙦㕢戸挴㈷愲㔵㔹戰攲㘴〱㐵㐱愳㍣㠸攱㌵㄰㑤㤳㌴㠸慦ㅣ㈱㈲戲㐱㡣㘶㐷捦㡤㐴挶晡㌱㌲〲昵愳㐴挸摡㕢摢换〸ㄲ㝢㉢㤱戲㔱㕢㝥㕣㤵㘶㡢搹昲扥㌴㕢㡦㡤搳㌶㄰㙣㈴戸㤰㘰ㄳ㠰昲㌷㐸㌸㑡㌹愴ㅢㅦ敤㈲扣㙢ㄷㄳ㕣〲〰昹愴㔱收〴愲㡡㌶搴㜲散㐸搶敢㠳㥤㉣㡤㘲㕦ㄴ搱㌲慥搹㤹㝤㤶㐴㜴㘰㜵慥っ㕤㥢㤴㍡昶㥡昶戴ㄹ㕤づ㈹㌲愶㙡㜴慤㑢㔴㡤㙥〴慢㜶愸户㉥㐳㔳㙤㠸攰㜲〰㕦戱搰搸㕤㥥㌵㑦㜳昲ㄳ㘱ㄲ昹㠶㔰㠷捡㍤㈰㘲㥡晦㌱〲慥攵攸戲㙡㍦搳ㄴㅣ㌶㍥昱昶昳㤶昶扣ㅤ㈰扤㐹㘷慥敡ㅣ晡㡡㍥愰〵㝤〵搸㑢昹㜳㕢晤㜲ㄵ㡡戵慢〹慥〱㘸搲㉦㍣㜹㝦㔰㉦㠱㌴㠹慤〸收搶搲攳㈲㉤摣愹㠵㌹㈱戵㑦慦㌱愵㍢㌳挲㠳昷㘲晦〴散攰㡡攳㠸㌲づ戴㈵㤹挱戳换挶挶㑣㜷㡦㔳戱㤸扦㙡ㅦ扢㥦〸挵㤰㑣慡㕤㠹㈶晢㌸挶捥㡣昸㥢㈲㤴㐳晤㝢㔳㝢㈱ㄱ㘹搴㐸㕥㙣ㄷ㝦戶㕣㤵㈴ㅤ㐸㤲敢戰慤摡昵〰㤰ㄲ捡ㅦ摡㑡㤴㘱㔶摢㈲慢㌵㕡慢昴敥挵㥣㑣㥡晣㠷㉤㜲愴挷㜷搶㡥挱㜷攰昶㔹㜹搳慡〹㡢ㅥ㙢㔲㌸㐵昸ㄵ捣戲挸晡㉥㔹㡡㥡㔵㔹昱〹㤱ㄵ㕤㕤㉤㘷改ㄸ摦㥡愴㤳㈶㈹ㄱ换敤戱㠵㌱攷昰㍡㔱搱〵㐹愱ㄲ攳ㄶ慡㐹㈰㔲ㅥ敢慥㡡㤸づ㐴㑣づㅢ愷摤㐸戰㤵㘰〴㈰昵㈶㈴捤㜲㌷㥥愱戰敥㜹扡戳ぢ㠵㐴㠶㘸㤰敥挱㌷摡ち慢敤ㅣ㘶〷挱捤〰㑤收て㥤㡦㌱㠴㈸㔱ㅥ㈱㐴㕡㑢㥡㜱摣ㄴ愷㐹〳㙢っ〴㤵挶慢慥㔷戱ㄸ㔵敡㌳㈶㉡㠷㉡摥㠴改捥㈱ち㌵㘸〴㠹㝢㘶㠵つ敡㜲㘰晢㌴攵㔵收收㐴㐹㌳昲㤵㉡㐴摢晥㠹㤵㜰㈸挷晡㘰㑢捡㜳戹慡攰改散㙣㡣㉥ㄴ㜹㈲㠶慦㤵㥥搸㘵㜹扥㜹攸敢慦敦攸㤴改㤵㐵㡦攱㌳ㅤ搳ㄹ〳扢㠸愸㐱愹摢㤸㥡㜵㠴㤸攸㌳昶㍡㘶愹㙣摡㠲挸㠰㡤挹㐰摤〱㌱㠳〸挱㘴㠵昱扦㡡摤㘷㑣㌹扡敤捥改っ㈶㉥慣㙤㜸㤳㈱㤱㤴㌱㘶摡㉥㠶㤱㔸㘴扡摦挸捦㔶㑥㈳㕡㕢戵散扤晡㥣扢㈲戰㐲愲昷ㅦ㠹ㅡ㐵㔵㔴㔵挹愸㤹㑥昱挳〳㜹㈲戱つ扦㈴㠱挴㔵㈲㐵㝦㜹㡣昶愶㕤ㅦ挴㘷㘸愷㜳㑥扤㠸ㅣ搵㌲扢㘲愵㌰㌹㔵扢㤵㙤㙥〳戸㙢敦戱晤昵愸摣㠷㡡㔷愷攸攱㡦㤱昱㤲㉣㙡㐱㄰晡攷搶昸愴挲㍣㔲づ㌸㄰ㄸ攷㕢㌳昹㘵つ㔹㠷搴户愶㥥摣㠳㈸㔲慦㜱㐰㥦ㄶ㘵挴愲㉤摤㕢攳扦搰㡣戵昴戲ㅢ㤴㡤㔷㉣㑢㈷㘹㤱㉣昳㐵㥤ㄴ㍣㕡昵㉡〷㑤㕢㌳〰㈴晤〵㔹晡ㄹ㘴改㘷㘴㔶慦㜱㤴㘱㐱㤹㘶㕦㤵ㄹ摤㌱扤㔹换㉣㘶昸挲搰摤㡡愰㐹㌰㌹㈵㙦昸㠴㌲㘳愸挹㥡㍦〶㤳捤捤〱摤㌹挸㔱㙥ㅤ搱て捡㔵㤵㌴晥㈸ㅤ㍡㤶㈰㘰愴㤷㔴扢ㅤ扤愵攴捤〸㠸ㅣ昹㥣て敦㕦㥣晦㌲㜲㝣扦ㅣ戱ㅥ㐳㈲昰〸㐶㠴㍣摤摢㘹攳㤸㙤㝡挰ㅥ㌱戶挷昴㈶㕣愰ㅣ〰㐹㜹扣摤㉣戱ㅡ㘹㌴㕣搳ち㤷戵ㄶ㌵愸㠹㑢㕢换愳㝡攳慡㐵㡡㝤㡤ㄲ㔱㈴㑢㔵㤲㥡㘵㤱㌹慥㈴㔵愳㐸挵ㅤ㙡ㅢ㈵捥㙤㕡摦㜷㑡㤱て愱㤸㈴捤㈴戴㥤㤲㔰㄰攴㈵㜵㐰㐷搱㕦ㅦ㑦ㅥ㤱㘸つ㙤㠰㉣昵㤴㥦搷ㄷ㠴〳昷攳捡㐹㐹㘴㠳㌷昰昷㥡㈰㜹戸敡㌵㤴攸㘷〶㠳㤲搱㜲昹戰つ㉢愱愸㍢愵ㄵ挲搲㔸㥢慦㘱㈴㜷㜶慡晤晤敤㡤㌰㘲挰㠶っ㠹挴昸㠱挱㠶㘰慥㐸㌴㤵搶㔹ㅦ户扡㤶㥤攱摢㐱愱摢ㄲ〳㜹慦㌴㈱收愵ㄹ㔶户攴〷㘵㠳摡㘹㔱捡㔱捤ㄸ㥤㜶愱搲㍤捡昱㈰㈵ㄹ㕣㌳㡥搲㉤㠵ぢっ㄰扢㐱㙡戲攸㈱慣㕢敢㠰㈷㠳㤵㠳ㅤ散㠸ㅦ㌶愱㜵㐶〹㥡㡥㈱摣挶㐵㤰㜷㍡挴㈸〴愹㈱㥦㝦敤㔲㥥㝥㡡捦㑦㜶㈵挲㐴挰㐴っ㜵挵㔸て㐰㙥㌴㉡㐹㉥ㅡっ㠳攵扥㘴㤳㐲慢㌷捣愳㠹搱㐷㤳捦昱㜰㠳㠷㜱慣㝥戲㑤ㄹ㜷摣㍣ㄳ摡戴扣戰挶搸㙦ㄷ换搵㤲㤰慡㌸㤴搵㔲㈳慦〸㝣挹敢㝦㍥㌷挵散㑢戰㈹晢㜱㤴攲㤲㠹愴捥敤㙥敤づ㌴㤷㐲づ㝤昸戲㡤挱挷ㄸ户㥣っ㠶戵摣㔱愰㝤戸戶㝥㜹㐱㕥㥣㠳㐸㙢挹愲㉣㍢㠰扢㜸戵〸戲攴戶㐸戵〳㤵〳ㄵ摡散㤱慣㝤愶㥦戵㈲㜰㠴㜵晡〲㉦㥤㠶㌱搲㈱㜷戰㤳挴昹㈰戲㝢晥换昲㌵㜱㝥㔷㘰㝣㈸㡣敦昲ㄴ㤴挰慥㠲㤱㘸㜰慢㜵慢㕢㘱攴㤷㤶户㜶㈷㠰挲㄰㌰つ㕡搴昴つ㥣㌱愴㤷㌶㜰ㄸ㡣㡣㠹㡥㐶〳愹㡣㔱づ挲㘱て愴㠱㥢㜸㤰㥥慡㐰〹㜹敢攴愵戰昰㕥攲戰㠵㈳㔰挵搹搰㤴㌹愹㝢戸晡㘲㙦㙡捡ㅥ㉤㤵㘸敥挲㍦户㈲戰㡡㙢ㅢ扥㌹扡慥改㐲㤶㕣ㄳ敤扢㉢㥢ち㠲㡢㠲摢㈶㜲晢㜴慦㌸㥢昷ㄶ晣㑢㕢㥤㤲㐴敡㤷昰㐷㉣㍡㍡㙤收愴捤㑢愸昳摣晢散㐹扢㜲摡㤶昳㑡戹扣昱㐷㉢㔶敢敥收㈴戳㠹昷昱㐷㍥㙡㈲昵㉡㝡㕣捥戴搹㐱摤㐱挲㝥攴攳㑢㠳㈱愴㘳攸〴戶㝢敤挶〰改㘴㕤ㄳ㥤㐸㐱戰㑡㈸昶捣㐷㐶㈸捡㉦㠰㔶ㄲ㡢㝦㈴挷㥥扦〰搶㔷㝥㡥ㅣ㈲ㅣ敦㠱ㄸ㐹㕤㡥㔴っ敡愴㈰て慥㜷昰㌲挸晦て㤶㐲㙥㕥㤴㥤晥ぢ捣慣扣搲㡣愲㑢㠹愲㤷㕢㔱挴㐰散〷ち㜹㜳昶慢㐷捤㡦晤㕡敦晦昰愸㜹ㄷ㌰捣㐷㕡㘳〸慡㌱ㄸ㕦㌳〶扡㕡㡣㠱慢㔱㉣㡤㠱扢搹㠶昱㝡摦ㄸ〸扣ㅤ〷㤱戱戴㌱挰㈸㕥㡣挹ㄷ〹慡㐶ㅣㄸ㍣㙢㙤戰攸〹摢㠷敢戵挲㐵攴ㅥ敡挹ㅤ㠷敦㘹㘳㙢昶愴敥攸搶㈶㤹扦搷ㄱ㔰㕢捥ㄴ敥㙢换㈶㙣戱㜹搱ㄲ搹㘸ㄱ慦㐴攸㑦㕦昵㥣㉣敦㤶㍡㌰攵㍦扥愳㕥挹㈸改て攱ㄳ㔱㜸㐲㐸㝣㘱摤㑦昷晥攵挱㠷㜷昱㕥㕡㐰慢㈹〶㠲㍢〹捥搳㜲㐰昸㌶㜲㈵㘴㍤㍦扦㌹㠸て㤱捣戹戲ㄸ搳ㅤ㘹敦戸㥡ㄵ㈶㝤挲㡢㄰愶㑦㝣㉢挱㤸挴つ〷摦㤸捣㌵㌹㌶攵攷㑢搲ㄹ㤸㡢㑣㕣㝡敦挲〰愱搲㔶㘵㜵㘸㔷愶㝥〶愵昳〱㈷搲㘸て昲㝣挹㐷㔱㕥㙣搶㙡㍢愸搵愴㤹愸っ愳㐶㈸愵㄰㘹㈰㠵㐴㡦㉣っ晤㑢㈹㌵㠹㐴㉡〷㄰ㄳ㐳㙢づ收昲攴扦㉡〴㐴敤㝡㕦㠷㥦慡㘰ㄷ㠱挵搰敢摥改搹㤵㔶㘷愸㥡ㄸ㤴㤵愷㡦㈳㐸挸㘳ち㌳ㄸ愵㤵戹㐷㤱〸㥦搴〸㔲换㜶㍣㜱㤰㍥换て戱昹㡣㥤戲攸㔵换㕡扢敤㉡敥㜸㐰捦愴愵挲戰搷㌲ㅢ㐷㑦ㄹ㡤昳慢㘶晤㉣挲㝥㍦㔹㙢搴ㄳㄴ㐱㘷搹㥢㜰晥㐴㤸㡦摦〳戱㝣戸摥昵晡收ㄲ敡㌸扢ㅢぢ攴て昶搷愵㌱㡣㡤㔱挹㌱㤰戰换慡㤵昱㉦㠱攷搱㐴摡昳㡡㔶㑦㜲㉣㐵㘱㌴㍡攴慣㉥戵㐵晦㌳㑥㉤㌹㙢㡡戵ㄹ戰㙥搰晦挷㤱戱愴晥㔷ㄸ㘵㤳㈸扢㈷㐸昰㈵挵㐸挹㤲挱ㄹ敥〸㝣搸〸搳挸㈳戰㈶㤳っ㙥晢愹㍣㍥㔱昵㡢愵〴㠷㠷㉢搹㝣〹愲搶㤶戶㙤㑦㕢〱挸㈸㔰敡挷㄰㐱㙤摢㜳搲慤攷搸昴扤挸㕥㜷搰㉣㍡ㄵ户㘲㜸㐳㜹㠴㜷㠷昸㠵㤹〱㥢㘷㔴㜹愱㔹愸㕤㠹㥤攸扤て㙤づㅤ㠶挰㍥㈴扣㡦㉡敡挸ㄸ挲昲㘲ㄶ晣摡㘸㈰ㄲ㐸愲㜶㜰㉦㌰㡥㔴昵㌲㍥㔰㍤っ慦愶挷慣ㄵ愱散㝣摦㜲昳㕤っ㙥ㅤ㙥㘳摤つ捦㡦㈸攷㄰〶㤳㑢戸敦㝥敥㙢昳ㅥ㌴搶つ搶收戲㘶㘷摥戵㙣敡㐷挰改昲㐶㘹㈴ㄹ㡥挹敦㡥戳摡晤㠴㠸昳搰㍢扡㝣㔷㉣㝢ㅢ〴㥤〷㥦㙤搳攵㌵㕣㠶愳㙣ㄹ㜱敥捦愳愹㜲㈷〱㝥㕡㈱㐸昰㐵愱㍦敦㜶㈶㥥挳戲挸〰㐸㈷搲㍡㐰㝢慡㝥㜶㌱慡㔶㜸戴㈰ㄵ㘶㤵ㅦ愰㥣扢攴慦戶挴㍣ㅣ㌵攴ㄱ〲㘹㉤㉡戹ㄵㅥ㈱攴昸㑦愳㐱㙤晣ㄹ攴戶ㅦ晦㝢㡢㡥㑦攵㉦搷ㄷ敤㝦㈰㔴ㅥ摡〹づ㝤㤲愰㑣㘰〱っ㠴㌵晢㈹ㄶ㈹㙢搲㝥㄰攱㤵㕤㐸攳昹㝤昰敦摢扢摥㜸㥤捦㍦㜷㈹㔲㄰愲愸㜱ㄵㄴ㠴㜲ㄵ㡦㐷㔷㌱㠷摣昶慢昸捥㘲慢ㄸ愰㡣攴㑣㌴〷愰慦㑢㈱慤挸㔵戹㐸㜰㐳昹㔳㈴㐲㤱㘸㤸挵〰ㄱ㉢摢㔶㤱㐰㕢敥扣㙣㍢㡦㐴搸㌶挵㡤㠸昹㠴㐷摡㐷扣昲㐸慦㑤摡㜷扢愶㝤慤㤸戱〲㝦敢㡡㤰つ㔸ㄲ扦㠹㙤㉢搲搳ㅤ挶昲㤵挷㐲挴散摢ㄷ㝥ㅦ愵〶搱㈵㄰㠶㙦㤱㤲㤰戸㤱捡搷挳捡㉦扥㔴㜷㡥愲〰て愸挷慦㑣㠲㤳㤵ㅦつ㉢㙦挳户㔷戲㑥㠲㜷〵昸扣ㅤ㔶㈶㘱捡捡㡦㠴㤵晦戱㙤㔳慤㜲㐸㠷㝥捦㈹ㄲ㐹㡣慤㉢慤晦挸㜷搸㍣㔴愷っ敡捦ㅥ挳捦愶攴㤴㐱攲戲搴愰扤戸昶攱攰㑢攸〳戸挵㠴换ㅥ㄰戲晥㝦㠸戰ㅦ户㥢㈶㜴㑦挷㠷捥昳〸㉢㍢㥡㝣㘳攳戴㜱搸㐱㐶户戱摦挵㤹慡戴愲㐸〴收㐰搲摦摦㈵摣敦㌱愶㘳㝤㍦挲㜰㤸捡摢㈲㥤㈹てㄹ㐲㐹㉡て㠷㤸㑤㥣慢搳㡣昶㐵㈰〷㘲ㄲ㤰〹敤㑢㠰㝥挸㘵ㅤ㌳〶挸晦㤲戹捦㈱愱㍤㐴昰ㄵ㠰慣㐲㘶㈷ㅤ愴扦ち搰ㅦ晥㜷ㄴ㐳昳搲㕦愲㉡㘷挳挱愲㘴愴㝤㡤つㅥ〱攸㠲愳㔶〹㠸㌰慢㍤㡡㥣攸愰ㄴㅣ㜲搰挷㔸昰つ㠲㙦〲㘴㔳㥣散戲㜷㡤㙢敡㔰㜳㝤ぢ㑤ㄵ㙥㠵㤴㘳摦づㄲ㝣㐹㥤〳戸扤扤慤捣愳㜰昸昹㍥㠲㥡つ摦改敦挶㜷昷ぢ㕣㜴ㄷ晥摢㤱㤴㌴散㤳敡愷㍢敢㡢㑣㐰㥢㕣晥ㅣ㙣昶㠷攸㠷敢慡摢㤸散昱㌳昸㘵搴戴昲㄰晥㍤㠷㥦㜲ち㈳㜰ㄴ㙡摡っ摣㉣愴〱㔹㌰ㄷㄴ㔰㘵㘹㡦〳㈸挴㌱昱愴㍤挱㌷愲㤶晤㙢摦つㄲ㝣㔱㠸搷㜳㑣㤴㠳收攱㠰挴戵㉣㌸搹㌴㈰昱㉦ぢ㑥㐴〷㝣ㄲ戹㡡㐴ㄶㄲ㡤㕡㠹㐸㑢㌲昷㈹㠰扥慥㝥捥㡤㕡㑥㍤愳ㄴㅦ㈸㍤昰挰扢晤挹愱捤挹捦摥搹晢搴摢扦㝤攷㠹户㍥户昳敦敦㍤昳捣㕢㝦㝤攲昵昷㕥㥤摥昹敢攷㥦㝦敤慥ㅦ扥晥捥㕡攳㌹昵愵㜷て㍣㜷㜶攴攴搹㔳挶戱ㅢ昶㥥扤昷挴㤱㤱挹ぢ㠶扢扡扡扢慦ㅤ晣捤㠵搷つ㥣㍢昵戲昲慢㍦㙤戴ㄵ戹㕣づ㜸ㄴ㈰㝣〶戸㙣㌹㡤敦㈳㠱㘹㜰挶ㅦ敢㌴戸摣㜳昸㈹愵㘰愳挶昰㤲㠱㑦㠳ㄳ㤰〵挵挶㠲㥥晦〰敥摥戲㍣</t>
  </si>
  <si>
    <t>Decisioneering:7.0.0.0</t>
  </si>
  <si>
    <t>046e6a32-63e4-4bdc-8f4a-4e9aef5fc3de</t>
  </si>
  <si>
    <t>CB_Block_7.0.0.0:1</t>
  </si>
  <si>
    <t>㜸〱敤㕣㕢㙣ㅣ㔷ㄹ摥ㄹ敦慥㜷搶㜶散挶戹㌴改捤扤㕦ㅣ㙤攳㌴愱㉤㈵愴扥攴搶㍡㠹ㄳ㍢㈹㔵㘹户攳摤㌳昶㈴㍢戳捥捣慣ㄳ㤷〰㈹㤴㤶㔲㄰㙡㜹㠰㤶〲㔵㠵㉡攰〱愹㈰㔵㉤㤴〷㈴㈴㄰㙡ㄱてㄵ㠸㠷㡡㔲㈱㜸〰愱㐸扣昴愱㔲昹扥㌳㌳扢戳扢摥戱戳㘹挱㐱㥥㘴晦㥣㌹昷㜳晥敢昹晦㌳㐹㈸㠹㐴攲〳㍣晣㤷㑦㤲㠹换㈷ㄷ㕣㑦㔸戹搱㜲愹㈴ち㥥㔹戶摤摣戰攳攸ぢ攳愶敢㜵愰㐲㍡㙦愲摣㑤攵㕤昳ㄱ㤱挹捦ぢ挷㐵愵㔴㈲㤱挹㘸㉡捡搹〹㝦㝤攱㡢挶㔶摤㐹㠰愹搱㤱㐳搳挷搱敢愴㔷㜶挴㤶㠱㘳㝥摢㥤㐳㐳戹愱摣昶ㅤ㐳摢㜲㕢户っ㡣㔶㑡㕥挵ㄱ㍢㙤㔱昱ㅣ扤戴㘵㘰愲㌲㕤㌲ぢ昷㡡㠵愹昲〹㘱敦ㄴ搳㕢㙦㥢搶户摦㌱戴㝤挷づ攳捥㍢敦攸挶搰㠹㠳愳㈳ㄳ㡥㌰摣て愹捦ㄴ愷扣㝤㑣ㄴ㑣慥㑤〸挷戴㘷㜲愳㈳昸ㅢ㤹㍦摥㙥捦㑤捥ち攱㜱㘸攱〸扢㈰㕣つつ扢慣㘱搷慤㔸㜳摣㍣捤摡㠳愵ㄶ㜴搷㑢㔹愳愲㔴搲慣戰搷㡣㜵〸㝢㔷搲ㄷ扡慤㐹㘱扢愶㘷捥㥢摥㐲摡㥡㐲㐷挵ㅥ敢愸㉢㡥攸昶㡣㌸愸㕢㈲㘵敤慤㤸挵愴晦㈴㍡㙥っ扢㠸㑥㑣㉥㍦㌷散㕡愳戳扡㈳㘷攴㜲㘳㘲敡敥㜱ち昵㜵慦㙤摤㉦愷㉥㐷㘰㥦搷户慥㠷㤲㘳扡㔳慤㌹搸扡㘶戰昸晡ㄹ摣摡扡㝥㘴㡦敡摢摣摣扡㡤摣捡晡摡㑡㔷㐰摦㜲㐷戱ㄸ㉤㑤搰㐹㤰㈱㈰〲戵㉣㐱ㄷ㐱㌷㠰㤲晣㌷戸㈴摡㤰㐵㙡㕥㔷昳搳㙡扥愰收㡢㙡㕥愸㜹㐳捤捦愸昹㔹㌵㙦慡昹攳㙡晥〴敡㠴㑦愶戳㔳つ㥥愷摥㝥攰搸㡤てつ㡤㍦晡挷㐷扡晥㝣搵㡦㝥摡扤〶㤵づ〷㤳ㅡ㜳昴㔳㈰戵ㅡㄵ㠳㈳昸㘷㘹慥〰㔳ㄸ㍢㡣摢㡤愱愱攲㡥慤晡㙤㝡㡡换㡡㐱㝥ㅤ愱昴愱㙥户㜱㥦㘹ㄷ换愷㈴敥㉥ㅦ搱㕤㔱摢戸挱愰㙣愴㕣戱㡢敥㘵㡢ㄷ㑥㝡扡㈷㌶㌷㤶搵㍡㘹㙡㌶〹戶ㄲ慥ㅣ敦捡挶㘶挷昴㔲㐵っ㥦㌶晤攲㉢ㅡ㡡慤〹愷㍣摤扡㜴㡦㈳㑥㔶㑢㥢㘶㌴っ愱㌶㉦晢㙥㕡愵㕦攴捦㙢㘰㜴戶散ち㕢㑥㙦搰㥡㌰ぢ㈷㠴㌳㈹㈸ㄲ㐵㔱㉥㜵㍤㡢〲慥ㅦ㍣㘴㘳愱攰搶攲㌵搱㕣㘳昷㘹て捣㉣㡡㤸敦㥣㜰扣㠵㈹㝤扡㈴㌶搴㔵昱挷㐴挱愶扡散㍤攵㐲挵ㅤ㉤摢㥥㔳㉥搵㤷っㄷ攷㜵㐸㥡攲㠱㜲㔱㈴㤳〹㈹ㄴ㈰㜰㍢㍡ㄴ㈵㜱㑢㙢㕥㤰㠸㠸愰㤸㡣㝣㘹㍤搹攵㡥㘰㜵㔸㐵㐹㤰㈶搵敢㤶攸㡣昳㤵㌲㈶㠶〳㈳㙢愲晥攰愰㌷㉤搱㙤ㄵ㜳ㅦ㙤㘵㔵敤て㔶扦㝢㕥搸摥㍥摤㉥㤶㠴ㄳ慢晤ㄴ捥㐸敢〵㐸㥤㠳㐰㘸戹㝢㔴㜵捡㘹㘵㈱㜵捡㉣㝡戳改㔹㘱捥捣㝡挸㠳㠶捣㘴戸戵㑤㡦㜶〹戲戴戵〴晤〰搹㙣㈲扤㡥㤵搲㔹㍣㠹ㄴ愵㔳っ㉦搷〹㜲戶慢攳攵㙥㘳㡦㔹昲㠴㉦㤴㝢つ㘰挴搷㙡ㄲ㝤㍤㈴㔱㐷㉦昸ち㘳㥤㌱ち㉡搵㑤摢㕢愸昱㙤ㄳ㤷昸㐴戴㉡ぢ㔶㥣㉣愰㈸愸㤷〷㌱扣〶愲㘹㤰〶昱㤵㈳㐴㐴㌶㠸搱散攸戹㥥挸㔸㍦㐶㐶愰㝥㤴〸㔹㝢㙢㙢ㄹ㐱㘲㙦㈶㔲㌶㙡挹㡦慢搲㙣㌱㕢摥㤷㘶敢戱㜱摡〶㠲㡤〴㤷ㄲ㙣〲㔰晥〶〹㐷㈹㠷㜴晤愳㕤㠶㜷敤㜲㠲㉢〰㈰㥦㌴捡㥣㐰㔴搱㠶㕡㡥ㅤ挹㝡㍤戰㤳愵㔱散㡢㈲㕡挶㔵㍢戳挷㤲㠸づ慣捥㤵愱㙢㤳㔲挷摥搰㥡㌶愳换㈱㐵挶㔴㡤慥㜵㠹慡搱㡤㘰搵㌶昵搶㔵㘸慡つ㄰㕣つ攰㉢ㄶㅡ扢换戳收㘹㑥㕥ㄴ㈶㤱㙦〸戵愹摣〳㈲愶昹ㅦ㈳攰㥡㡥㉥慢昶㌳㑤挱㐱攳愲户㥦户戴收敤〰改つ㍡㜳㔵攷搰㔷㜴㥥ㄶ昴㌵㘰㉦攵敤㤶晡攵㍡ㄴ㙢搷ㄳ摣〰搰愰㕦㜸昲㍥㕦㉦㠱㌴㠹慤〸收搶搲攳㈲㉤摣愹㠵㌹㈱戵㑦户㌱愵㍢㌳挲㠳昷㘲晦ㄸ散攰戲攳㠸ㄲづ戴㐵㤹挱戳换挶晡㑣㜷㡦㔳戶㤸扦㙡ㅦ扢ㄷ㠵㘲㐸㈶搵㡥㐴㠳㝤ㅣ㘳㘷㐶晣㑤ㄱ捡愱晥扤慤戵㤰㠸㌴慡㈷㉦戶㡢㍦㕢慥㑡㤲㌶㈴挹㑤搸㔶敤㘶〰㐸〹攵て㉤㈵捡㈰慢㙤㤱搵敡慤㔵㝡昷㘲㑥㈶つ晥挳㈶㌹搲攵㍢㙢㐷攰㍢㜰㝢慣㐹搳慡ち㡢㉥㙢㐲㌸〵昸ㄵ捣㤲挸晡㉥㔹㡡㥡㔵㔹㜱㤱挸㡡㡥㡥愶戳㜴㡣㙦㑤搲㐹㠳㤴㠸攵昶搸挲㤸㜳㜸㡤愸攸㠲愴㔰㠹㜱ぢ㔵㈵㄰㈹㡦㜵㔷㐵㑣ㅢ㈲㈶㠷㡤搳㙥㈵搸㑡㌰〴㤰晡ㅤ㈴捤㜲㌷㥥愱戰捥㜹扡戳昳昹㐴㠶㘸㤰敥挱㌷㕢ち慢敤ㅣ㘶〷挱挷〰ㅡ捣ㅦ㍡ㅦ㘳〸㔱愲㍣㐲㠸戴㤶㌴攳㤸㈹㑥㤱〶搶ㄸ〸㉡㡤㔶㕣慦㙣㌱慡搴㘳㡣㤵て㤶扤㌱搳㥤㐳ㄴ慡摦〸ㄲ昷捤ちㅢ搴攵挰昶㘹挸㉢捦捤㠹愲㘶㑣㤶㉢㄰㙤晢挷㔶挲愱ㅣ敢㠳㉤㈹捦攵慡㠲愷扤戳㌱扡㔰攴㠹ㄸ扥㔶㝡㘲㤷攵昹收愱慦户戶愳㔳愶㔷ㄲ㕤㠶捦㜴㑣㘷っ散㈲愲〶挵㑥㘳㙡搶ㄱ㘲慣挷搸敢㤸挵㤲㘹ぢ㈲〳㌶㈶〳㜵攳㘲〶ㄱ㠲㠹㌲攳㝦㘵扢挷㤸㜲㜴摢㥤搳ㄹ㑣㕣㔸㕢昷㈶㐳㈲㈹㘳挴戴㕤っ㈳戱挸㜴慦㌱㌹㕢㍥㠵㘸㙤挵戲昷敡㜳敥㡡挰ち㠹摥㝦㈴㙡ㄴ㔵㔱㔵㈵愳㘶摡挵てて攴㠹挴㌶晣㤲〴ㄲ㔷㠹ㄴ晤攵㌱摡㥢㜶㝤㄰㥦愱㥤捥㌹㜵㈳㜲㔴捤散㠸㤵挲攴㔴敤づ戶戹ㄳ攰㥥扤㐷昷搷愲㜲ㄷㄴ慦㑥搱挳ㅦ㈳攳㈵㔹㔴㠳㈰昴捦慤昱㐹㠵㜹愴ㅣ㜰㈰㌰捥户㐶昲换ㅡ戲づ愹㙦㑤㉤戹〷㔱愴㙥㘳㕣㥦ㄶ㈵挴愲㉤摤㕢攳扦搰㡣戵昴㤲ㅢ㤴㡤㤶㉤㑢㈷㘹㤱㉣㈷ぢ㍡㈹㜸戸攲㤵て㤸戶㘶〰㐸晡ぢ戲昴搳挸搲㑦换慣㙥攳〸挳㠲㌲捤扥捡㌳扡㘳㝡戳㤶㔹挸昰㠵愱扢ㄵ㐱㤳㘰㜲㑡摥昰〹㘵挶㐰㠳㌵㝦ㄴ㈶㥢㥢〳扡㜳㤰愳摣㍡愲ㅦ㤴慢㉡㘹晣㔱摡㜴㉣㐱挰㐸㉦愹㜶ㄷ㝡㑢挹㥢ㄱ㄰㌹昲㌹ㄷ摥扦㌸昷㜹攴昸㝥㌹㘲㍤㠶㐴攰ㄱ㡣〸㜹扡户搳挶㔱摢昴㠰㍤㘲㙣㡦改㡤戹㐰㌹〰㤲昲㜸扢㔹㘲㌵搲㘸戰慡ㄵ慥㙡㉥慡㔳ㄳ㔷㌶㤷㐷昵挶㜵㡢ㄴ晢ㅡ㈵愲㐸㤶慡㈴㌵换㈲㜳㕣㐹慡㐶㤱㡡㍢搴㌶㑡㥣摢戴戶敦㤴㈲ㄷ愰㤸㈴捤㈴戴㥤㤲㔰㄰攴㈵㜵㐰㐷搱㕦ㅦ㑦ㅥ㤱㘸つ㙤㠰㉣昵㤴㥦搷ㄳ㠴〳昷攳捡㐹㔱㘴㠳㌷昰昷㥡㈰㜹愸攲搵㤵攸愷晢㠳㤲攱㔲改㤰つ㉢愱愰㍢挵ㄵ挲搲㔸㥢慦㘱㈴㜷戶慢晤晤敤㡤㌰㘲挰㠶っ㠹挴昸㠱挱㠶㘰慥㐸㌴㤵搶㔹て户扡㥡㥤攱摢〱愱摢ㄲ〳㤳㕥㜱㑣捣㑢㌳慣㘶挹昷换〶搵搳愲㤴愳㥡㌱㍣敤㐲愵㝢㤴攳㐱㑡㌲戸㘶ㅣ愱㕢ちㄷㄸ㈰㜶㠳搴㐴挱㐳㔸户摡〱㑦〶㉢〷㍢搸ㄱ㍦㙣㐲敢㡣ㄲ㌴ㅤ㐳戸昵㡢㈰敦戴㠹㔱〸㔲㐳㍥晦摡愵㍣昷㉣㥦ㅦ敥㑡㠴㠹㠰㠹ㄸ敡㡡戱ㅥ㠰摣㘸㔴㤲㕣搴ㅦ〶换㝤挹㈶㠵㔶㜷㤸㐷ㄳ愳㠷㈶㥦攳攱〶て攳㔸扤㘴㥢ㄲ敥戸㜹㈶戴㘹㘹㘱㡤戱摦㉥㤴㉡㐵㈱㔵㜱㈸慢愵㐶㕥ㄱ昸㤲搷晦㝣㙥㡡搹㤷㘰㔳昶攳㈸挵㈵ㄳ㐹敤摢摤摡㈷搱㕣ち㌹昴攱换㌶〶ㅦ㘳摣㜲㌲ㄸ搶㜴㐷㠱昶攱摡摡攵〵㜹㜱づ㈲慤㈹㡢戲㙣ㅣ㜷昱慡ㄱ㘴挹㙤㤱㙡攳攵昱㌲㙤昶㐸搶㍥搳捦㕡ㄱ㌸挲㍡㝤㠱㤷㑥挳ㄸ㘹㤳㍢搸㐹攲㕣㄰搹㍤昷㜹昹㥡㌸户㉢㌰㍥ㄴ挶㜷㜹ち㑡㘰㔷挱㐸㌴戸搵㥡搵慤㌰昲㑢换㕢扢ㅢ㐰㘱〸㤸〶㉤㙡晡〶捥〸搲㑢ㅢ㌸っ㐶挶㐴㐷愳㠱㔴挶㈸晢攱戰〷搲挰㑤㍣㐸㑦㤵愱㠴扣㜵昲㔲㔸㜸㉦㜱搰挲ㄱ愸散㙣㘸挸㥣搰㍤㕣㝤戱㌷㌵㘴てㄷ㡢㌴㜷攱㥦㕢ㄱ㔸挵戵つ摦ㅣ㕤搷㜰㈱㑢慥㠹昶摤戵つ〵挱㐵挱㙤㘳戹㝤扡㔷㤸㥤昴ㄶ晣㑢㕢敤㤲㐴敡ㄷ昰㐷㉣㍡㍡㙤收愴捤㑢愸昳摣晢散〹扢㝣捡㤶昳㑡戹扣昱㐷㉢㔶敢散攴㈴戳㠹て昰㐷㍥㙡㈲昵㍡㝡㕣捥戴搹㐱捤㐱挲㝥攴攳㑢㠳〱愴㘳攸〴戶㝢昵挶〰改㘴㕤〳㥤㐸㐱戰㑡㈸昶捣㠷㐶㈸捡捦㠱㔶ㄲ㡢㝦㈴挷㥥扦〴搶㔷㝥㠶ㅣ㈲ㅣ敦㠱ㄸ㐹㕤㡤㔴っ敡愴㈰て慥㜷昰㌲挸晦て㤶㐲㙥㕥㤴㥤晥ぢ捣慣扣搶㠸愲㉢㠹愲㔷㥢㔱挴㐰散㜹㠵扣㌹晢搵愳收㐷㝥慤昷㝦㜸搴扣〷ㄸ收㈳慤㌱〴搵ㄸ㡣慦ㅡ〳ㅤ㑤挶挰昵㈸㤶挶挰扤㙣挳㜸扤㙦っ〴摥㡥〳挸㔸摡ㄸ㘰ㄴ㉦挶攴㡢〴㔵㈳づっ㥥戵㌶㔸昴㠴敤挳昵㕡攱㈲㜲て昵攴㡥挲昷戴戱㌹㝢㐲㜷㜴㙢㤳捣摦敢〸愸㉤㘷ち昷戵㘵ㄳ戶搸扣㘸㠹㙣戴㠸㔷㈲昴愷慦㝡㑥㤶㜷㑢ㅤ㤸昲ㅦ摦㔱慦㘴㤴昴〵昸㐴ㄴ㥥㄰ㄲ㥦㔹昷攳扤㝦㜹攴戱㕤扣㤷ㄶ搰㙡㡡㠱攰㜶㠲昳戴ㅣ㄰扥㡤㕣〹㔹捦捦㙦づ攰㐳㈴㜳慥㈴㐶㜴㐷摡㍢慥㘶㠵㐹㥦昰㈲㠴改ㄳ摦㑡㌰㈶㜱挳挱㌷㈶㜳つ㡥㑤昹昹㤲㜴〶收㈲ㄳ㤷摥扢㌰㐰愸戴㔴㔹㙤摡㤵愹㥦㐰改㥣攷㐴敡敤㐱㥥㉦昹㈸捡换㡤㕡㙤〷戵㥡㌴ㄳ㤵㐱搴〸愵ㄴ㈲つ愴㤰攸㤱㠵愱㝦㈹愵㈶㤰㐸攵〰㘲㘲㘸㡤挱㕣㥥晣㔷㠵㠰愸㕥敦㙢昳㔳ㄵ散㈲戰ㄸ㝡摤摢㍤扢搲敡っ㔵ㄳ㠳戲昲昴㜱ㄸ〹㜹㑣㘱〶愳戴㌲昷〸ㄲ攱㤳ㅡ㐲㙡搹㡥㈷づ搲㘳昹㈱㌶㥦戱㔳ㄶ扤㙡㔹㙢户㕤挱ㅤて攸㤹戴㔴ㄸ昶㕡㘶攳攸㈹愳㜱㝥搵慣㥦㐵搸敢㈷慢㡤扡㠲㈲攸㉣㝢ㄳ捥㥦〸昳昱㝢㈰㤶て搶扡㕥摦㔸㐲ㅤ㘷㜷㘲㠱晣挱晥扡㌲㠶戱㌱㉡㌹〶ㄲ㜶㔹戵㌲晥㈵昰㐹㌴㤱昶扣愲搵㤲ㅣ㑢㔱ㄸ㡤づ㌹慢㐳㙤搲晦㡣㔳㑢捥㥡㘲㙤〶慣敢昴晦㌱㘴㉣愹晦ㄵ㐶搹㈴捡敥ぢㄲ㝣㐹㌱㔲戲㘴㜰㠶㍢〲ㅦ㌶挲㌴昲〸慣挹㈴㠳摢㝥㙡ㄲ㥦愸晡挵㔲㠲挳挳㤵㙣扣〴㔱㙤㑢摢戶慢愵〰㘴ㄴ㈸昵〳㠸愰㤶敤㌹改收㜳㙣晡㝥㘴慦㍢㘰ㄶ㥣戲㕢㌶扣㠱㐹㠴㜷〷昸㠵㤹〱㥢㘷㔸㜹愹㔱愸㕤㡢㥤攸㝥〰㙤づㅥ㠲挰㍥㈸扣て㉢敡挸ㄸ挲昲㘲ㄶ晣摡愸㉦ㄲ㐸愲㜶㜰㉦㌱づ㔷昴ㄲ㍥㔰㍤〴慦愶挷慣ㄵ愱散㝣摦㜲攳㕤っ㙥ㅤ㙥㘳摤ぢ捦㡦㈸攵㄰〶㤳㑢㜸攰㐱敥㙢攳ㅥ搴搷つ搶收戲㘶㝢摥戵㙣敡晢挰改昲㐶愹㈷ㄹ㡥挹敦㡥戳摡㠳㠴㠸昳搰㍢扡㝣㔷㉣㝢敢〷㥤〷㥦㙤搳攵㌵㔸㠲愳㙣ㄹ㜱敥㠷搰㔴戹㥢〰㍦㉤ㅦ㈴昸愲搰㥦㜷ㄷㄳ㉦㘰㔹㘴〰愴ㄳ㘹ㅤ愰㌵㔵㝦㜷㌱慡㔶㜸戴㈰ㄵ㘶㤵敦愰㥣扢攴慦戶挸㍣ㅣ㌵攴ㄱ〲㘹㉤㉡戹ㄵㅥ㈱攴昸捦愱㐱㜵晣ㄹ攴戶ㅥ晦㕢㡢㡥㑦攵㉦搷ㄷ敤扦㉦㔴ㅥ摡㜱づ㝤㠲愰㐴㘰〱昴㠵㌵㝢㈹ㄶ㈹㙢搲㝥㄰攱戵㕤㐸攳昹㝤昰敦㍢扢摥㝣㠳捦㍦㜷㈹㔲㄰愲愸㝥ㄵㄴ㠴㜲ㄵ㑦㐷㔷㌱㠷摣搶慢昸晡㘲慢攸愳㡣攴㑣㌴〷愰愷㐳㈱慤挸㔵戹㐸㜰㐳昹㔳㈴㐲㤱愸㥢㐵ㅦㄱ㉢摢㔶㤰㐰㕢敥扣㙣㍢㡦㐴搸㌶挵㡤㠸昹㠴㐷摡㐷扣昲㐸慦㑤摡㜷扢愶㝤慤㤸戱〲㝦敢㡡㤰つ㔸ㄲ扦㠹㙤㈹搲搳㙤挶昲㤵㈷㐳挴散摢ㄷ㝥ㅦ愵〶搱㈵㄰㠶㙦㤱㤲㤰戸㤱捡㤷挳捡㉦扦㔲㜳㡥愲〰て愸挷慦㑣㠲㤳㤵㥦〸㉢㙦挳户㔷戲㑥㠲㜷〵昸扣ㄳ㔶㈶㘱捡捡㡦㠷㤵晦戱㙤㔳戵㜲㐸㠷㝥捦㈹ㄲ㐹㡣慤㉢慤晦挸㜷搸㍣㔴愷っ敡捦㉥挳捦愶攴㤴㐱攲㤲搴愰摤戸昶攱攰㑢攸㜱摣㘲挲㘵て〸㔹晦㍦㐴搸㡦摢㑤㘳扡愷攳㐳攷㜹㠴㤵ㅤ㑤扥戱㜱摡㌸攴㈰愳搳搸敦攲㑣㔵㕣㔱㈴〲㜳㈰改敦敦ㄲ敥昷ㄸ搳戱戶ㅦ㘱㌸㑣攵㙤㤱昶㤴㠷っ愱㈴㤵挷㐲捣㈶捥搶㘸㐶晢㉣㤰〳㌱〹挸㠴昶㌹㐰㍦攴戲㡥ㄹ㝤攴㝦挹摣㘷㤱搰ㅥ㈵昸〲㐰㔶㈱戳㤳づ搲㕦〴攸つ晦㍢㡡㠱㜹改㉦㔱㤵㌳攱㘰㔱㌲搲扥挴〶㡦〳㜴挰㔱慢〴㐴㤸搵㥥㐰㑥㜴㔰ちづ㌹攸㤳㉣昸ち挱㔳〰搹ㄴ㈷扢散㕤攳㥡摡搴㕣㕦㐵㔳㠵㕢㈱攵搸搷㠲〴㕦㔲㘷〱敥㙡㙤㉢昳㈸ㅣ㝥扥㡦愰㘶摤㜷晡扢昱摤晤〲ㄷ摤㠱晦㜶㈴㈵つ晢愴晡昱昶晡㈲ㄳ搰㈶㤷㍦〷㥢㝤〱晤㜰㕤㌵ㅢ㤳㍤㝥〲扦㡣㥡㔶ㅥ挵扦㘷昱㔳㑥㘲〴㡥㐲㑤㥢㠱㥢㠵㌴㈰ぢ收㠲〲慡㉣敤㘹〰㠵㌸㈶㥥戴㘷昸㐶搴戲㝦敤ㅢ㐱㠲㉦ち昱㝡㤶㠹㔲搰㍣ㅣ㤰戸㤶〵㈷ㅡ〶㈴晥㘵挱昱攸㠰摦㐴慥㈲㤱㠵㐴扤㔶㈲搲㤲捣㝤ㄶ愰愷愳㤷㜳愳㤶㔳㑦㉢㠵㠷㡢て㍦晣㕥㙦㜲㘰㜳昲㔳㜷㜷㍦晢捥㙦摦㝤收慤㑦敦晣晢晢捦㍦晦搶㕦㥦㜹攳晤搷愷㜷晥晡挵ㄷ㝦㜵捦昷摥㜸㜷慤昱㠲晡捡㝢攳㉦㥣ㄹ㍡㜱收愴㜱昴㤶扤㘷敥㍦㝥㜸㘸攲㤲挱㡥㡥捥捥ㅢ晢㝦㜳改㑤㝤㘷㑦扥慡晣昲㑦ㅢ㙤㐵㉥㤷〳ㅥ〱〸㥦㍥㉥㕢㑥攳摢㐸㘰ㅡ㥣昱㐷㍡つ㉥昷㉣㝥㑡㌱搸愸ㄱ扣㘴攰搳攰〴㘴㐱愱扥愰敢㍦戲㌷戱㤶</t>
  </si>
  <si>
    <t>㜸〱敤㕡㕢㙣ㅣ搷㜹㥥搹摤ㄹ敥㉣㜷挹戵愴昸㈲挷昶捡㤷摡づ㘵㤶㉢㡢㠹ㅤ㤷㤰挸愵㈸㔱愲㐴㑡㑢㐹㜶ㄳ㜷㌵摣㍤㈳㡥㌹ㄷ㝡㘶㤶㈲〳愳ㄶ㝡㐱搱〶㘹ち户㈸㘰搷㙤っ愳㈸㤰摥㠲愰㐰㤱〴〱〲愳㈹㤲ㄶづ摡㠷ㄴ㐵㠱愲〸〲〳〵㤲愰㜵晢㤴㠷〰敥昷㥤㤹㈵㜷㤷换愵捣㌰㈸ㅦ㜲〸晥㜳敥㝢捥昹敦晦㌹㡡慡㈸捡〷㐸晣㌲㘵㤸昹㘸㜵㈳㡣㠴㍢㕡昱ㅤ㐷搴㈳摢昷挲搱挹㈰㌰㌷收散㌰㑡愳㠳㕥戳搱ㅥ㙡戵搰晥㡣挸搶搶㐴㄰愲㤳愶㈸搹慣㤱㐲㝢敢扦搸捡ㄸㅣ㘵㘴〰昲攸愵㉣㔶愶收㤷㕥挲搴搵挸て挴昱搲戵㜸㠲㠹㜲㜹戴㍣㝡㜲扣㝣㘲㜴散㜸愹搲㜴愲㘶㈰㈶㍣搱㡣〲搳㌹㕥㕡㘸㉥㌹㜶晤㠲搸㔸昴㔷㠴㌷㈱㤶挶㥥㕥㌲㑦㍥㔳㍥㌹㍥㙥㍤晢散㌳㜹ㅤ㌳㕦慡㑣㉤〴挲ち昷㙢捥〱捥㌹㕦㤹ㅡ扤㈴愲晤㥡㌳㡢㌹㌱攵戴敦㥡戶户㑦㤳㙡㍣攰愷愷㐵摤㈶㈶㠴〸㙣敦收㈸㤶摤㜱搰㈸㝤㘲㜴〶㈷㕥㌷挳愸㈲ㅣ攷㡡戰戸挱扣换㌳ㄳ㠱昰敡㈲ㅣ㜲捦慣搷㠵㤳㌴㠷㔹昷㥡ㄹ㕣㌲㕤㤱㘱㘶搸㡤昱㌶摢㄰㕥㘴㐷ㅢ〵昷㙡㈸慥㤸摥㑤挱㉥㥡㝢戶㘹㌷㌲ㄹ㌵㤳㔱搲㡦昷㕡㡣挴捤攸㑣㔰慦㉣㥢㐱㈴㑢挴㕡戹㔷摦㌶ち㤱ぢ敦㔸ㄶ愹愸搴㌵㡡㘸慡摡敥〵ㄱ㜸挲攱㡦㜰㙦㈳㕤㥤攴㤹挴㐷扦㜹㌸慤摤㄰㌱敡㘰㐲晣摣ち㝦挵㌰〸㜲〰晡㈰㐰㘶戶㝣攲㘹㈳捦扡〲㠰㥡昹㕦㜰㑦晢ㄸ㜶㑡搵捣㔴㙤㈹㔵慢愷㙡㡤㔴㑤愴㙡㔶慡㜶㌳㔵㕢㑥搵散㔴敤愵㔴㙤〵㝤㕡㈹㍢㌰㤰㑡搲〳㝦戰㌱昶㉦㕦ㅥ㥦晤㥤㈷攷㝥戰戰晡昷㘷㌴㌲捣㜸慦つ㜴㥦捤㘴ㄸ㌶摤㔵㜲㙡㠲㌷㙥挵㜰愷挳㘸挱っ摣㜰㝦ㄱっ昴敥㠶攱挹搰晤搹㘳ㄸ㍦戲㉦ㄸ搶㠷㜱㔸㑦㉣〶㌶攸戸改㤸挱昱㡢戶㌷㔱ㅥㅢ㍢㍥㘷慦〸挷ㄶ㘱㌴㔱㍥㌱㜶晣愲戹㍥㔱㍥㌹㘶ㄴ㜹戴㜷〱攸㠷〰搲攷换攳挶㘱㔶ㅤ〱㔰搵ㅦ㠲ㅣ㐸ㄲ摦㜸昸搸㠵愳ㅦ㉦㕦昸摡戵㜷㙥㔵敦㝦攴㕦昳㜷愳昹㜲㐲㕢搳㠱㜹ぢっ扡挵晢㄰㜸晣摢㕤攸㐱收㔹攳搶㈷慣㜲戹㌱㍥㘶㍥㙤㙡愴捥㍢㘵㌵慥㌰㙦㕤户扤㠶㝦㑢昲㕥摥㥡戱㥤㐸〴戲㌰㙣攱ㄳ换て㔹㉥㔸㘷搶㈱㜸敢㌱㥢ㅥ戱㉡㈲㠸㈰戰愲㡤㉤捣㝥㜴捡っ挵㔶㜱㈴㤹㝢捡㙦㝡㡤昰晥摥㡤搵挸㡣挴搱敥戶慤㐹戶つ慢㐲㤸㠹㔰㉥改挱敥㘱搷㑣愷㈹㈶搷敤戸昹㠱慥㘶㠸㌵㝦㘹攷搶㤹㐰扣扣搹扡㙤㐵㤳㔰㝣㙢㜲敥㙤扢㡣㥢攲㜵㤵㉡换㝥㈸㍣戹扣ㄱ㜷挱慥慦㠸愰㉡愸㌶㐵㐳㙥昵㈳㙣㑡㘴敢挸扣㠷㡤㐲㕡㌶ㅥ㙥慦攵㐱ぢ慦㈱ㅡ㔸敦㉡㑥㜹㘳搱㕣㜲挴摤ㅤ㕤攲摦㐴挳㝤ㅤ搵㌳㝥扤ㄹ㔶㝣㉦ち㝣愷戳㘵戲戱㘶㐲㥥㌷㉥晡つ㤱㤱㐹㠹愱慡愴搳慡慡㍣搱㑢慥㜰敥㤰愲戳㡤㐸㈸愰晢㜷㙥㈳㈲㜶敥㈹㜲㌷㘷㐶愶㡤挸搸晦挹扥㉢㘹㈷㐲昶ㅥ敢摢扢〷㤱㜲搰扤㥤㡣㌷㝡〵昸〱ㅥ㜰挸㘸㑣㍤扡昳㤴㕢㜴戹换㑡摢戰㐲㉢㠹扤晢ㅣ㥡㥣㜶㤳昶㝥戶㥤㔳愹挳挹敥捦慣㐱㙢㥦㌳扤㠶㈳㠲扥㌶㥥捡ㄵㄹ昷㄰摣㑢㜰ㅦ挱㔱㠲晢〱戴昷㈰摦㜶㍣㔱敡㉣㜵㕤摤搰㙥搹㡤㘸㔹㕦ㄶ昶捤攵〸㜵戰つ戳㔹ㅥ昷ㄲ晥晦〱㠶㘱つ挲晢ㅤ昶㌶ㅥ㈰㜸㤰攰㈱㠰㕣㑥搱㑢昸㉡㝡捥㌸挶捦挳〰挳㉤戳愵ㄴ㔳㘶㑥搱愸㤲㍦扣攱㐰㡢搴㤰㜶ちっ挹㔰㜳㌱㙦㤸㑥昷㍡㡤㜳㘶戸ㅣ㤱ㄱ晢㌶㑡ㄳ攱ㄱ㑥晡㈸㐰晥㌱㠰㑢攷㠴〳㌶摥㉦ㅢ㔴愳戱戱慢慤㐳㕤㜴户㕢摤昰敡换㠱敦挱㉣㥦㌶㈳㜳戲づ㠳㉥㔴㑤摤㥤昳㉢捤㐸㜷捦搹昸攴摤㉢㘲㔵㤸㔱〵㘲㍡㉡戸㜳㌰〶愵ㅣ㥤㙤慣㙢㙥㙣挷㑤㡢戰㙥搰攰㥢㠵㔸㕡搷㤱㠳㥣捤扢ㄴ㌴㘲㍤攲搴〳㉥㉣ぢ㤰㤳㠱㑥㈳㜲㔴㥣攳挸㠲慣㙢㡤捥㈵㈵捣㔰㤴搹戶㔹〶㘵㐵㍣㤳㐲㕡㠰〶㠵㑥捤㈴戰㥢㠳慥㐶戶ㄳ㡥㈶挷㍢㍡敤挳㈱㄰搲㌱攱戱敢㍡〸㑣敦㡢慣㙥㐶愷挵㌸㕦㕦㡡愷挵㔲捥〶㝥㜳㤵㌶挵㝥捤挳戹ㄴ攳ㄷ〰扥昰㍦㝦晥摣㘳㝦晣愵て㤲敦慢㘰㈱㤹っ摡㡢㐶〹㠰㐵㝣㘴㌲㥥挴㈷搷慦㑤愳昵搹㔳搲敥㘰摣㤲㔰昳㉥㜶扢ㄸ〸㘹慤㘷㘵㘱㘳㔵ㄴ摣敢㝥戰戲攴晢㉢㐴晥㤰㉣㠵换㐲㐴㌴㠱〷ㄳ㡢㥦㜹㔵㔵搳改づ㕢户捤㔶愶挵愹㍦〵㔰㤸㜴㥣㔲㙢挶㔰ㅦ㐵㔵ㅡㅡ㐵晦㐵㘴ㅥ慥㤸㡥㘳摥㌲㌷㑡㑦㤵慡扥搳㤴扥㈵昲㤷换㑦㕤㉥㡦㡤慥㍢攱扡晡捦㌸〷㕡㔰㈷㕥昲㌲敦搵晦晤挲攷捦㕦㝡攳扦㙢㝦昷ㅦ敡㍦㈵つ摢捣㘴㕡㘴㝤㙣愰づ㘳㤴㝤㍢㙣愰㙤摡㍤ㄶ㌰㍦户㘱づ㥣つ搳㘹扦㝣㙣ㄷ愵摤㘵挱散愸慦㝥㙥〱昴㡡昲挴ㄶ挰〹㌰㡢晡ㅤ戰ㅤ㌵㍥昲㥤挹㌸㠹戲㌱㑥昰㜱〰攸㙤㈹挷愰戶㥦㠹㡢㉡扤㈴慡㘹攳㔹㠲㑦〲㘸㜴㤵晡㉢㌳戰㉢ㅤ戲っ扤搷㠲㍢㉤㉣ㄳ㠱㈰愹㠰㔴昳晦㔳㍦㘵㄰ㅣ㙢㔳㑥晤㌷㠱戵㔳昶敢摤戶㙤㘷㡣〲㤱㤳挶㔹攱㉤㐲〸㠷晢愹㜶昶㔳㝤ㄹ捦㘱ㅦ慤愴㝤ㄳ㠴㜰攷㝢㘲㌰㜱㘰㡤戶㐳慤愶㘴戹㐳搶ㄸ戴㔵戶慢扣㔳愸捤昵㙢㔳改扦㔲敤ㄹ㔴㌳晡㌴㐰ㅡ挴㘲㔰戱愸㕦㑢㤴挳㌶慤昱搵愴愱摢㈱搷㘸摥㜶ㅢㄸ㌲㍡戴改慡戴㠹㤰㈱晥愲㜵搵戳愳㜰搰㥡㙣㐶晥㡣ㅤ〱挷㜹ぢ〰㔹㌹攴愸戴敡摢〶㡤㔸搷㙣㜱㡢搸㝤㘸㝢ㄳ〲㘷㤵㘶ㄸ昹搲㜶㝡㜰㝢晢戴㝦挹㡦愶敤㜰搵㌱㌷ㅥ敤搱ㅣ户㕣㕦ㄶㅥ摣捣〰摥收㙥㥤晣搵㔵搱攸戱挶慡摦っ敡㘲㜶晡㈰㌸慡㙡㙣〴㉡戰㌳挰㙢敡㘳㍢换昸戶㜳愷戳㤲㠲㙤愲敥搱捦㈹㘱扣㘲捣ㄲ㤲㐰㜳㌹攳㍣㌲㄰㘷ㅡ㥤㥦晥㈴搲收晡搲㤰换㔹㐰㙢㕣㔷㐸㘲㉢戳㕥㘸㌷㐴㉥㈹㈱戴㌴㤴㘴攷㥢㔱㐷㡢戹㝥㌸㘹㠱〱㌵敦〱昵㜵㌳㘸ㅣ〴慣㘰㘳㐸㌱㑡㔴ㅤ㝦㝢㍢攸㜸ㅡ㐵㜹扦㜵摢昰晥慢㘰昸ぢ愸收㔹搳挷散㘹捦㙥戲㈳㌲㙤㤱〳敡㠸〲㡦㝢戳㍡换搲㐵㘱㝡ㄲぢ搵愸㌱㉤搶㠶㘴て〱〲㐷扣摡ㄱ㠷㍢㡢㔲慢ㄸ搶攴㔲㐸㕢㔴っ㙤收㈴愳ㅢ搶ㄵ攱㤸㡣〲攵㌷㜳ぢ昵〸㜱戲捤昹ㄸ攱㌹㌸ㄸ挲㠹㘴ㄲ㉣愹ㄲ㑦㝡ㅦ攲敤摣〴㜹㘸㡦㔸㠵㐸户㘴晡慦㔳敡ㅢ慦㌳㝤昱㤴搲捡攴㤸ㄴ㡤戱㠳㙥戵搱㈹㙢摢挳㍣攴愴挳慤攸㘳㉣攱愴昰捡户敡ㄸ㘱㈹㔸㔲敥㈱㡣捡㤰昷㌰㔹挷挱㍤㔲㘴搷攱㘲㙣っ㔹戳㕥摤㘹㌶挴㥣戹㈴㥣㤶捣昶〳昷㠰攰㑢摥戳挵戸敡㜳㉥挹愱捣攲戲慤ㄵ㔴摡戳㤸㔳㡣㌹ㅣ慢㔴扢㤸㈳㘷㕣㐲㠹愸㘱㐴攷㐳挷搴㘸搴ㅤ摡㡡〸换ㅢ㈰㠸戶㙤㔵㤴㘹㡣㉦㙣㠶攵㈴挷戵㜵㥢昳攷㝣㠴㑣ㅢ㙤㔵攷散戸敡挰昰㤵㐴㤳慥敢㝢㔵㌰㌸㉢愴昷ㄳ〳ㅡ㐲㉦㉥挳摥㠹㤹㠳攱慦敥挸㐴ㅢ㜳㐸摤㉦㠵㈰㝤搷㘱㑡戰搸㜰㔸戴㈳㐷っ㕡戲㕤收戳㘴〹㥥收㠰戵戸っ㉦㝦扡㘰㥤つ散㠶㘳㝢㠲㐶〸㐲昸扣㜵㥢ㄳ㌷ㄱ㙣㕥昰㐳㥢摥㜷挱㕡っ㑣㉦㕣㘵㌰愷扥㜱愸愳㈴㤱愵㔹㔳戶〷〶㡡㝦㤳昹㘱慢扡散摦挲攵㜰搳昵捥㥡慢攱㠱㐰ㄴつ换㌸挵㕣㤵㔲㔳㈹㌵㥢捡敥㔵㔷改昳㤸敤㠱挷攳挰㐴㐷慣〲㔷㡣㡦ㅦ攳㉤愰戴㘶改㈲愵〸ㄲ㘴㌲㡣搹㠷愳㠹挷攴㌲㠰ㅣ捤㔵㜷㕣捥昵㡣㐴㙥摥扤换戰散〲挷㕣〶㌸㝦昶敡散搶ㄵ搲㑦㜵㜷慥㍤㠴昹晡㈸ぢ㐹㌸㥢昱敡㡦愰昳㔰㑣㑣慣㈳㙤ㄹ㤲㈶㔸敡㈶搰㥣㈵晢㤰㔶愱㕦搹㥤搹ㄹ㐴ㄲ昳㄰つ㄰捥㠸挰㐲㉡て挵〵ㅡ㝣慥改㠴㐹㕢挵㜷㕤㤳挴㐷挲慤㐲戲㡢慣戴扥㈱㙢っぢ㐰㔲㘸㔲㘵慥愳捡㕣㤷㔵㔰搸扣㠳㤲㜹捥攵摦㌴〳㍢㕡㜶敤㝡㤶〵摥ㄳㅤ〸慡〵〹挹愸㈷づ㤴㐹㤲㉥㑣搹㙥摦㌲づ㔰〲摤愳昰㉥㜸㜴㐴㍦㘸㍢㈵戵扣扡挷〰㍦㙣㕤愹づ㡣㉡㘶搳ㄸㄸ㠷㘲〰㐴㙡㌳搱㔰㈳挵㤴㝡っ昵㙣㌶ㄶ㤳っぢㄹ㠶扥晢挶㕣改昵攵收㝣戳㌱㠳慢㐴㍦ㄸ㐸摥㝡㘴㠱㕡ち㥤愰挸㌸㝢〵㤷㔴戸晣㕡㠳愵ㅣ㘴㔹㔱㐵〴㍢挳〸扤ㅥ攳㤰㘷愳㘸摡㘰戶搷㙦捤戶收㝡㌴㠹㐷戶㍦㕣㤹摤㌶晦㡦㉥㍦〳搹换㙤挹㔷㈹㔷㤱㌵慥〱愸㡣攰㜳㍦㕤ㅤ慥戳挳昳〰ㅡ〳戹摤㕣戲㘳㑣㥡㤳㙢㉥㘳攵㔹㤷摢㠱㐱愲㈳㠲㡥㤸㍢㡥㐴ㅦ捣㌲㘶㙤扣〰昰㥤㜷摦㥤挰㐷㔱ㄹ昴㙤晤㍥挳戵戹ㅣて捦昸㘵㠲㑦〱㘸㤴㌳ㅦ㈲敥㈵㐳换㥢㍥愸㌴㠵户㕣捥㠲搵敥㘱ㅥ戶ㄲ㔷戳捤愱散慡㤳㈶ㄸ昸晣〰戹㡢㌸づㅣ㕢㡢㙢昶慥㥦㐱昶愴昱㥣愲㌲愴㐵㝤慣攸㥦〶戸㘷敢㔱㐰〹攷ㄳ〵昶㤲っ㔹戳㠳㐲㘴㘴戶㈴扦捡㐰㤸扣挴㝡ㄱㄹ㤵ㄱ㌱ち㔵昰㔴捣㘴㌵攴㜷㘷㌲㐶捥㈴㤳摤㐰愶㤵㔴㠶捦㕡㠴挱捡㠴㜲㑤㘴㡤㈵〰㤵愱戵ㅥㅤ敡散搰〰搰ㄸ挴改㤶㉡㥤戱㈸㌸搴㝣㑢㤰㤱㙦㝤㜸㡢㤳挵㠵㠸扣晥搱㈴ぢづ戶㕤摢攸昱㡤㑤ㄶ㘳㤰㜳㐳扤ち昹㉣ㅡ戹㤸扡㐸昲ㄴ㈴愹㔴〶㐲㑡敦㡥捣㙦晢㔹㑥㔱ㄵ㌲㕥愶㤲攰㜵〱㌰挸㈰ぢ收慦昱㝤㐵〹ㄵ〸攳㝣㠰㡦㑣㜰搱㙦㌲㤳㔳挹挸慤㡤㔳㍢㈶㉣戳㡣慣㘱〳㘸㜴敢敦㉣㡣挰㥦㉥戶挵㜶㘴㔴敥㉥敢㜲搳㜴昰搲㘹ㅥづ㐶挴慡㠳愰㌷㌲戱㥢户敢挹捡㉤㝣敡㐵敥慣晢っ㍡戱㤰散㑤〶㈱昷收〶收戴㍦〴㠲敥散㔷㐸攰㥤㘱挱㌴㙡㜲挶ち㈱㤸㤰攱㤷敤㑣挰㐰挱戶㕡㡤㑥㑤ㅦ㝢慢换㠳攲昸挳㕢摡㠱㜶挰㠸〳挶扥〳戳换攵捦搳㘹摡戶〶㤵ㄶ㤹慣昵㤳っ户愳㔱慢㜶戳摣㌶㐵㑥敤㡦搸㄰㔴㝡㌵摡㜰㘰㐶㌱㑢ㄶ㡣㜳搴ㅢ㜱㌳ㄶ敤〷昰ㅡ㌳摤ㄷㄹ㥢㘳㜹㤱㌱㜸愴敢愱㠳ㅣ挶ㄶ㕡っ摡敦〱㐵㍢㡥攷づ戶戰挲㌱㑣晡换〰㐷㉥摡昵挰て㝤㉢㉡㔵攱㉣㤴昸昴挵㠲摢㌸愹晤㉥㘶散昹㥢摣㔸挶攳愳挰㌵挶㝦㜳㉢㥥㝦换㤳慢搱㐲扥〰㤲攷㌵㌰挰㥦愱㌳㈹搳㈳㌸挵㈲慤ぢづ㌶㐲㠰㐲扡㐸昵捣㔴扣ㄶ㝦㤵㈲昵㌱㔳㤱㍡㤹㘹㤸㕡㤴戳㔰〲散㙢㉡㔲昷ㄲ㥢㝡〴㌰㔴㤹慡戵ㄹ昰㝡ㄳ㜵㜹搴㐹昹㜸〵㉦㘷昴㌵搴摣㠵㥡捥㔷㤲㐵㉡㙦捥戲昵㤶搰搸㐰㔱㤵㥡㠲昵㥦㘱〹晦散愴㔲㔳㤰㜸搴摦挴攱ㄲ㘵挸㉢晡㉢〰㍢攲㐱晤㜵㜴㈳㉥㍡捦昲〶㐷㈲ㄵ捤昸慢ㄴ愹㉤㤸㡡昵昸慢ㄴ愹ㅥ㤸㌴㑡搴㕤㈵㑡㈲慢㠹㈰㜵㐹慤慢つ㔵㘴〶〶戶〵㙡㍢愵ぢ挴戸㤴㐴㤴㐳扡㑥愸晤ㅡ搶摡㕦㔸戴〶㜵㤲㈵〷换㈷ㅣ慦㈲㘳摣〶挸ㄵ㈹散㈵挵㄰㐷〶㤱㘲㄰て晡㙦〰ㅣ〲㌲㜰㐷搰扡㡥㈶㘷ㄵ愹ㄷ㘴㝦晡搳昲㈵㥦昱㕢捣挹㝢〴捡㈰㐹㥢扦㡤っ搱㈱㔱㈲㤹㥦㝤㙥〰㌰戱㑢㤱散㉥㈷晡㉣㌲㠵戴㐶㡡㝤㙥攷㤰㜵ㅢ改㡣㐰㉥㜵扣昸㍡㠳ㄷ㕣ㅢ摣㔸ㅡ㐶㙦慣㜰㌳愹㑦敥㙤㉥㥥㌵㌹㠱晦㕡㠴㠳晥㈹收改㍣㝤捥昸㄰晥㡤捦〱愸㈴攱〲㑢㑦〱攸㥦〷攰㍤㝦㝣㡣㍥㝥戶攷㈵扥㤷㌴㜴㕦攲ㄷ挹〲昲㌰㝦ㅦ㤹㐲㝡㤸〸㙥敤〲搹㔶㝡晦㔴㤲㍢ㅤ㝦戳挹户㤸㝣㡦㥣ㅥ扥㡤ㄶ㌹昲㐵昵搸㙢㤳摡昷㕥敤㝥㝢㠱㜶愴ㄷ㑥换㡦昲㉢昱昷戶㜹㕡㈵ㄹ㙣敥挸㤸㐶㈹摥㡤扤搳㙥㤶㤳㠶敥换愵㈲愹㐷敥收㜵㑥昲〶挱ㅦ〱攴㌴㤲捡㙥㈶㝣摢㡢挷㘱㜴搷㉣㤲敤愰ㄵ㔷ㄳ扢昲㌶挱㤱搲㌴て㥦㌷挰㥢挳㌹〴㜹攰改㈲㌸㤱挸ㅥ〴㝦㘸㠸戵扣㉡㐳㤶㈴㘹㔸昳〱摣慣〱㙢㌶㐴㈸愹㤱挵㐳㥥〸㙦㐰扤㠳㘰搸㐰扦㘵挸〵㈰㈵㕥〰愵㝡慡ㄶ敡㡣㙥㉦慣㉤㕥戶㜵ㅥ慤㤸㘹㡡慥昲摥捣ㅡ晤㑤晣搸搶攳㌳愹换挲㤴㕡〷摥愵戸晤攱㠹晢㍥攰㜲㈹㤵㡣㍦挱挷㈰ㅦ愸㜲て㜰㉡㡣户㔸㔵㙡〱㐵㈳攳㜴㙦㡡㑡㝥㠶㈳扡㥥捣つづ㜲愷㕦㍣㘵㑦晥敡改摣㤴㑡扥㈰昵攸㙦〳戴㝢㈶㡤㌶捦㈴愳扥搸㕡㥡㜲㕢搹㕡摡㥦㘲㡣㈴㘸㈹戹〰㜲挶㥦戱慡搴〲㡡㑡㑡愵〴㔳㥦挷っㄴㅢ扦㠴㐲㌶愵慢愴㕥搹㜰㍤㘹愰户㥡㐵㤸㠲ㄴ㉤ㅢ慥㈵つ攴㑤攳㉦〰㌴ㅥ挵ㅤ攳㠸㐲㘶㡦㔶搹㕦㘲愸晡ㄶ〱晥㡤扦㑡㌲㉣愸摣戲挴挸㕦戳挴摤捡㍥㕦㑡㌲㉣っ㜳慤㌴㈷㔲敢㙡晤㐶攳挶㡤ㅦて㘷㑡㐷㌳捦㥦捥扦晥扤㝦晣晥㙢摦晤昴挴㝦晥攴捤㌷扦晢摥㙢敦晥攴敢㑢ㄳ摦㝡晢敤㙦㥥晦挲扢摦㍦㘴扤㤵晡摢ㅦ捦扤昵㑡㜹攵㤵㤷慤慢ㅦ㍢晢捡ぢ㉦㕤㉥㉦摣㌵㤲㑥てっ㍣㝥昸摢昷㍥㔱扣晤昲㔷搴㜷晥敤ㅥ㑦㤵敢挳て㙣㉡づ攴㤵㈲搷㤹㘱敤㤷〱ち㘹㔵慥㤰攵ㅢ〰慤㔴攴㑡㘵慦扦㐱〶扤搸㔹ㅥ昷㕣㜲摣㔳愸挸攲㥡㤴敤戲攱㐲㘷挳攰晦〱㑥换㠸㔵</t>
  </si>
  <si>
    <t>Positive</t>
  </si>
  <si>
    <t>Negative</t>
  </si>
  <si>
    <t>Zero</t>
  </si>
  <si>
    <t>Input</t>
  </si>
  <si>
    <t>Formatted</t>
  </si>
  <si>
    <t>"Input" corresponds to hard-coded cells that do not automatically update when the model is changed</t>
  </si>
  <si>
    <t>Input 0</t>
  </si>
  <si>
    <t>Input 0.0</t>
  </si>
  <si>
    <t>Input 0.00</t>
  </si>
  <si>
    <t>Input 0.0%</t>
  </si>
  <si>
    <t>Input $0.0</t>
  </si>
  <si>
    <t>Input 0.0x</t>
  </si>
  <si>
    <t>Input 0A</t>
  </si>
  <si>
    <t>Input 0E</t>
  </si>
  <si>
    <t>"Formula" corresponds to cells that automatically update when the model is changed</t>
  </si>
  <si>
    <t>Formula 0</t>
  </si>
  <si>
    <t>Formula 0.0</t>
  </si>
  <si>
    <t>Formula 0.00</t>
  </si>
  <si>
    <t>Formula 0.0%</t>
  </si>
  <si>
    <t>Formula $0.0</t>
  </si>
  <si>
    <t>Formula 0.0x</t>
  </si>
  <si>
    <t>Formula 0A</t>
  </si>
  <si>
    <t>Formula 0E</t>
  </si>
  <si>
    <t>"Link" corresponds to cells that are linked to other sheets</t>
  </si>
  <si>
    <t>Link 0</t>
  </si>
  <si>
    <t>Link 0.0</t>
  </si>
  <si>
    <t>Link 0.00</t>
  </si>
  <si>
    <t>Link 0.0%</t>
  </si>
  <si>
    <t>Link $0.0</t>
  </si>
  <si>
    <t>Link 0.0x</t>
  </si>
  <si>
    <t>Link 0A</t>
  </si>
  <si>
    <t>Link 0E</t>
  </si>
  <si>
    <t>"Temp/Err" corresponds to cells that are contain temporary values or errors</t>
  </si>
  <si>
    <t>Temp/Err</t>
  </si>
  <si>
    <t>&amp;</t>
  </si>
  <si>
    <t>\hline</t>
  </si>
  <si>
    <t>\\</t>
  </si>
  <si>
    <t>vwretd</t>
  </si>
  <si>
    <t>vwretx</t>
  </si>
  <si>
    <t>sprtrn</t>
  </si>
  <si>
    <t>MSFT</t>
  </si>
  <si>
    <t>Value-Weighted Return-excl. dividends</t>
  </si>
  <si>
    <t>Value-Weighted Return-incl. dividends</t>
  </si>
  <si>
    <t>Date</t>
  </si>
  <si>
    <t>Microsoft</t>
  </si>
  <si>
    <t>Average</t>
  </si>
  <si>
    <t>SD</t>
  </si>
  <si>
    <t>Variance</t>
  </si>
  <si>
    <t>Return</t>
  </si>
  <si>
    <t>Monthly</t>
  </si>
  <si>
    <t>Annual</t>
  </si>
  <si>
    <t>Archer Daniels Midland</t>
  </si>
  <si>
    <t>International Business Machines</t>
  </si>
  <si>
    <t>Hershey</t>
  </si>
  <si>
    <t>General Mills</t>
  </si>
  <si>
    <t>Proctor &amp; Gamble</t>
  </si>
  <si>
    <t>Caterpillar</t>
  </si>
  <si>
    <t>Deere &amp; Co</t>
  </si>
  <si>
    <t>Boeing</t>
  </si>
  <si>
    <t>JP Morgan Chase &amp; Co</t>
  </si>
  <si>
    <t>Wal-Mart Stores Inc</t>
  </si>
  <si>
    <t>EBAY Inc</t>
  </si>
  <si>
    <t>Equal-Weighted Return</t>
  </si>
  <si>
    <t>ADM</t>
  </si>
  <si>
    <t>IBM</t>
  </si>
  <si>
    <t>HSY</t>
  </si>
  <si>
    <t>GIS</t>
  </si>
  <si>
    <t>PG</t>
  </si>
  <si>
    <t>CAT</t>
  </si>
  <si>
    <t>DE</t>
  </si>
  <si>
    <t>BA</t>
  </si>
  <si>
    <t>JPM</t>
  </si>
  <si>
    <t>WMT</t>
  </si>
  <si>
    <t>EBAY</t>
  </si>
  <si>
    <t>EWRET</t>
  </si>
  <si>
    <t>Covariance matrix (annual)</t>
  </si>
  <si>
    <t>Covariance matrix (monthly)</t>
  </si>
  <si>
    <t>Correlation Matrix</t>
  </si>
  <si>
    <t>Mean</t>
  </si>
  <si>
    <t>Efficient portfolio finder</t>
  </si>
  <si>
    <t>Global minimum variance portfolio</t>
  </si>
  <si>
    <t>Efficient Portfolio for mean return = 15%</t>
  </si>
  <si>
    <t>Tangency portfolio</t>
  </si>
  <si>
    <t>Efficient frontier of risky assets</t>
  </si>
  <si>
    <t>Efficient frontier</t>
  </si>
  <si>
    <t>Weights</t>
  </si>
  <si>
    <t>Sum</t>
  </si>
  <si>
    <t>Sharpe</t>
  </si>
  <si>
    <t>alpha</t>
  </si>
  <si>
    <t>1-alpha</t>
  </si>
  <si>
    <t>Mean-variance plot</t>
  </si>
  <si>
    <t>Ticker</t>
  </si>
  <si>
    <t>Standard Deviation</t>
  </si>
  <si>
    <t>Average Return</t>
  </si>
  <si>
    <t>Rf</t>
  </si>
  <si>
    <t>Bins (&lt;=)</t>
  </si>
  <si>
    <t>Average (monthly)</t>
  </si>
  <si>
    <t>SD (monthly)</t>
  </si>
  <si>
    <t>Average (annual)</t>
  </si>
  <si>
    <t>SD (annual)</t>
  </si>
  <si>
    <t>Min</t>
  </si>
  <si>
    <t>&gt;15.0%</t>
  </si>
  <si>
    <t>Max</t>
  </si>
  <si>
    <t>* END</t>
  </si>
  <si>
    <t>VWRETD</t>
  </si>
  <si>
    <t>30 day</t>
  </si>
  <si>
    <t>60-day</t>
  </si>
  <si>
    <t>90-day</t>
  </si>
  <si>
    <t>1-year</t>
  </si>
  <si>
    <t>2-year</t>
  </si>
  <si>
    <t>3-year</t>
  </si>
  <si>
    <t>5-year</t>
  </si>
  <si>
    <t>10-year</t>
  </si>
  <si>
    <t>20-year</t>
  </si>
  <si>
    <t>30-year</t>
  </si>
  <si>
    <t>7-year</t>
  </si>
  <si>
    <t>180-day</t>
  </si>
  <si>
    <t>Yield</t>
  </si>
  <si>
    <t>Term</t>
  </si>
  <si>
    <t>Equal-Weighted Return-incl. dividends</t>
  </si>
  <si>
    <t>Equal-Weighted Return-excl. dividends</t>
  </si>
  <si>
    <t>Market Value of Securities Used</t>
  </si>
  <si>
    <t>Count of Securities Used</t>
  </si>
  <si>
    <t>N</t>
  </si>
  <si>
    <t>Ann Average</t>
  </si>
  <si>
    <t>Ann SD</t>
  </si>
  <si>
    <t>30-Day T-bill Yield</t>
  </si>
  <si>
    <t>10-Year T-Note Yield</t>
  </si>
  <si>
    <t>Return data from CRSP</t>
  </si>
  <si>
    <t>ewretd</t>
  </si>
  <si>
    <t>ewretx</t>
  </si>
  <si>
    <t>usdval</t>
  </si>
  <si>
    <t>uscnt</t>
  </si>
  <si>
    <t>t30</t>
  </si>
  <si>
    <t>t30d</t>
  </si>
  <si>
    <t>t10y</t>
  </si>
  <si>
    <t>30-day T-bill</t>
  </si>
  <si>
    <t>10-year T-note</t>
  </si>
  <si>
    <t>U.S. Stock Market</t>
  </si>
  <si>
    <t>1926:07 - 2021:12</t>
  </si>
  <si>
    <t>1961:12 - 2021:12</t>
  </si>
  <si>
    <t>Average annual returns</t>
  </si>
  <si>
    <t>SDs</t>
  </si>
  <si>
    <t>Beta</t>
  </si>
  <si>
    <t>Source: U.S. Treasury (12/31/2021)</t>
  </si>
  <si>
    <t>Apple</t>
  </si>
  <si>
    <t>Alpha</t>
  </si>
  <si>
    <t>Avg</t>
  </si>
  <si>
    <t>GoPro</t>
  </si>
  <si>
    <t>U.S. Stock Market Return</t>
  </si>
  <si>
    <t xml:space="preserve">S&amp;P 500 </t>
  </si>
  <si>
    <t>aapl</t>
  </si>
  <si>
    <t>gpro</t>
  </si>
  <si>
    <t>aapl_xs</t>
  </si>
  <si>
    <t>gpro_xs</t>
  </si>
  <si>
    <t>Apple Excess Return</t>
  </si>
  <si>
    <t>GoPro Excess Return</t>
  </si>
  <si>
    <t>Market Excess Return</t>
  </si>
  <si>
    <t>vwretd_xs</t>
  </si>
  <si>
    <t>30-day T-bill rate</t>
  </si>
  <si>
    <t>beta</t>
  </si>
  <si>
    <t>hml</t>
  </si>
  <si>
    <t>smb</t>
  </si>
  <si>
    <t>CAPM</t>
  </si>
  <si>
    <t>FF</t>
  </si>
  <si>
    <t>Market beta</t>
  </si>
  <si>
    <t>Apple (2017:1 - 2021:12)</t>
  </si>
  <si>
    <t>Regression</t>
  </si>
  <si>
    <t>Raw returns</t>
  </si>
  <si>
    <t>Apple alpha</t>
  </si>
  <si>
    <t>Apple beta</t>
  </si>
  <si>
    <t>GoPro alpha</t>
  </si>
  <si>
    <t>GoPro beta</t>
  </si>
  <si>
    <t>Market XS ret</t>
  </si>
  <si>
    <t>Predicted</t>
  </si>
  <si>
    <t>Regression line</t>
  </si>
  <si>
    <t>Variance decomposition</t>
  </si>
  <si>
    <t>Var apple</t>
  </si>
  <si>
    <t>Xs returns</t>
  </si>
  <si>
    <t>Var market</t>
  </si>
  <si>
    <t>Var error</t>
  </si>
  <si>
    <t>% Market</t>
  </si>
  <si>
    <t>% Idiosyncratic</t>
  </si>
  <si>
    <t>Value-Weighted Return</t>
  </si>
  <si>
    <t>BA Efficient Portfolio</t>
  </si>
  <si>
    <t>weight market</t>
  </si>
  <si>
    <t>rf</t>
  </si>
  <si>
    <t>Market return</t>
  </si>
  <si>
    <t>BA return</t>
  </si>
  <si>
    <t>weight rf</t>
  </si>
  <si>
    <t>E(r)</t>
  </si>
  <si>
    <t>Mean-matched eff portfolio</t>
  </si>
  <si>
    <t>SD-matched eff portfolio</t>
  </si>
  <si>
    <t>Security Market Line</t>
  </si>
  <si>
    <t>Er</t>
  </si>
  <si>
    <t>portfolio beta</t>
  </si>
  <si>
    <t>BA beta</t>
  </si>
  <si>
    <t>MVP expected return</t>
  </si>
  <si>
    <t>MVP beta</t>
  </si>
  <si>
    <t>AMD</t>
  </si>
  <si>
    <t>amd</t>
  </si>
  <si>
    <t>AMD Excess Return</t>
  </si>
  <si>
    <t>amd_xs</t>
  </si>
  <si>
    <t>AMD alpha</t>
  </si>
  <si>
    <t>AMD beta</t>
  </si>
  <si>
    <t>Rolling Min</t>
  </si>
  <si>
    <t>Rolling Max</t>
  </si>
  <si>
    <t>Ann avg</t>
  </si>
  <si>
    <t>Apple E(r)</t>
  </si>
  <si>
    <t>Apple realized</t>
  </si>
  <si>
    <t>Difference</t>
  </si>
  <si>
    <t>Copyright 2022 Kenneth R. French</t>
  </si>
  <si>
    <t>RF</t>
  </si>
  <si>
    <t>HML</t>
  </si>
  <si>
    <t>SMB</t>
  </si>
  <si>
    <t>Mkt-RF</t>
  </si>
  <si>
    <t>This data is from Ken French's data library.</t>
  </si>
  <si>
    <t>Values are in percent</t>
  </si>
  <si>
    <t>Ests</t>
  </si>
  <si>
    <t>t-values</t>
  </si>
  <si>
    <t>Estimate E(r)</t>
  </si>
  <si>
    <t>Risk premia</t>
  </si>
  <si>
    <t>12/2021 risk-free</t>
  </si>
  <si>
    <t>Market risk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</si>
</sst>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0.0_);\(#,##0.0\)"/>
    <numFmt numFmtId="166" formatCode="_(* #,##0.0_);_(* \(#,##0.0\);_(* &quot;-&quot;??_);_(@_)"/>
    <numFmt numFmtId="167" formatCode="_(* #,##0.0_);_(* \(#,##0.0\);_(* &quot;0.0&quot;_);_(@_)"/>
    <numFmt numFmtId="168" formatCode="&quot;$&quot;#,##0.0_-;&quot;$&quot;#,##0.0_-;_-&quot;$0.0&quot;_-;_-@_-"/>
    <numFmt numFmtId="169" formatCode="_(* #,##0.0%_);_(* \(#,##0.0%\);_(* &quot;0.0%&quot;_);_(@_)"/>
    <numFmt numFmtId="170" formatCode="_(* #,##0.0\x_);_(* \(#,##0.0\x\);_(* &quot;0.0x&quot;_);_(@_)"/>
    <numFmt numFmtId="171" formatCode="&quot;$&quot;#,##0.0_-;_(* \(&quot;$&quot;#,##0.0\);_-&quot;$0.0&quot;_-;_-@_-"/>
    <numFmt numFmtId="172" formatCode="&quot;$&quot;#,##0.0_-;\(&quot;$&quot;#,##0.0\);_-&quot;$0.0&quot;_-;_-@_-"/>
    <numFmt numFmtId="173" formatCode="_(* #,##0_);_(* \(#,##0\);_(* &quot;0&quot;_);_(@_)"/>
    <numFmt numFmtId="174" formatCode=";;"/>
    <numFmt numFmtId="175" formatCode="#,##0;\(#,##0\);#,##0"/>
    <numFmt numFmtId="176" formatCode="#,##0.0;\(#,##0.0\);#,##0.0"/>
    <numFmt numFmtId="177" formatCode="#,##0.00;\(#,##0.00\);#,##0.00"/>
    <numFmt numFmtId="178" formatCode="#,##0.0%;\(#,##0.0%\);#,##0.0%"/>
    <numFmt numFmtId="179" formatCode="&quot;$&quot;#,##0.0;\(&quot;$&quot;#,##0.0\);&quot;$&quot;#,##0.0"/>
    <numFmt numFmtId="180" formatCode="#,##0.0&quot;x&quot;;\(#,##0.0&quot;x&quot;\);#,##0.0&quot;x&quot;"/>
    <numFmt numFmtId="181" formatCode="###0&quot;A&quot;;\(###0&quot;A&quot;\);###0&quot;A&quot;"/>
    <numFmt numFmtId="182" formatCode="###0&quot;E&quot;;\(###0&quot;E&quot;\);###0&quot;E&quot;"/>
    <numFmt numFmtId="183" formatCode="#,##0.00%;\(#,##0.00%\);#,##0.00%"/>
    <numFmt numFmtId="184" formatCode="#,##0.00000;\(#,##0.00000\);#,##0.00000"/>
    <numFmt numFmtId="185" formatCode="#,##0.0000%;\(#,##0.0000%\);#,##0.0000%"/>
    <numFmt numFmtId="186" formatCode="yyyy\-mm\-dd"/>
    <numFmt numFmtId="187" formatCode="0.000000"/>
    <numFmt numFmtId="188" formatCode="0.0%"/>
    <numFmt numFmtId="189" formatCode="0.000%"/>
  </numFmts>
  <fonts count="53" x14ac:knownFonts="1">
    <font>
      <sz val="10"/>
      <name val="Arial"/>
    </font>
    <font>
      <sz val="12"/>
      <color theme="1"/>
      <name val="Calibri"/>
      <family val="2"/>
      <scheme val="minor"/>
    </font>
    <font>
      <sz val="12"/>
      <color theme="1"/>
      <name val="Calibri"/>
      <family val="2"/>
      <scheme val="minor"/>
    </font>
    <font>
      <sz val="10"/>
      <name val="Arial"/>
      <family val="2"/>
    </font>
    <font>
      <u/>
      <sz val="10"/>
      <color theme="10"/>
      <name val="Arial"/>
      <family val="2"/>
    </font>
    <font>
      <u/>
      <sz val="10"/>
      <color theme="11"/>
      <name val="Arial"/>
      <family val="2"/>
    </font>
    <font>
      <sz val="12"/>
      <color theme="0"/>
      <name val="Arial"/>
      <family val="2"/>
    </font>
    <font>
      <sz val="12"/>
      <color theme="1"/>
      <name val="Calibri"/>
      <family val="2"/>
    </font>
    <font>
      <u/>
      <sz val="12"/>
      <color theme="10"/>
      <name val="Calibri"/>
      <family val="2"/>
    </font>
    <font>
      <u/>
      <sz val="12"/>
      <color theme="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52"/>
      <name val="Calibri"/>
      <family val="2"/>
    </font>
    <font>
      <sz val="11"/>
      <color indexed="60"/>
      <name val="Calibri"/>
      <family val="2"/>
    </font>
    <font>
      <sz val="11"/>
      <color indexed="8"/>
      <name val="Calibri"/>
      <family val="2"/>
    </font>
    <font>
      <b/>
      <sz val="11"/>
      <color indexed="8"/>
      <name val="Calibri"/>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sz val="10"/>
      <color rgb="FF0000FF"/>
      <name val="Arial"/>
      <family val="2"/>
    </font>
    <font>
      <sz val="10"/>
      <color rgb="FF008000"/>
      <name val="Arial"/>
      <family val="2"/>
    </font>
    <font>
      <sz val="10"/>
      <color indexed="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FF0000"/>
      <name val="Arial"/>
      <family val="2"/>
    </font>
    <font>
      <sz val="10"/>
      <name val="Arial"/>
      <family val="2"/>
    </font>
    <font>
      <u/>
      <sz val="10"/>
      <color theme="10"/>
      <name val="Arial"/>
      <family val="2"/>
    </font>
    <font>
      <sz val="11"/>
      <color theme="1"/>
      <name val="Calibri"/>
      <family val="2"/>
      <scheme val="minor"/>
    </font>
    <font>
      <sz val="11"/>
      <color indexed="8"/>
      <name val="Calibri"/>
      <family val="2"/>
      <scheme val="minor"/>
    </font>
    <font>
      <i/>
      <sz val="10"/>
      <name val="Arial"/>
      <family val="2"/>
    </font>
    <font>
      <sz val="7"/>
      <color rgb="FFFF0000"/>
      <name val="Arial"/>
      <family val="2"/>
    </font>
    <font>
      <sz val="10"/>
      <color rgb="FF000000"/>
      <name val="Tahoma"/>
      <family val="2"/>
    </font>
    <font>
      <b/>
      <sz val="10"/>
      <color rgb="FF000000"/>
      <name val="Tahoma"/>
      <family val="2"/>
    </font>
    <font>
      <sz val="10"/>
      <color rgb="FF393B3E"/>
      <name val="Calibri"/>
      <family val="2"/>
    </font>
    <font>
      <sz val="10"/>
      <color rgb="FF000000"/>
      <name val="Arial"/>
      <family val="2"/>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3"/>
      </patternFill>
    </fill>
    <fill>
      <patternFill patternType="solid">
        <fgColor rgb="FFA5A5A5"/>
      </patternFill>
    </fill>
    <fill>
      <patternFill patternType="solid">
        <fgColor rgb="FFFFFFB7"/>
      </patternFill>
    </fill>
    <fill>
      <patternFill patternType="solid">
        <fgColor rgb="FFFFEB9C"/>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34998626667073579"/>
        <bgColor indexed="65"/>
      </patternFill>
    </fill>
    <fill>
      <patternFill patternType="solid">
        <fgColor rgb="FFFFFFCC"/>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medium">
        <color indexed="64"/>
      </top>
      <bottom style="thin">
        <color indexed="64"/>
      </bottom>
      <diagonal/>
    </border>
    <border>
      <left/>
      <right/>
      <top/>
      <bottom style="medium">
        <color indexed="64"/>
      </bottom>
      <diagonal/>
    </border>
  </borders>
  <cellStyleXfs count="12128">
    <xf numFmtId="0" fontId="0" fillId="0" borderId="0"/>
    <xf numFmtId="0" fontId="27" fillId="2" borderId="1" applyNumberFormat="0" applyAlignment="0" applyProtection="0"/>
    <xf numFmtId="0" fontId="24" fillId="3" borderId="1" applyNumberFormat="0" applyAlignment="0" applyProtection="0"/>
    <xf numFmtId="0" fontId="28" fillId="0" borderId="14"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0" fillId="12" borderId="0" applyNumberFormat="0" applyBorder="0" applyAlignment="0" applyProtection="0"/>
    <xf numFmtId="0" fontId="22" fillId="21" borderId="12" applyNumberFormat="0" applyFon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4"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5" fillId="5" borderId="3"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2" fillId="17" borderId="6"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9" fontId="33" fillId="6" borderId="0" applyFill="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9" fontId="34" fillId="6" borderId="0" applyFill="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7" fontId="34" fillId="6" borderId="0" applyFill="0">
      <alignment horizontal="right"/>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7" fontId="33" fillId="6" borderId="0" applyFill="0">
      <alignment horizontal="right"/>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66" fontId="7" fillId="6" borderId="0" applyFill="0">
      <alignment horizontal="right"/>
    </xf>
    <xf numFmtId="0" fontId="23" fillId="0" borderId="13" applyNumberFormat="0" applyFill="0" applyAlignment="0" applyProtection="0"/>
    <xf numFmtId="0" fontId="29" fillId="7" borderId="0" applyNumberFormat="0" applyBorder="0" applyAlignment="0" applyProtection="0"/>
    <xf numFmtId="0" fontId="30" fillId="3" borderId="4" applyNumberFormat="0" applyAlignment="0" applyProtection="0"/>
    <xf numFmtId="0" fontId="26" fillId="0" borderId="0" applyNumberFormat="0" applyFill="0" applyBorder="0" applyAlignment="0" applyProtection="0"/>
    <xf numFmtId="0" fontId="31" fillId="0" borderId="5" applyNumberFormat="0" applyFill="0" applyAlignment="0" applyProtection="0"/>
    <xf numFmtId="0" fontId="10" fillId="8" borderId="0" applyNumberFormat="0" applyBorder="0" applyAlignment="0" applyProtection="0"/>
    <xf numFmtId="0" fontId="10" fillId="14" borderId="0" applyNumberFormat="0" applyBorder="0" applyAlignment="0" applyProtection="0"/>
    <xf numFmtId="0" fontId="13" fillId="18" borderId="7" applyNumberFormat="0" applyAlignment="0" applyProtection="0"/>
    <xf numFmtId="0" fontId="19" fillId="0" borderId="0" applyAlignment="0">
      <protection locked="0"/>
    </xf>
    <xf numFmtId="0" fontId="10" fillId="9" borderId="0" applyNumberFormat="0" applyBorder="0" applyAlignment="0" applyProtection="0"/>
    <xf numFmtId="0" fontId="10" fillId="9" borderId="0" applyNumberFormat="0" applyBorder="0" applyAlignment="0" applyProtection="0"/>
    <xf numFmtId="0" fontId="14" fillId="0" borderId="0" applyNumberFormat="0" applyFill="0" applyBorder="0" applyAlignment="0" applyProtection="0"/>
    <xf numFmtId="0" fontId="20" fillId="0" borderId="11" applyNumberFormat="0" applyFill="0" applyAlignment="0" applyProtection="0"/>
    <xf numFmtId="0" fontId="10" fillId="10" borderId="0" applyNumberFormat="0" applyBorder="0" applyAlignment="0" applyProtection="0"/>
    <xf numFmtId="0" fontId="10" fillId="10" borderId="0" applyNumberFormat="0" applyBorder="0" applyAlignment="0" applyProtection="0"/>
    <xf numFmtId="0" fontId="15" fillId="19" borderId="0" applyNumberFormat="0" applyBorder="0" applyAlignment="0" applyProtection="0"/>
    <xf numFmtId="0" fontId="21" fillId="2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6" fillId="0" borderId="8" applyNumberFormat="0" applyFill="0" applyAlignment="0" applyProtection="0"/>
    <xf numFmtId="0" fontId="3" fillId="0" borderId="0"/>
    <xf numFmtId="0" fontId="11" fillId="16" borderId="0" applyNumberFormat="0" applyBorder="0" applyAlignment="0" applyProtection="0"/>
    <xf numFmtId="0" fontId="17" fillId="0" borderId="9" applyNumberFormat="0" applyFill="0" applyAlignment="0" applyProtection="0"/>
    <xf numFmtId="0" fontId="10" fillId="13" borderId="0" applyNumberFormat="0" applyBorder="0" applyAlignment="0" applyProtection="0"/>
    <xf numFmtId="0" fontId="18" fillId="0" borderId="10" applyNumberFormat="0" applyFill="0" applyAlignment="0" applyProtection="0"/>
    <xf numFmtId="0" fontId="36" fillId="0" borderId="0"/>
    <xf numFmtId="0" fontId="8"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165" fontId="3" fillId="22" borderId="0" applyNumberFormat="0" applyFont="0" applyAlignment="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8" fontId="34" fillId="6" borderId="0" applyFill="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1" fontId="35" fillId="6" borderId="0" applyFill="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7" fontId="35" fillId="6" borderId="0" applyFill="0">
      <alignment horizontal="righ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2" fontId="33" fillId="6" borderId="0" applyFill="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4" fontId="35"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0" fontId="34" fillId="6" borderId="0" applyFill="0">
      <alignment horizontal="right"/>
    </xf>
    <xf numFmtId="170" fontId="3" fillId="6" borderId="0" applyFill="0">
      <alignment horizontal="righ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9" fontId="35" fillId="6" borderId="0" applyFill="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 fontId="33" fillId="0" borderId="0">
      <alignment horizontal="center"/>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3" fontId="34" fillId="6" borderId="0" applyFill="0">
      <alignment horizontal="righ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3" fontId="33" fillId="6" borderId="0" applyFill="0">
      <alignment horizontal="righ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9" fontId="2"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3" fillId="0" borderId="0" applyFont="0" applyFill="0" applyBorder="0" applyAlignment="0" applyProtection="0"/>
    <xf numFmtId="0" fontId="38" fillId="0" borderId="0" applyNumberFormat="0" applyFill="0" applyBorder="0" applyAlignment="0" applyProtection="0"/>
    <xf numFmtId="0" fontId="39" fillId="0" borderId="15" applyNumberFormat="0" applyFill="0" applyAlignment="0" applyProtection="0"/>
    <xf numFmtId="0" fontId="40" fillId="0" borderId="16"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3" fillId="23" borderId="18" applyNumberFormat="0" applyFon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4" fontId="34" fillId="0" borderId="0"/>
    <xf numFmtId="175" fontId="34" fillId="0" borderId="0"/>
    <xf numFmtId="176" fontId="34" fillId="0" borderId="0"/>
    <xf numFmtId="177" fontId="34" fillId="0" borderId="0"/>
    <xf numFmtId="178" fontId="34" fillId="0" borderId="0"/>
    <xf numFmtId="179" fontId="34" fillId="0" borderId="0"/>
    <xf numFmtId="180" fontId="34" fillId="0" borderId="0"/>
    <xf numFmtId="181" fontId="34" fillId="0" borderId="0">
      <alignment horizontal="center"/>
    </xf>
    <xf numFmtId="182" fontId="34" fillId="0" borderId="0">
      <alignment horizontal="center"/>
    </xf>
    <xf numFmtId="174" fontId="33" fillId="0" borderId="0"/>
    <xf numFmtId="175" fontId="33" fillId="0" borderId="0"/>
    <xf numFmtId="176" fontId="33" fillId="0" borderId="0"/>
    <xf numFmtId="177" fontId="33" fillId="0" borderId="0"/>
    <xf numFmtId="178" fontId="33" fillId="0" borderId="0"/>
    <xf numFmtId="179" fontId="33" fillId="0" borderId="0"/>
    <xf numFmtId="180" fontId="33" fillId="0" borderId="0"/>
    <xf numFmtId="181" fontId="33" fillId="0" borderId="0">
      <alignment horizontal="center"/>
    </xf>
    <xf numFmtId="182" fontId="33" fillId="0" borderId="0">
      <alignment horizontal="center"/>
    </xf>
    <xf numFmtId="174" fontId="35" fillId="0" borderId="0"/>
    <xf numFmtId="175" fontId="35" fillId="0" borderId="0"/>
    <xf numFmtId="176" fontId="35" fillId="0" borderId="0"/>
    <xf numFmtId="177" fontId="35" fillId="0" borderId="0"/>
    <xf numFmtId="178" fontId="35" fillId="0" borderId="0"/>
    <xf numFmtId="179" fontId="35" fillId="0" borderId="0"/>
    <xf numFmtId="180" fontId="35" fillId="0" borderId="0"/>
    <xf numFmtId="181" fontId="35" fillId="0" borderId="0">
      <alignment horizontal="center"/>
    </xf>
    <xf numFmtId="182" fontId="35" fillId="0" borderId="0">
      <alignment horizontal="center"/>
    </xf>
    <xf numFmtId="177" fontId="4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5" fillId="0" borderId="0"/>
    <xf numFmtId="0" fontId="3" fillId="0" borderId="0"/>
    <xf numFmtId="0" fontId="46" fillId="0" borderId="0"/>
    <xf numFmtId="0" fontId="1" fillId="0" borderId="0"/>
  </cellStyleXfs>
  <cellXfs count="76">
    <xf numFmtId="0" fontId="0" fillId="0" borderId="0" xfId="0"/>
    <xf numFmtId="0" fontId="37" fillId="0" borderId="0" xfId="0" applyFont="1"/>
    <xf numFmtId="0" fontId="0" fillId="0" borderId="0" xfId="0" quotePrefix="1"/>
    <xf numFmtId="0" fontId="0" fillId="0" borderId="2" xfId="0" applyBorder="1"/>
    <xf numFmtId="174" fontId="34" fillId="0" borderId="0" xfId="11899"/>
    <xf numFmtId="175" fontId="34" fillId="0" borderId="0" xfId="11900"/>
    <xf numFmtId="176" fontId="34" fillId="0" borderId="0" xfId="11901"/>
    <xf numFmtId="177" fontId="34" fillId="0" borderId="0" xfId="11902"/>
    <xf numFmtId="178" fontId="34" fillId="0" borderId="0" xfId="11903"/>
    <xf numFmtId="179" fontId="34" fillId="0" borderId="0" xfId="11904"/>
    <xf numFmtId="180" fontId="34" fillId="0" borderId="0" xfId="11905"/>
    <xf numFmtId="181" fontId="34" fillId="0" borderId="0" xfId="11906">
      <alignment horizontal="center"/>
    </xf>
    <xf numFmtId="182" fontId="34" fillId="0" borderId="0" xfId="11907">
      <alignment horizontal="center"/>
    </xf>
    <xf numFmtId="174" fontId="33" fillId="0" borderId="0" xfId="11908"/>
    <xf numFmtId="175" fontId="33" fillId="0" borderId="0" xfId="11909"/>
    <xf numFmtId="176" fontId="33" fillId="0" borderId="0" xfId="11910"/>
    <xf numFmtId="177" fontId="33" fillId="0" borderId="0" xfId="11911"/>
    <xf numFmtId="178" fontId="33" fillId="0" borderId="0" xfId="11912"/>
    <xf numFmtId="179" fontId="33" fillId="0" borderId="0" xfId="11913"/>
    <xf numFmtId="180" fontId="33" fillId="0" borderId="0" xfId="11914"/>
    <xf numFmtId="181" fontId="33" fillId="0" borderId="0" xfId="11915">
      <alignment horizontal="center"/>
    </xf>
    <xf numFmtId="182" fontId="33" fillId="0" borderId="0" xfId="11916">
      <alignment horizontal="center"/>
    </xf>
    <xf numFmtId="174" fontId="35" fillId="0" borderId="0" xfId="11917"/>
    <xf numFmtId="175" fontId="35" fillId="0" borderId="0" xfId="11918"/>
    <xf numFmtId="176" fontId="35" fillId="0" borderId="0" xfId="11919"/>
    <xf numFmtId="177" fontId="35" fillId="0" borderId="0" xfId="11920"/>
    <xf numFmtId="178" fontId="35" fillId="0" borderId="0" xfId="11921"/>
    <xf numFmtId="179" fontId="35" fillId="0" borderId="0" xfId="11922"/>
    <xf numFmtId="180" fontId="35" fillId="0" borderId="0" xfId="11923"/>
    <xf numFmtId="181" fontId="35" fillId="0" borderId="0" xfId="11924">
      <alignment horizontal="center"/>
    </xf>
    <xf numFmtId="182" fontId="35" fillId="0" borderId="0" xfId="11925">
      <alignment horizontal="center"/>
    </xf>
    <xf numFmtId="177" fontId="42" fillId="0" borderId="0" xfId="11926"/>
    <xf numFmtId="0" fontId="43" fillId="0" borderId="0" xfId="0" applyFont="1"/>
    <xf numFmtId="0" fontId="3" fillId="0" borderId="0" xfId="0" applyFont="1"/>
    <xf numFmtId="0" fontId="44" fillId="0" borderId="0" xfId="12123"/>
    <xf numFmtId="183" fontId="33" fillId="0" borderId="0" xfId="11912" applyNumberFormat="1"/>
    <xf numFmtId="0" fontId="3" fillId="0" borderId="0" xfId="12125" applyAlignment="1">
      <alignment horizontal="center"/>
    </xf>
    <xf numFmtId="0" fontId="3" fillId="0" borderId="0" xfId="12125" applyAlignment="1">
      <alignment horizontal="center" wrapText="1"/>
    </xf>
    <xf numFmtId="0" fontId="3" fillId="0" borderId="0" xfId="12125"/>
    <xf numFmtId="0" fontId="37" fillId="0" borderId="0" xfId="12125" applyFont="1" applyAlignment="1">
      <alignment horizontal="left"/>
    </xf>
    <xf numFmtId="0" fontId="37" fillId="0" borderId="0" xfId="12125" applyFont="1"/>
    <xf numFmtId="0" fontId="46" fillId="0" borderId="0" xfId="12126"/>
    <xf numFmtId="0" fontId="47" fillId="0" borderId="0" xfId="12125" applyFont="1" applyAlignment="1">
      <alignment horizontal="center"/>
    </xf>
    <xf numFmtId="0" fontId="47" fillId="0" borderId="19" xfId="12125" applyFont="1" applyBorder="1" applyAlignment="1">
      <alignment horizontal="center"/>
    </xf>
    <xf numFmtId="184" fontId="33" fillId="0" borderId="0" xfId="11910" applyNumberFormat="1"/>
    <xf numFmtId="0" fontId="3" fillId="0" borderId="20" xfId="12125" applyBorder="1"/>
    <xf numFmtId="184" fontId="33" fillId="0" borderId="20" xfId="11910" applyNumberFormat="1" applyBorder="1"/>
    <xf numFmtId="0" fontId="3" fillId="0" borderId="2" xfId="12125" applyBorder="1"/>
    <xf numFmtId="178" fontId="33" fillId="0" borderId="2" xfId="11912" applyBorder="1"/>
    <xf numFmtId="0" fontId="3" fillId="0" borderId="0" xfId="12125" applyAlignment="1">
      <alignment wrapText="1"/>
    </xf>
    <xf numFmtId="185" fontId="33" fillId="0" borderId="0" xfId="11912" applyNumberFormat="1"/>
    <xf numFmtId="183" fontId="3" fillId="0" borderId="0" xfId="12125" applyNumberFormat="1"/>
    <xf numFmtId="10" fontId="3" fillId="0" borderId="0" xfId="12125" applyNumberFormat="1"/>
    <xf numFmtId="0" fontId="37" fillId="0" borderId="2" xfId="12125" applyFont="1" applyBorder="1" applyAlignment="1">
      <alignment horizontal="center"/>
    </xf>
    <xf numFmtId="183" fontId="47" fillId="0" borderId="0" xfId="12125" applyNumberFormat="1" applyFont="1"/>
    <xf numFmtId="178" fontId="34" fillId="0" borderId="2" xfId="11903" applyBorder="1" applyAlignment="1">
      <alignment horizontal="right"/>
    </xf>
    <xf numFmtId="0" fontId="48" fillId="0" borderId="0" xfId="12125" applyFont="1"/>
    <xf numFmtId="14" fontId="0" fillId="0" borderId="0" xfId="0" applyNumberFormat="1"/>
    <xf numFmtId="0" fontId="51" fillId="0" borderId="0" xfId="0" applyFont="1"/>
    <xf numFmtId="0" fontId="37" fillId="0" borderId="2" xfId="0" applyFont="1" applyBorder="1" applyAlignment="1">
      <alignment horizontal="center"/>
    </xf>
    <xf numFmtId="0" fontId="0" fillId="0" borderId="0" xfId="0" applyAlignment="1">
      <alignment wrapText="1"/>
    </xf>
    <xf numFmtId="186" fontId="0" fillId="0" borderId="0" xfId="0" applyNumberFormat="1"/>
    <xf numFmtId="187" fontId="0" fillId="0" borderId="0" xfId="0" applyNumberFormat="1"/>
    <xf numFmtId="0" fontId="3" fillId="0" borderId="0" xfId="0" applyFont="1" applyAlignment="1">
      <alignment wrapText="1"/>
    </xf>
    <xf numFmtId="0" fontId="33" fillId="0" borderId="0" xfId="12124" applyFont="1"/>
    <xf numFmtId="0" fontId="33" fillId="0" borderId="0" xfId="12124" applyFont="1" applyAlignment="1">
      <alignment wrapText="1"/>
    </xf>
    <xf numFmtId="14" fontId="33" fillId="0" borderId="0" xfId="12124" applyNumberFormat="1" applyFont="1"/>
    <xf numFmtId="2" fontId="33" fillId="0" borderId="0" xfId="11911" applyNumberFormat="1"/>
    <xf numFmtId="178" fontId="3" fillId="0" borderId="0" xfId="12125" applyNumberFormat="1"/>
    <xf numFmtId="185" fontId="3" fillId="0" borderId="0" xfId="12125" applyNumberFormat="1"/>
    <xf numFmtId="188" fontId="3" fillId="0" borderId="0" xfId="12125" applyNumberFormat="1"/>
    <xf numFmtId="189" fontId="3" fillId="0" borderId="0" xfId="12125" applyNumberFormat="1"/>
    <xf numFmtId="2" fontId="3" fillId="0" borderId="0" xfId="12125" applyNumberFormat="1"/>
    <xf numFmtId="176" fontId="33" fillId="0" borderId="0" xfId="11911" applyNumberFormat="1"/>
    <xf numFmtId="0" fontId="1" fillId="0" borderId="0" xfId="12127"/>
    <xf numFmtId="0" fontId="0" fillId="0" borderId="0" xfId="0" applyAlignment="1">
      <alignment horizontal="center"/>
    </xf>
  </cellXfs>
  <cellStyles count="12128">
    <cellStyle name="20% - Accent1" xfId="6190" builtinId="30" hidden="1" customBuiltin="1"/>
    <cellStyle name="20% - Accent2" xfId="6194" builtinId="34" hidden="1" customBuiltin="1"/>
    <cellStyle name="20% - Accent3" xfId="6198" builtinId="38" hidden="1" customBuiltin="1"/>
    <cellStyle name="20% - Accent4" xfId="6202" builtinId="42" hidden="1" customBuiltin="1"/>
    <cellStyle name="20% - Accent5" xfId="207" builtinId="46" hidden="1" customBuiltin="1"/>
    <cellStyle name="20% - Accent6" xfId="6208" builtinId="50" hidden="1" customBuiltin="1"/>
    <cellStyle name="40% - Accent1" xfId="6191" builtinId="31" hidden="1" customBuiltin="1"/>
    <cellStyle name="40% - Accent2" xfId="6195" builtinId="35" hidden="1" customBuiltin="1"/>
    <cellStyle name="40% - Accent3" xfId="6199" builtinId="39" hidden="1" customBuiltin="1"/>
    <cellStyle name="40% - Accent4" xfId="6203" builtinId="43" hidden="1" customBuiltin="1"/>
    <cellStyle name="40% - Accent5" xfId="6206" builtinId="47" hidden="1" customBuiltin="1"/>
    <cellStyle name="40% - Accent6" xfId="4415" builtinId="51" hidden="1" customBuiltin="1"/>
    <cellStyle name="60% - Accent1" xfId="6192" builtinId="32" hidden="1" customBuiltin="1"/>
    <cellStyle name="60% - Accent2" xfId="6196" builtinId="36" hidden="1" customBuiltin="1"/>
    <cellStyle name="60% - Accent3" xfId="6200" builtinId="40" hidden="1" customBuiltin="1"/>
    <cellStyle name="60% - Accent4" xfId="6204" builtinId="44" hidden="1" customBuiltin="1"/>
    <cellStyle name="60% - Accent5" xfId="6207" builtinId="48" hidden="1" customBuiltin="1"/>
    <cellStyle name="60% - Accent6" xfId="6209" builtinId="52" hidden="1" customBuiltin="1"/>
    <cellStyle name="Accent1" xfId="206" builtinId="29" hidden="1" customBuiltin="1"/>
    <cellStyle name="Accent2" xfId="6193" builtinId="33" hidden="1" customBuiltin="1"/>
    <cellStyle name="Accent3" xfId="6197" builtinId="37" hidden="1" customBuiltin="1"/>
    <cellStyle name="Accent4" xfId="6201" builtinId="41" hidden="1" customBuiltin="1"/>
    <cellStyle name="Accent5" xfId="6205" builtinId="45" hidden="1" customBuiltin="1"/>
    <cellStyle name="Accent6" xfId="208" builtinId="49" hidden="1" customBuiltin="1"/>
    <cellStyle name="Bad" xfId="6185" builtinId="27" hidden="1" customBuiltin="1"/>
    <cellStyle name="Blank" xfId="6214" xr:uid="{00000000-0005-0000-0000-000019000000}"/>
    <cellStyle name="Calculation" xfId="2" builtinId="22" hidden="1" customBuiltin="1"/>
    <cellStyle name="Check Cell" xfId="1957" builtinId="23" hidden="1" customBuiltin="1"/>
    <cellStyle name="Comma" xfId="11886" builtinId="3" hidden="1"/>
    <cellStyle name="Comma [0]" xfId="6181" builtinId="6" hidden="1" customBuiltin="1"/>
    <cellStyle name="Currency" xfId="6182" builtinId="4" hidden="1" customBuiltin="1"/>
    <cellStyle name="Currency [0]" xfId="6183" builtinId="7" hidden="1" customBuiltin="1"/>
    <cellStyle name="Currency 2" xfId="10841" xr:uid="{00000000-0005-0000-0000-000020000000}"/>
    <cellStyle name="Explanatory Text" xfId="6188" builtinId="53" hidden="1" customBuilti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1" builtinId="9" hidden="1"/>
    <cellStyle name="Followed Hyperlink" xfId="373" builtinId="9" hidden="1"/>
    <cellStyle name="Followed Hyperlink" xfId="375"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843" builtinId="9" hidden="1"/>
    <cellStyle name="Followed Hyperlink" xfId="5845" builtinId="9" hidden="1"/>
    <cellStyle name="Followed Hyperlink" xfId="5847" builtinId="9" hidden="1"/>
    <cellStyle name="Followed Hyperlink" xfId="5849" builtinId="9" hidden="1"/>
    <cellStyle name="Followed Hyperlink" xfId="5851" builtinId="9" hidden="1"/>
    <cellStyle name="Followed Hyperlink" xfId="5853" builtinId="9" hidden="1"/>
    <cellStyle name="Followed Hyperlink" xfId="5855" builtinId="9" hidden="1"/>
    <cellStyle name="Followed Hyperlink" xfId="5857" builtinId="9" hidden="1"/>
    <cellStyle name="Followed Hyperlink" xfId="5859" builtinId="9" hidden="1"/>
    <cellStyle name="Followed Hyperlink" xfId="5861" builtinId="9" hidden="1"/>
    <cellStyle name="Followed Hyperlink" xfId="5863" builtinId="9" hidden="1"/>
    <cellStyle name="Followed Hyperlink" xfId="5865" builtinId="9" hidden="1"/>
    <cellStyle name="Followed Hyperlink" xfId="5867" builtinId="9" hidden="1"/>
    <cellStyle name="Followed Hyperlink" xfId="5869" builtinId="9" hidden="1"/>
    <cellStyle name="Followed Hyperlink" xfId="5871" builtinId="9" hidden="1"/>
    <cellStyle name="Followed Hyperlink" xfId="5873" builtinId="9" hidden="1"/>
    <cellStyle name="Followed Hyperlink" xfId="5875" builtinId="9" hidden="1"/>
    <cellStyle name="Followed Hyperlink" xfId="5877" builtinId="9" hidden="1"/>
    <cellStyle name="Followed Hyperlink" xfId="5879" builtinId="9" hidden="1"/>
    <cellStyle name="Followed Hyperlink" xfId="5881" builtinId="9" hidden="1"/>
    <cellStyle name="Followed Hyperlink" xfId="5883" builtinId="9" hidden="1"/>
    <cellStyle name="Followed Hyperlink" xfId="5885" builtinId="9" hidden="1"/>
    <cellStyle name="Followed Hyperlink" xfId="5887" builtinId="9" hidden="1"/>
    <cellStyle name="Followed Hyperlink" xfId="5889" builtinId="9" hidden="1"/>
    <cellStyle name="Followed Hyperlink" xfId="5891" builtinId="9" hidden="1"/>
    <cellStyle name="Followed Hyperlink" xfId="5893" builtinId="9" hidden="1"/>
    <cellStyle name="Followed Hyperlink" xfId="5895" builtinId="9" hidden="1"/>
    <cellStyle name="Followed Hyperlink" xfId="5897" builtinId="9" hidden="1"/>
    <cellStyle name="Followed Hyperlink" xfId="5899" builtinId="9" hidden="1"/>
    <cellStyle name="Followed Hyperlink" xfId="5901" builtinId="9" hidden="1"/>
    <cellStyle name="Followed Hyperlink" xfId="5903" builtinId="9" hidden="1"/>
    <cellStyle name="Followed Hyperlink" xfId="5905" builtinId="9" hidden="1"/>
    <cellStyle name="Followed Hyperlink" xfId="5907" builtinId="9" hidden="1"/>
    <cellStyle name="Followed Hyperlink" xfId="5909" builtinId="9" hidden="1"/>
    <cellStyle name="Followed Hyperlink" xfId="5911" builtinId="9" hidden="1"/>
    <cellStyle name="Followed Hyperlink" xfId="5913" builtinId="9" hidden="1"/>
    <cellStyle name="Followed Hyperlink" xfId="5915" builtinId="9" hidden="1"/>
    <cellStyle name="Followed Hyperlink" xfId="5917" builtinId="9" hidden="1"/>
    <cellStyle name="Followed Hyperlink" xfId="5919" builtinId="9" hidden="1"/>
    <cellStyle name="Followed Hyperlink" xfId="5921" builtinId="9" hidden="1"/>
    <cellStyle name="Followed Hyperlink" xfId="5925" builtinId="9" hidden="1"/>
    <cellStyle name="Followed Hyperlink" xfId="5927" builtinId="9" hidden="1"/>
    <cellStyle name="Followed Hyperlink" xfId="5928" builtinId="9" hidden="1"/>
    <cellStyle name="Followed Hyperlink" xfId="5931" builtinId="9" hidden="1"/>
    <cellStyle name="Followed Hyperlink" xfId="5933" builtinId="9" hidden="1"/>
    <cellStyle name="Followed Hyperlink" xfId="5935" builtinId="9" hidden="1"/>
    <cellStyle name="Followed Hyperlink" xfId="5937" builtinId="9" hidden="1"/>
    <cellStyle name="Followed Hyperlink" xfId="5939" builtinId="9" hidden="1"/>
    <cellStyle name="Followed Hyperlink" xfId="5941" builtinId="9" hidden="1"/>
    <cellStyle name="Followed Hyperlink" xfId="5943" builtinId="9" hidden="1"/>
    <cellStyle name="Followed Hyperlink" xfId="5945" builtinId="9" hidden="1"/>
    <cellStyle name="Followed Hyperlink" xfId="5947" builtinId="9" hidden="1"/>
    <cellStyle name="Followed Hyperlink" xfId="5949" builtinId="9" hidden="1"/>
    <cellStyle name="Followed Hyperlink" xfId="5951" builtinId="9" hidden="1"/>
    <cellStyle name="Followed Hyperlink" xfId="5953" builtinId="9" hidden="1"/>
    <cellStyle name="Followed Hyperlink" xfId="5955" builtinId="9" hidden="1"/>
    <cellStyle name="Followed Hyperlink" xfId="5957" builtinId="9" hidden="1"/>
    <cellStyle name="Followed Hyperlink" xfId="5959" builtinId="9" hidden="1"/>
    <cellStyle name="Followed Hyperlink" xfId="5961" builtinId="9" hidden="1"/>
    <cellStyle name="Followed Hyperlink" xfId="5963" builtinId="9" hidden="1"/>
    <cellStyle name="Followed Hyperlink" xfId="5965" builtinId="9" hidden="1"/>
    <cellStyle name="Followed Hyperlink" xfId="5967" builtinId="9" hidden="1"/>
    <cellStyle name="Followed Hyperlink" xfId="5969" builtinId="9" hidden="1"/>
    <cellStyle name="Followed Hyperlink" xfId="5971" builtinId="9" hidden="1"/>
    <cellStyle name="Followed Hyperlink" xfId="5973" builtinId="9" hidden="1"/>
    <cellStyle name="Followed Hyperlink" xfId="5975" builtinId="9" hidden="1"/>
    <cellStyle name="Followed Hyperlink" xfId="5977" builtinId="9" hidden="1"/>
    <cellStyle name="Followed Hyperlink" xfId="5979" builtinId="9" hidden="1"/>
    <cellStyle name="Followed Hyperlink" xfId="5981" builtinId="9" hidden="1"/>
    <cellStyle name="Followed Hyperlink" xfId="5983" builtinId="9" hidden="1"/>
    <cellStyle name="Followed Hyperlink" xfId="5985" builtinId="9" hidden="1"/>
    <cellStyle name="Followed Hyperlink" xfId="5987" builtinId="9" hidden="1"/>
    <cellStyle name="Followed Hyperlink" xfId="5989" builtinId="9" hidden="1"/>
    <cellStyle name="Followed Hyperlink" xfId="5991" builtinId="9" hidden="1"/>
    <cellStyle name="Followed Hyperlink" xfId="5993" builtinId="9" hidden="1"/>
    <cellStyle name="Followed Hyperlink" xfId="5995" builtinId="9" hidden="1"/>
    <cellStyle name="Followed Hyperlink" xfId="5997" builtinId="9" hidden="1"/>
    <cellStyle name="Followed Hyperlink" xfId="5999" builtinId="9" hidden="1"/>
    <cellStyle name="Followed Hyperlink" xfId="6001" builtinId="9" hidden="1"/>
    <cellStyle name="Followed Hyperlink" xfId="6003" builtinId="9" hidden="1"/>
    <cellStyle name="Followed Hyperlink" xfId="6005" builtinId="9" hidden="1"/>
    <cellStyle name="Followed Hyperlink" xfId="6007" builtinId="9" hidden="1"/>
    <cellStyle name="Followed Hyperlink" xfId="6009" builtinId="9" hidden="1"/>
    <cellStyle name="Followed Hyperlink" xfId="6011" builtinId="9" hidden="1"/>
    <cellStyle name="Followed Hyperlink" xfId="6013" builtinId="9" hidden="1"/>
    <cellStyle name="Followed Hyperlink" xfId="6015" builtinId="9" hidden="1"/>
    <cellStyle name="Followed Hyperlink" xfId="6017" builtinId="9" hidden="1"/>
    <cellStyle name="Followed Hyperlink" xfId="6019" builtinId="9" hidden="1"/>
    <cellStyle name="Followed Hyperlink" xfId="6021" builtinId="9" hidden="1"/>
    <cellStyle name="Followed Hyperlink" xfId="6023" builtinId="9" hidden="1"/>
    <cellStyle name="Followed Hyperlink" xfId="6025" builtinId="9" hidden="1"/>
    <cellStyle name="Followed Hyperlink" xfId="6027" builtinId="9" hidden="1"/>
    <cellStyle name="Followed Hyperlink" xfId="6029" builtinId="9" hidden="1"/>
    <cellStyle name="Followed Hyperlink" xfId="6031" builtinId="9" hidden="1"/>
    <cellStyle name="Followed Hyperlink" xfId="6033" builtinId="9" hidden="1"/>
    <cellStyle name="Followed Hyperlink" xfId="6035" builtinId="9" hidden="1"/>
    <cellStyle name="Followed Hyperlink" xfId="6037" builtinId="9" hidden="1"/>
    <cellStyle name="Followed Hyperlink" xfId="6039" builtinId="9" hidden="1"/>
    <cellStyle name="Followed Hyperlink" xfId="6041" builtinId="9" hidden="1"/>
    <cellStyle name="Followed Hyperlink" xfId="6043" builtinId="9" hidden="1"/>
    <cellStyle name="Followed Hyperlink" xfId="6045" builtinId="9" hidden="1"/>
    <cellStyle name="Followed Hyperlink" xfId="6047" builtinId="9" hidden="1"/>
    <cellStyle name="Followed Hyperlink" xfId="6049" builtinId="9" hidden="1"/>
    <cellStyle name="Followed Hyperlink" xfId="6051" builtinId="9" hidden="1"/>
    <cellStyle name="Followed Hyperlink" xfId="6053" builtinId="9" hidden="1"/>
    <cellStyle name="Followed Hyperlink" xfId="6055" builtinId="9" hidden="1"/>
    <cellStyle name="Followed Hyperlink" xfId="6057" builtinId="9" hidden="1"/>
    <cellStyle name="Followed Hyperlink" xfId="6059" builtinId="9" hidden="1"/>
    <cellStyle name="Followed Hyperlink" xfId="6061" builtinId="9" hidden="1"/>
    <cellStyle name="Followed Hyperlink" xfId="6063" builtinId="9" hidden="1"/>
    <cellStyle name="Followed Hyperlink" xfId="6065" builtinId="9" hidden="1"/>
    <cellStyle name="Followed Hyperlink" xfId="6067" builtinId="9" hidden="1"/>
    <cellStyle name="Followed Hyperlink" xfId="6069" builtinId="9" hidden="1"/>
    <cellStyle name="Followed Hyperlink" xfId="6071" builtinId="9" hidden="1"/>
    <cellStyle name="Followed Hyperlink" xfId="6073" builtinId="9" hidden="1"/>
    <cellStyle name="Followed Hyperlink" xfId="6075" builtinId="9" hidden="1"/>
    <cellStyle name="Followed Hyperlink" xfId="6077" builtinId="9" hidden="1"/>
    <cellStyle name="Followed Hyperlink" xfId="6079" builtinId="9" hidden="1"/>
    <cellStyle name="Followed Hyperlink" xfId="6081" builtinId="9" hidden="1"/>
    <cellStyle name="Followed Hyperlink" xfId="6083" builtinId="9" hidden="1"/>
    <cellStyle name="Followed Hyperlink" xfId="6085" builtinId="9" hidden="1"/>
    <cellStyle name="Followed Hyperlink" xfId="6087" builtinId="9" hidden="1"/>
    <cellStyle name="Followed Hyperlink" xfId="6089" builtinId="9" hidden="1"/>
    <cellStyle name="Followed Hyperlink" xfId="6091" builtinId="9" hidden="1"/>
    <cellStyle name="Followed Hyperlink" xfId="6093" builtinId="9" hidden="1"/>
    <cellStyle name="Followed Hyperlink" xfId="6095" builtinId="9" hidden="1"/>
    <cellStyle name="Followed Hyperlink" xfId="6097" builtinId="9" hidden="1"/>
    <cellStyle name="Followed Hyperlink" xfId="6099" builtinId="9" hidden="1"/>
    <cellStyle name="Followed Hyperlink" xfId="6101" builtinId="9" hidden="1"/>
    <cellStyle name="Followed Hyperlink" xfId="6103" builtinId="9" hidden="1"/>
    <cellStyle name="Followed Hyperlink" xfId="6105" builtinId="9" hidden="1"/>
    <cellStyle name="Followed Hyperlink" xfId="6107" builtinId="9" hidden="1"/>
    <cellStyle name="Followed Hyperlink" xfId="6109" builtinId="9" hidden="1"/>
    <cellStyle name="Followed Hyperlink" xfId="6111" builtinId="9" hidden="1"/>
    <cellStyle name="Followed Hyperlink" xfId="6113" builtinId="9" hidden="1"/>
    <cellStyle name="Followed Hyperlink" xfId="6115" builtinId="9" hidden="1"/>
    <cellStyle name="Followed Hyperlink" xfId="6117" builtinId="9" hidden="1"/>
    <cellStyle name="Followed Hyperlink" xfId="6119" builtinId="9" hidden="1"/>
    <cellStyle name="Followed Hyperlink" xfId="6121" builtinId="9" hidden="1"/>
    <cellStyle name="Followed Hyperlink" xfId="6123" builtinId="9" hidden="1"/>
    <cellStyle name="Followed Hyperlink" xfId="6125" builtinId="9" hidden="1"/>
    <cellStyle name="Followed Hyperlink" xfId="6127" builtinId="9" hidden="1"/>
    <cellStyle name="Followed Hyperlink" xfId="6129" builtinId="9" hidden="1"/>
    <cellStyle name="Followed Hyperlink" xfId="6131" builtinId="9" hidden="1"/>
    <cellStyle name="Followed Hyperlink" xfId="6133" builtinId="9" hidden="1"/>
    <cellStyle name="Followed Hyperlink" xfId="6135" builtinId="9" hidden="1"/>
    <cellStyle name="Followed Hyperlink" xfId="6137" builtinId="9" hidden="1"/>
    <cellStyle name="Followed Hyperlink" xfId="6139" builtinId="9" hidden="1"/>
    <cellStyle name="Followed Hyperlink" xfId="6141" builtinId="9" hidden="1"/>
    <cellStyle name="Followed Hyperlink" xfId="6143" builtinId="9" hidden="1"/>
    <cellStyle name="Followed Hyperlink" xfId="6145" builtinId="9" hidden="1"/>
    <cellStyle name="Followed Hyperlink" xfId="6147" builtinId="9" hidden="1"/>
    <cellStyle name="Followed Hyperlink" xfId="6149" builtinId="9" hidden="1"/>
    <cellStyle name="Followed Hyperlink" xfId="6151" builtinId="9" hidden="1"/>
    <cellStyle name="Followed Hyperlink" xfId="6153"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212" builtinId="9" hidden="1"/>
    <cellStyle name="Followed Hyperlink" xfId="6217" builtinId="9" hidden="1"/>
    <cellStyle name="Followed Hyperlink" xfId="6219" builtinId="9" hidden="1"/>
    <cellStyle name="Followed Hyperlink" xfId="6221" builtinId="9" hidden="1"/>
    <cellStyle name="Followed Hyperlink" xfId="6223" builtinId="9" hidden="1"/>
    <cellStyle name="Followed Hyperlink" xfId="6225"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369" builtinId="9" hidden="1"/>
    <cellStyle name="Followed Hyperlink" xfId="6213"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1" builtinId="9" hidden="1"/>
    <cellStyle name="Followed Hyperlink" xfId="6493" builtinId="9" hidden="1"/>
    <cellStyle name="Followed Hyperlink" xfId="6495" builtinId="9" hidden="1"/>
    <cellStyle name="Followed Hyperlink" xfId="6497" builtinId="9" hidden="1"/>
    <cellStyle name="Followed Hyperlink" xfId="6499" builtinId="9" hidden="1"/>
    <cellStyle name="Followed Hyperlink" xfId="6501" builtinId="9" hidden="1"/>
    <cellStyle name="Followed Hyperlink" xfId="6503" builtinId="9" hidden="1"/>
    <cellStyle name="Followed Hyperlink" xfId="6505" builtinId="9" hidden="1"/>
    <cellStyle name="Followed Hyperlink" xfId="6507" builtinId="9" hidden="1"/>
    <cellStyle name="Followed Hyperlink" xfId="6509"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3" builtinId="9" hidden="1"/>
    <cellStyle name="Followed Hyperlink" xfId="6585" builtinId="9" hidden="1"/>
    <cellStyle name="Followed Hyperlink" xfId="6587" builtinId="9" hidden="1"/>
    <cellStyle name="Followed Hyperlink" xfId="6589" builtinId="9" hidden="1"/>
    <cellStyle name="Followed Hyperlink" xfId="6591" builtinId="9" hidden="1"/>
    <cellStyle name="Followed Hyperlink" xfId="6593" builtinId="9" hidden="1"/>
    <cellStyle name="Followed Hyperlink" xfId="6595" builtinId="9" hidden="1"/>
    <cellStyle name="Followed Hyperlink" xfId="6597" builtinId="9" hidden="1"/>
    <cellStyle name="Followed Hyperlink" xfId="6599" builtinId="9" hidden="1"/>
    <cellStyle name="Followed Hyperlink" xfId="6601" builtinId="9" hidden="1"/>
    <cellStyle name="Followed Hyperlink" xfId="6603" builtinId="9" hidden="1"/>
    <cellStyle name="Followed Hyperlink" xfId="6605" builtinId="9" hidden="1"/>
    <cellStyle name="Followed Hyperlink" xfId="6607" builtinId="9" hidden="1"/>
    <cellStyle name="Followed Hyperlink" xfId="6609" builtinId="9" hidden="1"/>
    <cellStyle name="Followed Hyperlink" xfId="6611" builtinId="9" hidden="1"/>
    <cellStyle name="Followed Hyperlink" xfId="6613" builtinId="9" hidden="1"/>
    <cellStyle name="Followed Hyperlink" xfId="6615" builtinId="9" hidden="1"/>
    <cellStyle name="Followed Hyperlink" xfId="6617" builtinId="9" hidden="1"/>
    <cellStyle name="Followed Hyperlink" xfId="6619" builtinId="9" hidden="1"/>
    <cellStyle name="Followed Hyperlink" xfId="6621" builtinId="9" hidden="1"/>
    <cellStyle name="Followed Hyperlink" xfId="6623" builtinId="9" hidden="1"/>
    <cellStyle name="Followed Hyperlink" xfId="6625" builtinId="9" hidden="1"/>
    <cellStyle name="Followed Hyperlink" xfId="6627" builtinId="9" hidden="1"/>
    <cellStyle name="Followed Hyperlink" xfId="6629" builtinId="9" hidden="1"/>
    <cellStyle name="Followed Hyperlink" xfId="6631" builtinId="9" hidden="1"/>
    <cellStyle name="Followed Hyperlink" xfId="6633" builtinId="9" hidden="1"/>
    <cellStyle name="Followed Hyperlink" xfId="6635" builtinId="9" hidden="1"/>
    <cellStyle name="Followed Hyperlink" xfId="6637" builtinId="9" hidden="1"/>
    <cellStyle name="Followed Hyperlink" xfId="6639" builtinId="9" hidden="1"/>
    <cellStyle name="Followed Hyperlink" xfId="6641" builtinId="9" hidden="1"/>
    <cellStyle name="Followed Hyperlink" xfId="6643" builtinId="9" hidden="1"/>
    <cellStyle name="Followed Hyperlink" xfId="6645" builtinId="9" hidden="1"/>
    <cellStyle name="Followed Hyperlink" xfId="6647" builtinId="9" hidden="1"/>
    <cellStyle name="Followed Hyperlink" xfId="6649" builtinId="9" hidden="1"/>
    <cellStyle name="Followed Hyperlink" xfId="6651" builtinId="9" hidden="1"/>
    <cellStyle name="Followed Hyperlink" xfId="6653" builtinId="9" hidden="1"/>
    <cellStyle name="Followed Hyperlink" xfId="6655" builtinId="9" hidden="1"/>
    <cellStyle name="Followed Hyperlink" xfId="6657" builtinId="9" hidden="1"/>
    <cellStyle name="Followed Hyperlink" xfId="6659" builtinId="9" hidden="1"/>
    <cellStyle name="Followed Hyperlink" xfId="6661" builtinId="9" hidden="1"/>
    <cellStyle name="Followed Hyperlink" xfId="6663" builtinId="9" hidden="1"/>
    <cellStyle name="Followed Hyperlink" xfId="6665" builtinId="9" hidden="1"/>
    <cellStyle name="Followed Hyperlink" xfId="6667" builtinId="9" hidden="1"/>
    <cellStyle name="Followed Hyperlink" xfId="6669" builtinId="9" hidden="1"/>
    <cellStyle name="Followed Hyperlink" xfId="6671" builtinId="9" hidden="1"/>
    <cellStyle name="Followed Hyperlink" xfId="6673" builtinId="9" hidden="1"/>
    <cellStyle name="Followed Hyperlink" xfId="6675" builtinId="9" hidden="1"/>
    <cellStyle name="Followed Hyperlink" xfId="6677" builtinId="9" hidden="1"/>
    <cellStyle name="Followed Hyperlink" xfId="6679" builtinId="9" hidden="1"/>
    <cellStyle name="Followed Hyperlink" xfId="6681" builtinId="9" hidden="1"/>
    <cellStyle name="Followed Hyperlink" xfId="6683" builtinId="9" hidden="1"/>
    <cellStyle name="Followed Hyperlink" xfId="6685" builtinId="9" hidden="1"/>
    <cellStyle name="Followed Hyperlink" xfId="6687" builtinId="9" hidden="1"/>
    <cellStyle name="Followed Hyperlink" xfId="6689" builtinId="9" hidden="1"/>
    <cellStyle name="Followed Hyperlink" xfId="6691"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4" builtinId="9" hidden="1"/>
    <cellStyle name="Followed Hyperlink" xfId="6996" builtinId="9" hidden="1"/>
    <cellStyle name="Followed Hyperlink" xfId="6998" builtinId="9" hidden="1"/>
    <cellStyle name="Followed Hyperlink" xfId="7000" builtinId="9" hidden="1"/>
    <cellStyle name="Followed Hyperlink" xfId="7002" builtinId="9" hidden="1"/>
    <cellStyle name="Followed Hyperlink" xfId="7004" builtinId="9" hidden="1"/>
    <cellStyle name="Followed Hyperlink" xfId="7006" builtinId="9" hidden="1"/>
    <cellStyle name="Followed Hyperlink" xfId="7008"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2" builtinId="9" hidden="1"/>
    <cellStyle name="Followed Hyperlink" xfId="7044" builtinId="9" hidden="1"/>
    <cellStyle name="Followed Hyperlink" xfId="7046" builtinId="9" hidden="1"/>
    <cellStyle name="Followed Hyperlink" xfId="7048" builtinId="9" hidden="1"/>
    <cellStyle name="Followed Hyperlink" xfId="7050" builtinId="9" hidden="1"/>
    <cellStyle name="Followed Hyperlink" xfId="7052" builtinId="9" hidden="1"/>
    <cellStyle name="Followed Hyperlink" xfId="7054" builtinId="9" hidden="1"/>
    <cellStyle name="Followed Hyperlink" xfId="7056" builtinId="9" hidden="1"/>
    <cellStyle name="Followed Hyperlink" xfId="7058" builtinId="9" hidden="1"/>
    <cellStyle name="Followed Hyperlink" xfId="7060" builtinId="9" hidden="1"/>
    <cellStyle name="Followed Hyperlink" xfId="7062" builtinId="9" hidden="1"/>
    <cellStyle name="Followed Hyperlink" xfId="7064" builtinId="9" hidden="1"/>
    <cellStyle name="Followed Hyperlink" xfId="7066" builtinId="9" hidden="1"/>
    <cellStyle name="Followed Hyperlink" xfId="7068" builtinId="9" hidden="1"/>
    <cellStyle name="Followed Hyperlink" xfId="7070" builtinId="9" hidden="1"/>
    <cellStyle name="Followed Hyperlink" xfId="7072" builtinId="9" hidden="1"/>
    <cellStyle name="Followed Hyperlink" xfId="7074" builtinId="9" hidden="1"/>
    <cellStyle name="Followed Hyperlink" xfId="7076" builtinId="9" hidden="1"/>
    <cellStyle name="Followed Hyperlink" xfId="7078" builtinId="9" hidden="1"/>
    <cellStyle name="Followed Hyperlink" xfId="7080" builtinId="9" hidden="1"/>
    <cellStyle name="Followed Hyperlink" xfId="7082" builtinId="9" hidden="1"/>
    <cellStyle name="Followed Hyperlink" xfId="7084" builtinId="9" hidden="1"/>
    <cellStyle name="Followed Hyperlink" xfId="7086" builtinId="9" hidden="1"/>
    <cellStyle name="Followed Hyperlink" xfId="7088" builtinId="9" hidden="1"/>
    <cellStyle name="Followed Hyperlink" xfId="7090" builtinId="9" hidden="1"/>
    <cellStyle name="Followed Hyperlink" xfId="7092"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7369" builtinId="9" hidden="1"/>
    <cellStyle name="Followed Hyperlink" xfId="7371" builtinId="9" hidden="1"/>
    <cellStyle name="Followed Hyperlink" xfId="7373" builtinId="9" hidden="1"/>
    <cellStyle name="Followed Hyperlink" xfId="7375" builtinId="9" hidden="1"/>
    <cellStyle name="Followed Hyperlink" xfId="7377" builtinId="9" hidden="1"/>
    <cellStyle name="Followed Hyperlink" xfId="7379" builtinId="9" hidden="1"/>
    <cellStyle name="Followed Hyperlink" xfId="7381" builtinId="9" hidden="1"/>
    <cellStyle name="Followed Hyperlink" xfId="7383" builtinId="9" hidden="1"/>
    <cellStyle name="Followed Hyperlink" xfId="7385" builtinId="9" hidden="1"/>
    <cellStyle name="Followed Hyperlink" xfId="7387" builtinId="9" hidden="1"/>
    <cellStyle name="Followed Hyperlink" xfId="7389" builtinId="9" hidden="1"/>
    <cellStyle name="Followed Hyperlink" xfId="7391" builtinId="9" hidden="1"/>
    <cellStyle name="Followed Hyperlink" xfId="7393" builtinId="9" hidden="1"/>
    <cellStyle name="Followed Hyperlink" xfId="7395" builtinId="9" hidden="1"/>
    <cellStyle name="Followed Hyperlink" xfId="7397" builtinId="9" hidden="1"/>
    <cellStyle name="Followed Hyperlink" xfId="7399" builtinId="9" hidden="1"/>
    <cellStyle name="Followed Hyperlink" xfId="7401" builtinId="9" hidden="1"/>
    <cellStyle name="Followed Hyperlink" xfId="7403" builtinId="9" hidden="1"/>
    <cellStyle name="Followed Hyperlink" xfId="7405" builtinId="9" hidden="1"/>
    <cellStyle name="Followed Hyperlink" xfId="7407" builtinId="9" hidden="1"/>
    <cellStyle name="Followed Hyperlink" xfId="7409" builtinId="9" hidden="1"/>
    <cellStyle name="Followed Hyperlink" xfId="7411" builtinId="9" hidden="1"/>
    <cellStyle name="Followed Hyperlink" xfId="7413" builtinId="9" hidden="1"/>
    <cellStyle name="Followed Hyperlink" xfId="7415" builtinId="9" hidden="1"/>
    <cellStyle name="Followed Hyperlink" xfId="7417" builtinId="9" hidden="1"/>
    <cellStyle name="Followed Hyperlink" xfId="7419" builtinId="9" hidden="1"/>
    <cellStyle name="Followed Hyperlink" xfId="7421" builtinId="9" hidden="1"/>
    <cellStyle name="Followed Hyperlink" xfId="7423" builtinId="9" hidden="1"/>
    <cellStyle name="Followed Hyperlink" xfId="7425" builtinId="9" hidden="1"/>
    <cellStyle name="Followed Hyperlink" xfId="7427" builtinId="9" hidden="1"/>
    <cellStyle name="Followed Hyperlink" xfId="7429" builtinId="9" hidden="1"/>
    <cellStyle name="Followed Hyperlink" xfId="7431" builtinId="9" hidden="1"/>
    <cellStyle name="Followed Hyperlink" xfId="7433" builtinId="9" hidden="1"/>
    <cellStyle name="Followed Hyperlink" xfId="7435" builtinId="9" hidden="1"/>
    <cellStyle name="Followed Hyperlink" xfId="7437" builtinId="9" hidden="1"/>
    <cellStyle name="Followed Hyperlink" xfId="7439" builtinId="9" hidden="1"/>
    <cellStyle name="Followed Hyperlink" xfId="7441" builtinId="9" hidden="1"/>
    <cellStyle name="Followed Hyperlink" xfId="7443" builtinId="9" hidden="1"/>
    <cellStyle name="Followed Hyperlink" xfId="7445" builtinId="9" hidden="1"/>
    <cellStyle name="Followed Hyperlink" xfId="7447" builtinId="9" hidden="1"/>
    <cellStyle name="Followed Hyperlink" xfId="7449" builtinId="9" hidden="1"/>
    <cellStyle name="Followed Hyperlink" xfId="7451" builtinId="9" hidden="1"/>
    <cellStyle name="Followed Hyperlink" xfId="7453" builtinId="9" hidden="1"/>
    <cellStyle name="Followed Hyperlink" xfId="7455" builtinId="9" hidden="1"/>
    <cellStyle name="Followed Hyperlink" xfId="7457" builtinId="9" hidden="1"/>
    <cellStyle name="Followed Hyperlink" xfId="7459" builtinId="9" hidden="1"/>
    <cellStyle name="Followed Hyperlink" xfId="7461" builtinId="9" hidden="1"/>
    <cellStyle name="Followed Hyperlink" xfId="7463" builtinId="9" hidden="1"/>
    <cellStyle name="Followed Hyperlink" xfId="7465" builtinId="9" hidden="1"/>
    <cellStyle name="Followed Hyperlink" xfId="7467" builtinId="9" hidden="1"/>
    <cellStyle name="Followed Hyperlink" xfId="7469" builtinId="9" hidden="1"/>
    <cellStyle name="Followed Hyperlink" xfId="7471" builtinId="9" hidden="1"/>
    <cellStyle name="Followed Hyperlink" xfId="7473" builtinId="9" hidden="1"/>
    <cellStyle name="Followed Hyperlink" xfId="7475" builtinId="9" hidden="1"/>
    <cellStyle name="Followed Hyperlink" xfId="7477" builtinId="9" hidden="1"/>
    <cellStyle name="Followed Hyperlink" xfId="7479" builtinId="9" hidden="1"/>
    <cellStyle name="Followed Hyperlink" xfId="7481" builtinId="9" hidden="1"/>
    <cellStyle name="Followed Hyperlink" xfId="7483" builtinId="9" hidden="1"/>
    <cellStyle name="Followed Hyperlink" xfId="7485" builtinId="9" hidden="1"/>
    <cellStyle name="Followed Hyperlink" xfId="7487" builtinId="9" hidden="1"/>
    <cellStyle name="Followed Hyperlink" xfId="7489" builtinId="9" hidden="1"/>
    <cellStyle name="Followed Hyperlink" xfId="7491" builtinId="9" hidden="1"/>
    <cellStyle name="Followed Hyperlink" xfId="7493" builtinId="9" hidden="1"/>
    <cellStyle name="Followed Hyperlink" xfId="7495" builtinId="9" hidden="1"/>
    <cellStyle name="Followed Hyperlink" xfId="7497" builtinId="9" hidden="1"/>
    <cellStyle name="Followed Hyperlink" xfId="7499" builtinId="9" hidden="1"/>
    <cellStyle name="Followed Hyperlink" xfId="7501" builtinId="9" hidden="1"/>
    <cellStyle name="Followed Hyperlink" xfId="7503" builtinId="9" hidden="1"/>
    <cellStyle name="Followed Hyperlink" xfId="7505" builtinId="9" hidden="1"/>
    <cellStyle name="Followed Hyperlink" xfId="7507" builtinId="9" hidden="1"/>
    <cellStyle name="Followed Hyperlink" xfId="7509" builtinId="9" hidden="1"/>
    <cellStyle name="Followed Hyperlink" xfId="7511" builtinId="9" hidden="1"/>
    <cellStyle name="Followed Hyperlink" xfId="7513" builtinId="9" hidden="1"/>
    <cellStyle name="Followed Hyperlink" xfId="7515" builtinId="9" hidden="1"/>
    <cellStyle name="Followed Hyperlink" xfId="7517" builtinId="9" hidden="1"/>
    <cellStyle name="Followed Hyperlink" xfId="7519" builtinId="9" hidden="1"/>
    <cellStyle name="Followed Hyperlink" xfId="7521" builtinId="9" hidden="1"/>
    <cellStyle name="Followed Hyperlink" xfId="7523" builtinId="9" hidden="1"/>
    <cellStyle name="Followed Hyperlink" xfId="7525" builtinId="9" hidden="1"/>
    <cellStyle name="Followed Hyperlink" xfId="7527" builtinId="9" hidden="1"/>
    <cellStyle name="Followed Hyperlink" xfId="7529" builtinId="9" hidden="1"/>
    <cellStyle name="Followed Hyperlink" xfId="7531" builtinId="9" hidden="1"/>
    <cellStyle name="Followed Hyperlink" xfId="7533" builtinId="9" hidden="1"/>
    <cellStyle name="Followed Hyperlink" xfId="7535" builtinId="9" hidden="1"/>
    <cellStyle name="Followed Hyperlink" xfId="7537" builtinId="9" hidden="1"/>
    <cellStyle name="Followed Hyperlink" xfId="7539" builtinId="9" hidden="1"/>
    <cellStyle name="Followed Hyperlink" xfId="7541" builtinId="9" hidden="1"/>
    <cellStyle name="Followed Hyperlink" xfId="7543" builtinId="9" hidden="1"/>
    <cellStyle name="Followed Hyperlink" xfId="7545" builtinId="9" hidden="1"/>
    <cellStyle name="Followed Hyperlink" xfId="7547" builtinId="9" hidden="1"/>
    <cellStyle name="Followed Hyperlink" xfId="7549" builtinId="9" hidden="1"/>
    <cellStyle name="Followed Hyperlink" xfId="7551" builtinId="9" hidden="1"/>
    <cellStyle name="Followed Hyperlink" xfId="7553" builtinId="9" hidden="1"/>
    <cellStyle name="Followed Hyperlink" xfId="7555" builtinId="9" hidden="1"/>
    <cellStyle name="Followed Hyperlink" xfId="7557" builtinId="9" hidden="1"/>
    <cellStyle name="Followed Hyperlink" xfId="7559" builtinId="9" hidden="1"/>
    <cellStyle name="Followed Hyperlink" xfId="7561" builtinId="9" hidden="1"/>
    <cellStyle name="Followed Hyperlink" xfId="7563" builtinId="9" hidden="1"/>
    <cellStyle name="Followed Hyperlink" xfId="7565" builtinId="9" hidden="1"/>
    <cellStyle name="Followed Hyperlink" xfId="7567" builtinId="9" hidden="1"/>
    <cellStyle name="Followed Hyperlink" xfId="7569" builtinId="9" hidden="1"/>
    <cellStyle name="Followed Hyperlink" xfId="7571" builtinId="9" hidden="1"/>
    <cellStyle name="Followed Hyperlink" xfId="7573" builtinId="9" hidden="1"/>
    <cellStyle name="Followed Hyperlink" xfId="7575" builtinId="9" hidden="1"/>
    <cellStyle name="Followed Hyperlink" xfId="7577" builtinId="9" hidden="1"/>
    <cellStyle name="Followed Hyperlink" xfId="7579" builtinId="9" hidden="1"/>
    <cellStyle name="Followed Hyperlink" xfId="7581" builtinId="9" hidden="1"/>
    <cellStyle name="Followed Hyperlink" xfId="7583" builtinId="9" hidden="1"/>
    <cellStyle name="Followed Hyperlink" xfId="7585" builtinId="9" hidden="1"/>
    <cellStyle name="Followed Hyperlink" xfId="7587" builtinId="9" hidden="1"/>
    <cellStyle name="Followed Hyperlink" xfId="7589" builtinId="9" hidden="1"/>
    <cellStyle name="Followed Hyperlink" xfId="7591" builtinId="9" hidden="1"/>
    <cellStyle name="Followed Hyperlink" xfId="7593" builtinId="9" hidden="1"/>
    <cellStyle name="Followed Hyperlink" xfId="7595" builtinId="9" hidden="1"/>
    <cellStyle name="Followed Hyperlink" xfId="7597" builtinId="9" hidden="1"/>
    <cellStyle name="Followed Hyperlink" xfId="7599" builtinId="9" hidden="1"/>
    <cellStyle name="Followed Hyperlink" xfId="7601" builtinId="9" hidden="1"/>
    <cellStyle name="Followed Hyperlink" xfId="7603" builtinId="9" hidden="1"/>
    <cellStyle name="Followed Hyperlink" xfId="7605" builtinId="9" hidden="1"/>
    <cellStyle name="Followed Hyperlink" xfId="7607" builtinId="9" hidden="1"/>
    <cellStyle name="Followed Hyperlink" xfId="7609" builtinId="9" hidden="1"/>
    <cellStyle name="Followed Hyperlink" xfId="7611" builtinId="9" hidden="1"/>
    <cellStyle name="Followed Hyperlink" xfId="7613" builtinId="9" hidden="1"/>
    <cellStyle name="Followed Hyperlink" xfId="7615" builtinId="9" hidden="1"/>
    <cellStyle name="Followed Hyperlink" xfId="7617" builtinId="9" hidden="1"/>
    <cellStyle name="Followed Hyperlink" xfId="7619" builtinId="9" hidden="1"/>
    <cellStyle name="Followed Hyperlink" xfId="7621" builtinId="9" hidden="1"/>
    <cellStyle name="Followed Hyperlink" xfId="7623" builtinId="9" hidden="1"/>
    <cellStyle name="Followed Hyperlink" xfId="7625" builtinId="9" hidden="1"/>
    <cellStyle name="Followed Hyperlink" xfId="7627" builtinId="9" hidden="1"/>
    <cellStyle name="Followed Hyperlink" xfId="7629" builtinId="9" hidden="1"/>
    <cellStyle name="Followed Hyperlink" xfId="7631" builtinId="9" hidden="1"/>
    <cellStyle name="Followed Hyperlink" xfId="7633" builtinId="9" hidden="1"/>
    <cellStyle name="Followed Hyperlink" xfId="7635" builtinId="9" hidden="1"/>
    <cellStyle name="Followed Hyperlink" xfId="7637" builtinId="9" hidden="1"/>
    <cellStyle name="Followed Hyperlink" xfId="7639" builtinId="9" hidden="1"/>
    <cellStyle name="Followed Hyperlink" xfId="7641" builtinId="9" hidden="1"/>
    <cellStyle name="Followed Hyperlink" xfId="7643" builtinId="9" hidden="1"/>
    <cellStyle name="Followed Hyperlink" xfId="7645" builtinId="9" hidden="1"/>
    <cellStyle name="Followed Hyperlink" xfId="7647" builtinId="9" hidden="1"/>
    <cellStyle name="Followed Hyperlink" xfId="7649" builtinId="9" hidden="1"/>
    <cellStyle name="Followed Hyperlink" xfId="7651" builtinId="9" hidden="1"/>
    <cellStyle name="Followed Hyperlink" xfId="7653" builtinId="9" hidden="1"/>
    <cellStyle name="Followed Hyperlink" xfId="7655" builtinId="9" hidden="1"/>
    <cellStyle name="Followed Hyperlink" xfId="7657" builtinId="9" hidden="1"/>
    <cellStyle name="Followed Hyperlink" xfId="7659" builtinId="9" hidden="1"/>
    <cellStyle name="Followed Hyperlink" xfId="7661" builtinId="9" hidden="1"/>
    <cellStyle name="Followed Hyperlink" xfId="7663" builtinId="9" hidden="1"/>
    <cellStyle name="Followed Hyperlink" xfId="7665" builtinId="9" hidden="1"/>
    <cellStyle name="Followed Hyperlink" xfId="7667" builtinId="9" hidden="1"/>
    <cellStyle name="Followed Hyperlink" xfId="7669" builtinId="9" hidden="1"/>
    <cellStyle name="Followed Hyperlink" xfId="7671" builtinId="9" hidden="1"/>
    <cellStyle name="Followed Hyperlink" xfId="7673" builtinId="9" hidden="1"/>
    <cellStyle name="Followed Hyperlink" xfId="7675" builtinId="9" hidden="1"/>
    <cellStyle name="Followed Hyperlink" xfId="7677" builtinId="9" hidden="1"/>
    <cellStyle name="Followed Hyperlink" xfId="7679" builtinId="9" hidden="1"/>
    <cellStyle name="Followed Hyperlink" xfId="7681" builtinId="9" hidden="1"/>
    <cellStyle name="Followed Hyperlink" xfId="7683" builtinId="9" hidden="1"/>
    <cellStyle name="Followed Hyperlink" xfId="7685" builtinId="9" hidden="1"/>
    <cellStyle name="Followed Hyperlink" xfId="7687" builtinId="9" hidden="1"/>
    <cellStyle name="Followed Hyperlink" xfId="7689" builtinId="9" hidden="1"/>
    <cellStyle name="Followed Hyperlink" xfId="7691" builtinId="9" hidden="1"/>
    <cellStyle name="Followed Hyperlink" xfId="7693" builtinId="9" hidden="1"/>
    <cellStyle name="Followed Hyperlink" xfId="7695" builtinId="9" hidden="1"/>
    <cellStyle name="Followed Hyperlink" xfId="7697" builtinId="9" hidden="1"/>
    <cellStyle name="Followed Hyperlink" xfId="7699" builtinId="9" hidden="1"/>
    <cellStyle name="Followed Hyperlink" xfId="7701" builtinId="9" hidden="1"/>
    <cellStyle name="Followed Hyperlink" xfId="7703" builtinId="9" hidden="1"/>
    <cellStyle name="Followed Hyperlink" xfId="7705" builtinId="9" hidden="1"/>
    <cellStyle name="Followed Hyperlink" xfId="7707" builtinId="9" hidden="1"/>
    <cellStyle name="Followed Hyperlink" xfId="7709" builtinId="9" hidden="1"/>
    <cellStyle name="Followed Hyperlink" xfId="7711"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9"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5"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1"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5" builtinId="9" hidden="1"/>
    <cellStyle name="Followed Hyperlink" xfId="7837" builtinId="9" hidden="1"/>
    <cellStyle name="Followed Hyperlink" xfId="7839" builtinId="9" hidden="1"/>
    <cellStyle name="Followed Hyperlink" xfId="7841" builtinId="9" hidden="1"/>
    <cellStyle name="Followed Hyperlink" xfId="7843" builtinId="9" hidden="1"/>
    <cellStyle name="Followed Hyperlink" xfId="7845" builtinId="9" hidden="1"/>
    <cellStyle name="Followed Hyperlink" xfId="7847" builtinId="9" hidden="1"/>
    <cellStyle name="Followed Hyperlink" xfId="7849" builtinId="9" hidden="1"/>
    <cellStyle name="Followed Hyperlink" xfId="7851" builtinId="9" hidden="1"/>
    <cellStyle name="Followed Hyperlink" xfId="7853" builtinId="9" hidden="1"/>
    <cellStyle name="Followed Hyperlink" xfId="7855" builtinId="9" hidden="1"/>
    <cellStyle name="Followed Hyperlink" xfId="7857" builtinId="9" hidden="1"/>
    <cellStyle name="Followed Hyperlink" xfId="7859" builtinId="9" hidden="1"/>
    <cellStyle name="Followed Hyperlink" xfId="7861" builtinId="9" hidden="1"/>
    <cellStyle name="Followed Hyperlink" xfId="7863" builtinId="9" hidden="1"/>
    <cellStyle name="Followed Hyperlink" xfId="7865" builtinId="9" hidden="1"/>
    <cellStyle name="Followed Hyperlink" xfId="7867" builtinId="9" hidden="1"/>
    <cellStyle name="Followed Hyperlink" xfId="7869" builtinId="9" hidden="1"/>
    <cellStyle name="Followed Hyperlink" xfId="7871" builtinId="9" hidden="1"/>
    <cellStyle name="Followed Hyperlink" xfId="7873" builtinId="9" hidden="1"/>
    <cellStyle name="Followed Hyperlink" xfId="7875" builtinId="9" hidden="1"/>
    <cellStyle name="Followed Hyperlink" xfId="7877" builtinId="9" hidden="1"/>
    <cellStyle name="Followed Hyperlink" xfId="7879"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5"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1"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7" builtinId="9" hidden="1"/>
    <cellStyle name="Followed Hyperlink" xfId="8079" builtinId="9" hidden="1"/>
    <cellStyle name="Followed Hyperlink" xfId="8081" builtinId="9" hidden="1"/>
    <cellStyle name="Followed Hyperlink" xfId="8083" builtinId="9" hidden="1"/>
    <cellStyle name="Followed Hyperlink" xfId="8085"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5" builtinId="9" hidden="1"/>
    <cellStyle name="Followed Hyperlink" xfId="8107" builtinId="9" hidden="1"/>
    <cellStyle name="Followed Hyperlink" xfId="8109" builtinId="9" hidden="1"/>
    <cellStyle name="Followed Hyperlink" xfId="8111" builtinId="9" hidden="1"/>
    <cellStyle name="Followed Hyperlink" xfId="8113" builtinId="9" hidden="1"/>
    <cellStyle name="Followed Hyperlink" xfId="8115"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8566"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3"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6" builtinId="9" hidden="1"/>
    <cellStyle name="Followed Hyperlink" xfId="9568" builtinId="9" hidden="1"/>
    <cellStyle name="Followed Hyperlink" xfId="9570" builtinId="9" hidden="1"/>
    <cellStyle name="Followed Hyperlink" xfId="9572" builtinId="9" hidden="1"/>
    <cellStyle name="Followed Hyperlink" xfId="9574" builtinId="9" hidden="1"/>
    <cellStyle name="Followed Hyperlink" xfId="9576" builtinId="9" hidden="1"/>
    <cellStyle name="Followed Hyperlink" xfId="9578" builtinId="9" hidden="1"/>
    <cellStyle name="Followed Hyperlink" xfId="9580" builtinId="9" hidden="1"/>
    <cellStyle name="Followed Hyperlink" xfId="9582" builtinId="9" hidden="1"/>
    <cellStyle name="Followed Hyperlink" xfId="9584" builtinId="9" hidden="1"/>
    <cellStyle name="Followed Hyperlink" xfId="9586" builtinId="9" hidden="1"/>
    <cellStyle name="Followed Hyperlink" xfId="9588" builtinId="9" hidden="1"/>
    <cellStyle name="Followed Hyperlink" xfId="9590" builtinId="9" hidden="1"/>
    <cellStyle name="Followed Hyperlink" xfId="9592" builtinId="9" hidden="1"/>
    <cellStyle name="Followed Hyperlink" xfId="9594" builtinId="9" hidden="1"/>
    <cellStyle name="Followed Hyperlink" xfId="9596" builtinId="9" hidden="1"/>
    <cellStyle name="Followed Hyperlink" xfId="9598" builtinId="9" hidden="1"/>
    <cellStyle name="Followed Hyperlink" xfId="9600" builtinId="9" hidden="1"/>
    <cellStyle name="Followed Hyperlink" xfId="9602" builtinId="9" hidden="1"/>
    <cellStyle name="Followed Hyperlink" xfId="9604" builtinId="9" hidden="1"/>
    <cellStyle name="Followed Hyperlink" xfId="9606"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40"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6" builtinId="9" hidden="1"/>
    <cellStyle name="Followed Hyperlink" xfId="9748"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2"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8"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2" builtinId="9" hidden="1"/>
    <cellStyle name="Followed Hyperlink" xfId="9854" builtinId="9" hidden="1"/>
    <cellStyle name="Followed Hyperlink" xfId="9856" builtinId="9" hidden="1"/>
    <cellStyle name="Followed Hyperlink" xfId="9858" builtinId="9" hidden="1"/>
    <cellStyle name="Followed Hyperlink" xfId="9860" builtinId="9" hidden="1"/>
    <cellStyle name="Followed Hyperlink" xfId="9862" builtinId="9" hidden="1"/>
    <cellStyle name="Followed Hyperlink" xfId="9864" builtinId="9" hidden="1"/>
    <cellStyle name="Followed Hyperlink" xfId="9866" builtinId="9" hidden="1"/>
    <cellStyle name="Followed Hyperlink" xfId="9868" builtinId="9" hidden="1"/>
    <cellStyle name="Followed Hyperlink" xfId="9870" builtinId="9" hidden="1"/>
    <cellStyle name="Followed Hyperlink" xfId="9872" builtinId="9" hidden="1"/>
    <cellStyle name="Followed Hyperlink" xfId="9874" builtinId="9" hidden="1"/>
    <cellStyle name="Followed Hyperlink" xfId="9876" builtinId="9" hidden="1"/>
    <cellStyle name="Followed Hyperlink" xfId="9878" builtinId="9" hidden="1"/>
    <cellStyle name="Followed Hyperlink" xfId="9880" builtinId="9" hidden="1"/>
    <cellStyle name="Followed Hyperlink" xfId="9882" builtinId="9" hidden="1"/>
    <cellStyle name="Followed Hyperlink" xfId="9884" builtinId="9" hidden="1"/>
    <cellStyle name="Followed Hyperlink" xfId="9886"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6" builtinId="9" hidden="1"/>
    <cellStyle name="Followed Hyperlink" xfId="9898" builtinId="9" hidden="1"/>
    <cellStyle name="Followed Hyperlink" xfId="9900" builtinId="9" hidden="1"/>
    <cellStyle name="Followed Hyperlink" xfId="9902" builtinId="9" hidden="1"/>
    <cellStyle name="Followed Hyperlink" xfId="9904" builtinId="9" hidden="1"/>
    <cellStyle name="Followed Hyperlink" xfId="9906" builtinId="9" hidden="1"/>
    <cellStyle name="Followed Hyperlink" xfId="9908" builtinId="9" hidden="1"/>
    <cellStyle name="Followed Hyperlink" xfId="9910" builtinId="9" hidden="1"/>
    <cellStyle name="Followed Hyperlink" xfId="9912" builtinId="9" hidden="1"/>
    <cellStyle name="Followed Hyperlink" xfId="9914" builtinId="9" hidden="1"/>
    <cellStyle name="Followed Hyperlink" xfId="9916" builtinId="9" hidden="1"/>
    <cellStyle name="Followed Hyperlink" xfId="9918" builtinId="9" hidden="1"/>
    <cellStyle name="Followed Hyperlink" xfId="9920" builtinId="9" hidden="1"/>
    <cellStyle name="Followed Hyperlink" xfId="9922" builtinId="9" hidden="1"/>
    <cellStyle name="Followed Hyperlink" xfId="9924" builtinId="9" hidden="1"/>
    <cellStyle name="Followed Hyperlink" xfId="9926" builtinId="9" hidden="1"/>
    <cellStyle name="Followed Hyperlink" xfId="9928" builtinId="9" hidden="1"/>
    <cellStyle name="Followed Hyperlink" xfId="9930" builtinId="9" hidden="1"/>
    <cellStyle name="Followed Hyperlink" xfId="9932" builtinId="9" hidden="1"/>
    <cellStyle name="Followed Hyperlink" xfId="9934" builtinId="9" hidden="1"/>
    <cellStyle name="Followed Hyperlink" xfId="9936" builtinId="9" hidden="1"/>
    <cellStyle name="Followed Hyperlink" xfId="9938" builtinId="9" hidden="1"/>
    <cellStyle name="Followed Hyperlink" xfId="9940" builtinId="9" hidden="1"/>
    <cellStyle name="Followed Hyperlink" xfId="9942" builtinId="9" hidden="1"/>
    <cellStyle name="Followed Hyperlink" xfId="9944" builtinId="9" hidden="1"/>
    <cellStyle name="Followed Hyperlink" xfId="9946" builtinId="9" hidden="1"/>
    <cellStyle name="Followed Hyperlink" xfId="9948" builtinId="9" hidden="1"/>
    <cellStyle name="Followed Hyperlink" xfId="9950" builtinId="9" hidden="1"/>
    <cellStyle name="Followed Hyperlink" xfId="9952" builtinId="9" hidden="1"/>
    <cellStyle name="Followed Hyperlink" xfId="9954" builtinId="9" hidden="1"/>
    <cellStyle name="Followed Hyperlink" xfId="9956" builtinId="9" hidden="1"/>
    <cellStyle name="Followed Hyperlink" xfId="9958" builtinId="9" hidden="1"/>
    <cellStyle name="Followed Hyperlink" xfId="9960" builtinId="9" hidden="1"/>
    <cellStyle name="Followed Hyperlink" xfId="9962" builtinId="9" hidden="1"/>
    <cellStyle name="Followed Hyperlink" xfId="9964" builtinId="9" hidden="1"/>
    <cellStyle name="Followed Hyperlink" xfId="9966" builtinId="9" hidden="1"/>
    <cellStyle name="Followed Hyperlink" xfId="9968" builtinId="9" hidden="1"/>
    <cellStyle name="Followed Hyperlink" xfId="9970" builtinId="9" hidden="1"/>
    <cellStyle name="Followed Hyperlink" xfId="9972" builtinId="9" hidden="1"/>
    <cellStyle name="Followed Hyperlink" xfId="9974" builtinId="9" hidden="1"/>
    <cellStyle name="Followed Hyperlink" xfId="9976" builtinId="9" hidden="1"/>
    <cellStyle name="Followed Hyperlink" xfId="9978" builtinId="9" hidden="1"/>
    <cellStyle name="Followed Hyperlink" xfId="9980" builtinId="9" hidden="1"/>
    <cellStyle name="Followed Hyperlink" xfId="9982" builtinId="9" hidden="1"/>
    <cellStyle name="Followed Hyperlink" xfId="9984" builtinId="9" hidden="1"/>
    <cellStyle name="Followed Hyperlink" xfId="9986" builtinId="9" hidden="1"/>
    <cellStyle name="Followed Hyperlink" xfId="9988" builtinId="9" hidden="1"/>
    <cellStyle name="Followed Hyperlink" xfId="9990" builtinId="9" hidden="1"/>
    <cellStyle name="Followed Hyperlink" xfId="9992" builtinId="9" hidden="1"/>
    <cellStyle name="Followed Hyperlink" xfId="9994" builtinId="9" hidden="1"/>
    <cellStyle name="Followed Hyperlink" xfId="9996" builtinId="9" hidden="1"/>
    <cellStyle name="Followed Hyperlink" xfId="9998" builtinId="9" hidden="1"/>
    <cellStyle name="Followed Hyperlink" xfId="10000" builtinId="9" hidden="1"/>
    <cellStyle name="Followed Hyperlink" xfId="10002" builtinId="9" hidden="1"/>
    <cellStyle name="Followed Hyperlink" xfId="10004" builtinId="9" hidden="1"/>
    <cellStyle name="Followed Hyperlink" xfId="10006" builtinId="9" hidden="1"/>
    <cellStyle name="Followed Hyperlink" xfId="10008" builtinId="9" hidden="1"/>
    <cellStyle name="Followed Hyperlink" xfId="10010" builtinId="9" hidden="1"/>
    <cellStyle name="Followed Hyperlink" xfId="10012" builtinId="9" hidden="1"/>
    <cellStyle name="Followed Hyperlink" xfId="10014" builtinId="9" hidden="1"/>
    <cellStyle name="Followed Hyperlink" xfId="10016" builtinId="9" hidden="1"/>
    <cellStyle name="Followed Hyperlink" xfId="10018" builtinId="9" hidden="1"/>
    <cellStyle name="Followed Hyperlink" xfId="10020" builtinId="9" hidden="1"/>
    <cellStyle name="Followed Hyperlink" xfId="10022" builtinId="9" hidden="1"/>
    <cellStyle name="Followed Hyperlink" xfId="10024" builtinId="9" hidden="1"/>
    <cellStyle name="Followed Hyperlink" xfId="10026" builtinId="9" hidden="1"/>
    <cellStyle name="Followed Hyperlink" xfId="10028" builtinId="9" hidden="1"/>
    <cellStyle name="Followed Hyperlink" xfId="10030" builtinId="9" hidden="1"/>
    <cellStyle name="Followed Hyperlink" xfId="10032" builtinId="9" hidden="1"/>
    <cellStyle name="Followed Hyperlink" xfId="10034" builtinId="9" hidden="1"/>
    <cellStyle name="Followed Hyperlink" xfId="10036" builtinId="9" hidden="1"/>
    <cellStyle name="Followed Hyperlink" xfId="10038" builtinId="9" hidden="1"/>
    <cellStyle name="Followed Hyperlink" xfId="10040" builtinId="9" hidden="1"/>
    <cellStyle name="Followed Hyperlink" xfId="10042" builtinId="9" hidden="1"/>
    <cellStyle name="Followed Hyperlink" xfId="10044" builtinId="9" hidden="1"/>
    <cellStyle name="Followed Hyperlink" xfId="10046" builtinId="9" hidden="1"/>
    <cellStyle name="Followed Hyperlink" xfId="10048" builtinId="9" hidden="1"/>
    <cellStyle name="Followed Hyperlink" xfId="10050" builtinId="9" hidden="1"/>
    <cellStyle name="Followed Hyperlink" xfId="10052" builtinId="9" hidden="1"/>
    <cellStyle name="Followed Hyperlink" xfId="10054" builtinId="9" hidden="1"/>
    <cellStyle name="Followed Hyperlink" xfId="10056" builtinId="9" hidden="1"/>
    <cellStyle name="Followed Hyperlink" xfId="10058" builtinId="9" hidden="1"/>
    <cellStyle name="Followed Hyperlink" xfId="10060" builtinId="9" hidden="1"/>
    <cellStyle name="Followed Hyperlink" xfId="10062" builtinId="9" hidden="1"/>
    <cellStyle name="Followed Hyperlink" xfId="10064" builtinId="9" hidden="1"/>
    <cellStyle name="Followed Hyperlink" xfId="10066" builtinId="9" hidden="1"/>
    <cellStyle name="Followed Hyperlink" xfId="10068" builtinId="9" hidden="1"/>
    <cellStyle name="Followed Hyperlink" xfId="10070" builtinId="9" hidden="1"/>
    <cellStyle name="Followed Hyperlink" xfId="10072" builtinId="9" hidden="1"/>
    <cellStyle name="Followed Hyperlink" xfId="10074" builtinId="9" hidden="1"/>
    <cellStyle name="Followed Hyperlink" xfId="10076" builtinId="9" hidden="1"/>
    <cellStyle name="Followed Hyperlink" xfId="10078" builtinId="9" hidden="1"/>
    <cellStyle name="Followed Hyperlink" xfId="10080" builtinId="9" hidden="1"/>
    <cellStyle name="Followed Hyperlink" xfId="10082" builtinId="9" hidden="1"/>
    <cellStyle name="Followed Hyperlink" xfId="10084" builtinId="9" hidden="1"/>
    <cellStyle name="Followed Hyperlink" xfId="10086" builtinId="9" hidden="1"/>
    <cellStyle name="Followed Hyperlink" xfId="10088" builtinId="9" hidden="1"/>
    <cellStyle name="Followed Hyperlink" xfId="10090" builtinId="9" hidden="1"/>
    <cellStyle name="Followed Hyperlink" xfId="10092" builtinId="9" hidden="1"/>
    <cellStyle name="Followed Hyperlink" xfId="10094" builtinId="9" hidden="1"/>
    <cellStyle name="Followed Hyperlink" xfId="10096" builtinId="9" hidden="1"/>
    <cellStyle name="Followed Hyperlink" xfId="10098" builtinId="9" hidden="1"/>
    <cellStyle name="Followed Hyperlink" xfId="10100" builtinId="9" hidden="1"/>
    <cellStyle name="Followed Hyperlink" xfId="10102" builtinId="9" hidden="1"/>
    <cellStyle name="Followed Hyperlink" xfId="10104" builtinId="9" hidden="1"/>
    <cellStyle name="Followed Hyperlink" xfId="10106" builtinId="9" hidden="1"/>
    <cellStyle name="Followed Hyperlink" xfId="10108" builtinId="9" hidden="1"/>
    <cellStyle name="Followed Hyperlink" xfId="10110" builtinId="9" hidden="1"/>
    <cellStyle name="Followed Hyperlink" xfId="10112" builtinId="9" hidden="1"/>
    <cellStyle name="Followed Hyperlink" xfId="10114" builtinId="9" hidden="1"/>
    <cellStyle name="Followed Hyperlink" xfId="10116" builtinId="9" hidden="1"/>
    <cellStyle name="Followed Hyperlink" xfId="10118" builtinId="9" hidden="1"/>
    <cellStyle name="Followed Hyperlink" xfId="10120" builtinId="9" hidden="1"/>
    <cellStyle name="Followed Hyperlink" xfId="10122" builtinId="9" hidden="1"/>
    <cellStyle name="Followed Hyperlink" xfId="10124" builtinId="9" hidden="1"/>
    <cellStyle name="Followed Hyperlink" xfId="10126" builtinId="9" hidden="1"/>
    <cellStyle name="Followed Hyperlink" xfId="10128" builtinId="9" hidden="1"/>
    <cellStyle name="Followed Hyperlink" xfId="10130" builtinId="9" hidden="1"/>
    <cellStyle name="Followed Hyperlink" xfId="10132" builtinId="9" hidden="1"/>
    <cellStyle name="Followed Hyperlink" xfId="10134" builtinId="9" hidden="1"/>
    <cellStyle name="Followed Hyperlink" xfId="10136" builtinId="9" hidden="1"/>
    <cellStyle name="Followed Hyperlink" xfId="10138" builtinId="9" hidden="1"/>
    <cellStyle name="Followed Hyperlink" xfId="10140" builtinId="9" hidden="1"/>
    <cellStyle name="Followed Hyperlink" xfId="10142" builtinId="9" hidden="1"/>
    <cellStyle name="Followed Hyperlink" xfId="10144" builtinId="9" hidden="1"/>
    <cellStyle name="Followed Hyperlink" xfId="10146" builtinId="9" hidden="1"/>
    <cellStyle name="Followed Hyperlink" xfId="10148" builtinId="9" hidden="1"/>
    <cellStyle name="Followed Hyperlink" xfId="10150" builtinId="9" hidden="1"/>
    <cellStyle name="Followed Hyperlink" xfId="10152" builtinId="9" hidden="1"/>
    <cellStyle name="Followed Hyperlink" xfId="10154" builtinId="9" hidden="1"/>
    <cellStyle name="Followed Hyperlink" xfId="10156" builtinId="9" hidden="1"/>
    <cellStyle name="Followed Hyperlink" xfId="10158" builtinId="9" hidden="1"/>
    <cellStyle name="Followed Hyperlink" xfId="10160" builtinId="9" hidden="1"/>
    <cellStyle name="Followed Hyperlink" xfId="10162" builtinId="9" hidden="1"/>
    <cellStyle name="Followed Hyperlink" xfId="10164" builtinId="9" hidden="1"/>
    <cellStyle name="Followed Hyperlink" xfId="10166" builtinId="9" hidden="1"/>
    <cellStyle name="Followed Hyperlink" xfId="10168" builtinId="9" hidden="1"/>
    <cellStyle name="Followed Hyperlink" xfId="10170" builtinId="9" hidden="1"/>
    <cellStyle name="Followed Hyperlink" xfId="10172" builtinId="9" hidden="1"/>
    <cellStyle name="Followed Hyperlink" xfId="10174" builtinId="9" hidden="1"/>
    <cellStyle name="Followed Hyperlink" xfId="10176" builtinId="9" hidden="1"/>
    <cellStyle name="Followed Hyperlink" xfId="10178" builtinId="9" hidden="1"/>
    <cellStyle name="Followed Hyperlink" xfId="10180" builtinId="9" hidden="1"/>
    <cellStyle name="Followed Hyperlink" xfId="10182" builtinId="9" hidden="1"/>
    <cellStyle name="Followed Hyperlink" xfId="10184"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3" builtinId="9" hidden="1"/>
    <cellStyle name="Followed Hyperlink" xfId="10845" builtinId="9" hidden="1"/>
    <cellStyle name="Followed Hyperlink" xfId="10847" builtinId="9" hidden="1"/>
    <cellStyle name="Followed Hyperlink" xfId="10849" builtinId="9" hidden="1"/>
    <cellStyle name="Followed Hyperlink" xfId="10851" builtinId="9" hidden="1"/>
    <cellStyle name="Followed Hyperlink" xfId="10853" builtinId="9" hidden="1"/>
    <cellStyle name="Followed Hyperlink" xfId="10855" builtinId="9" hidden="1"/>
    <cellStyle name="Followed Hyperlink" xfId="10857" builtinId="9" hidden="1"/>
    <cellStyle name="Followed Hyperlink" xfId="10859" builtinId="9" hidden="1"/>
    <cellStyle name="Followed Hyperlink" xfId="10861" builtinId="9" hidden="1"/>
    <cellStyle name="Followed Hyperlink" xfId="10863" builtinId="9" hidden="1"/>
    <cellStyle name="Followed Hyperlink" xfId="10865" builtinId="9" hidden="1"/>
    <cellStyle name="Followed Hyperlink" xfId="10867" builtinId="9" hidden="1"/>
    <cellStyle name="Followed Hyperlink" xfId="10869" builtinId="9" hidden="1"/>
    <cellStyle name="Followed Hyperlink" xfId="10871" builtinId="9" hidden="1"/>
    <cellStyle name="Followed Hyperlink" xfId="10873" builtinId="9" hidden="1"/>
    <cellStyle name="Followed Hyperlink" xfId="10875" builtinId="9" hidden="1"/>
    <cellStyle name="Followed Hyperlink" xfId="10877" builtinId="9" hidden="1"/>
    <cellStyle name="Followed Hyperlink" xfId="10879" builtinId="9" hidden="1"/>
    <cellStyle name="Followed Hyperlink" xfId="10881" builtinId="9" hidden="1"/>
    <cellStyle name="Followed Hyperlink" xfId="10883" builtinId="9" hidden="1"/>
    <cellStyle name="Followed Hyperlink" xfId="10885" builtinId="9" hidden="1"/>
    <cellStyle name="Followed Hyperlink" xfId="10887" builtinId="9" hidden="1"/>
    <cellStyle name="Followed Hyperlink" xfId="10889" builtinId="9" hidden="1"/>
    <cellStyle name="Followed Hyperlink" xfId="10891" builtinId="9" hidden="1"/>
    <cellStyle name="Followed Hyperlink" xfId="10893" builtinId="9" hidden="1"/>
    <cellStyle name="Followed Hyperlink" xfId="10895" builtinId="9" hidden="1"/>
    <cellStyle name="Followed Hyperlink" xfId="10897" builtinId="9" hidden="1"/>
    <cellStyle name="Followed Hyperlink" xfId="10899" builtinId="9" hidden="1"/>
    <cellStyle name="Followed Hyperlink" xfId="10901" builtinId="9" hidden="1"/>
    <cellStyle name="Followed Hyperlink" xfId="10903" builtinId="9" hidden="1"/>
    <cellStyle name="Followed Hyperlink" xfId="10905" builtinId="9" hidden="1"/>
    <cellStyle name="Followed Hyperlink" xfId="10907" builtinId="9" hidden="1"/>
    <cellStyle name="Followed Hyperlink" xfId="10909" builtinId="9" hidden="1"/>
    <cellStyle name="Followed Hyperlink" xfId="10911" builtinId="9" hidden="1"/>
    <cellStyle name="Followed Hyperlink" xfId="10913" builtinId="9" hidden="1"/>
    <cellStyle name="Followed Hyperlink" xfId="10915" builtinId="9" hidden="1"/>
    <cellStyle name="Followed Hyperlink" xfId="10917" builtinId="9" hidden="1"/>
    <cellStyle name="Followed Hyperlink" xfId="10919" builtinId="9" hidden="1"/>
    <cellStyle name="Followed Hyperlink" xfId="10921" builtinId="9" hidden="1"/>
    <cellStyle name="Followed Hyperlink" xfId="10923" builtinId="9" hidden="1"/>
    <cellStyle name="Followed Hyperlink" xfId="10925" builtinId="9" hidden="1"/>
    <cellStyle name="Followed Hyperlink" xfId="10927" builtinId="9" hidden="1"/>
    <cellStyle name="Followed Hyperlink" xfId="10929" builtinId="9" hidden="1"/>
    <cellStyle name="Followed Hyperlink" xfId="10931" builtinId="9" hidden="1"/>
    <cellStyle name="Followed Hyperlink" xfId="10933" builtinId="9" hidden="1"/>
    <cellStyle name="Followed Hyperlink" xfId="10935" builtinId="9" hidden="1"/>
    <cellStyle name="Followed Hyperlink" xfId="10937" builtinId="9" hidden="1"/>
    <cellStyle name="Followed Hyperlink" xfId="10939" builtinId="9" hidden="1"/>
    <cellStyle name="Followed Hyperlink" xfId="10941" builtinId="9" hidden="1"/>
    <cellStyle name="Followed Hyperlink" xfId="10943" builtinId="9" hidden="1"/>
    <cellStyle name="Followed Hyperlink" xfId="10945" builtinId="9" hidden="1"/>
    <cellStyle name="Followed Hyperlink" xfId="10947" builtinId="9" hidden="1"/>
    <cellStyle name="Followed Hyperlink" xfId="10949" builtinId="9" hidden="1"/>
    <cellStyle name="Followed Hyperlink" xfId="10951" builtinId="9" hidden="1"/>
    <cellStyle name="Followed Hyperlink" xfId="10953" builtinId="9" hidden="1"/>
    <cellStyle name="Followed Hyperlink" xfId="10955" builtinId="9" hidden="1"/>
    <cellStyle name="Followed Hyperlink" xfId="10957" builtinId="9" hidden="1"/>
    <cellStyle name="Followed Hyperlink" xfId="10959" builtinId="9" hidden="1"/>
    <cellStyle name="Followed Hyperlink" xfId="10961" builtinId="9" hidden="1"/>
    <cellStyle name="Followed Hyperlink" xfId="10963" builtinId="9" hidden="1"/>
    <cellStyle name="Followed Hyperlink" xfId="10965" builtinId="9" hidden="1"/>
    <cellStyle name="Followed Hyperlink" xfId="10967" builtinId="9" hidden="1"/>
    <cellStyle name="Followed Hyperlink" xfId="10969" builtinId="9" hidden="1"/>
    <cellStyle name="Followed Hyperlink" xfId="10971" builtinId="9" hidden="1"/>
    <cellStyle name="Followed Hyperlink" xfId="10973" builtinId="9" hidden="1"/>
    <cellStyle name="Followed Hyperlink" xfId="10975" builtinId="9" hidden="1"/>
    <cellStyle name="Followed Hyperlink" xfId="10977" builtinId="9" hidden="1"/>
    <cellStyle name="Followed Hyperlink" xfId="10979" builtinId="9" hidden="1"/>
    <cellStyle name="Followed Hyperlink" xfId="10981" builtinId="9" hidden="1"/>
    <cellStyle name="Followed Hyperlink" xfId="10983" builtinId="9" hidden="1"/>
    <cellStyle name="Followed Hyperlink" xfId="10985" builtinId="9" hidden="1"/>
    <cellStyle name="Followed Hyperlink" xfId="10987" builtinId="9" hidden="1"/>
    <cellStyle name="Followed Hyperlink" xfId="10989" builtinId="9" hidden="1"/>
    <cellStyle name="Followed Hyperlink" xfId="10991" builtinId="9" hidden="1"/>
    <cellStyle name="Followed Hyperlink" xfId="10993" builtinId="9" hidden="1"/>
    <cellStyle name="Followed Hyperlink" xfId="10995" builtinId="9" hidden="1"/>
    <cellStyle name="Followed Hyperlink" xfId="10997" builtinId="9" hidden="1"/>
    <cellStyle name="Followed Hyperlink" xfId="10999" builtinId="9" hidden="1"/>
    <cellStyle name="Followed Hyperlink" xfId="11001" builtinId="9" hidden="1"/>
    <cellStyle name="Followed Hyperlink" xfId="11003" builtinId="9" hidden="1"/>
    <cellStyle name="Followed Hyperlink" xfId="11005" builtinId="9" hidden="1"/>
    <cellStyle name="Followed Hyperlink" xfId="11007" builtinId="9" hidden="1"/>
    <cellStyle name="Followed Hyperlink" xfId="11009" builtinId="9" hidden="1"/>
    <cellStyle name="Followed Hyperlink" xfId="11011" builtinId="9" hidden="1"/>
    <cellStyle name="Followed Hyperlink" xfId="11013" builtinId="9" hidden="1"/>
    <cellStyle name="Followed Hyperlink" xfId="11015" builtinId="9" hidden="1"/>
    <cellStyle name="Followed Hyperlink" xfId="11017" builtinId="9" hidden="1"/>
    <cellStyle name="Followed Hyperlink" xfId="11019" builtinId="9" hidden="1"/>
    <cellStyle name="Followed Hyperlink" xfId="11021" builtinId="9" hidden="1"/>
    <cellStyle name="Followed Hyperlink" xfId="11023" builtinId="9" hidden="1"/>
    <cellStyle name="Followed Hyperlink" xfId="11025" builtinId="9" hidden="1"/>
    <cellStyle name="Followed Hyperlink" xfId="11027" builtinId="9" hidden="1"/>
    <cellStyle name="Followed Hyperlink" xfId="11029" builtinId="9" hidden="1"/>
    <cellStyle name="Followed Hyperlink" xfId="11031" builtinId="9" hidden="1"/>
    <cellStyle name="Followed Hyperlink" xfId="11033" builtinId="9" hidden="1"/>
    <cellStyle name="Followed Hyperlink" xfId="11035" builtinId="9" hidden="1"/>
    <cellStyle name="Followed Hyperlink" xfId="11037" builtinId="9" hidden="1"/>
    <cellStyle name="Followed Hyperlink" xfId="11039" builtinId="9" hidden="1"/>
    <cellStyle name="Followed Hyperlink" xfId="11041" builtinId="9" hidden="1"/>
    <cellStyle name="Followed Hyperlink" xfId="11043" builtinId="9" hidden="1"/>
    <cellStyle name="Followed Hyperlink" xfId="11045" builtinId="9" hidden="1"/>
    <cellStyle name="Followed Hyperlink" xfId="11047" builtinId="9" hidden="1"/>
    <cellStyle name="Followed Hyperlink" xfId="11049" builtinId="9" hidden="1"/>
    <cellStyle name="Followed Hyperlink" xfId="11051" builtinId="9" hidden="1"/>
    <cellStyle name="Followed Hyperlink" xfId="11053" builtinId="9" hidden="1"/>
    <cellStyle name="Followed Hyperlink" xfId="11055" builtinId="9" hidden="1"/>
    <cellStyle name="Followed Hyperlink" xfId="11057" builtinId="9" hidden="1"/>
    <cellStyle name="Followed Hyperlink" xfId="11059" builtinId="9" hidden="1"/>
    <cellStyle name="Followed Hyperlink" xfId="11061" builtinId="9" hidden="1"/>
    <cellStyle name="Followed Hyperlink" xfId="11063" builtinId="9" hidden="1"/>
    <cellStyle name="Followed Hyperlink" xfId="11065" builtinId="9" hidden="1"/>
    <cellStyle name="Followed Hyperlink" xfId="11067" builtinId="9" hidden="1"/>
    <cellStyle name="Followed Hyperlink" xfId="11069" builtinId="9" hidden="1"/>
    <cellStyle name="Followed Hyperlink" xfId="11071" builtinId="9" hidden="1"/>
    <cellStyle name="Followed Hyperlink" xfId="11073" builtinId="9" hidden="1"/>
    <cellStyle name="Followed Hyperlink" xfId="11075" builtinId="9" hidden="1"/>
    <cellStyle name="Followed Hyperlink" xfId="11077" builtinId="9" hidden="1"/>
    <cellStyle name="Followed Hyperlink" xfId="11079" builtinId="9" hidden="1"/>
    <cellStyle name="Followed Hyperlink" xfId="11081"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5"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1"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7"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1" builtinId="9" hidden="1"/>
    <cellStyle name="Followed Hyperlink" xfId="11223" builtinId="9" hidden="1"/>
    <cellStyle name="Followed Hyperlink" xfId="11225" builtinId="9" hidden="1"/>
    <cellStyle name="Followed Hyperlink" xfId="11227" builtinId="9" hidden="1"/>
    <cellStyle name="Followed Hyperlink" xfId="11229" builtinId="9" hidden="1"/>
    <cellStyle name="Followed Hyperlink" xfId="11231" builtinId="9" hidden="1"/>
    <cellStyle name="Followed Hyperlink" xfId="11233" builtinId="9" hidden="1"/>
    <cellStyle name="Followed Hyperlink" xfId="11235" builtinId="9" hidden="1"/>
    <cellStyle name="Followed Hyperlink" xfId="11237" builtinId="9" hidden="1"/>
    <cellStyle name="Followed Hyperlink" xfId="11239" builtinId="9" hidden="1"/>
    <cellStyle name="Followed Hyperlink" xfId="11241" builtinId="9" hidden="1"/>
    <cellStyle name="Followed Hyperlink" xfId="11243" builtinId="9" hidden="1"/>
    <cellStyle name="Followed Hyperlink" xfId="11245" builtinId="9" hidden="1"/>
    <cellStyle name="Followed Hyperlink" xfId="11247" builtinId="9" hidden="1"/>
    <cellStyle name="Followed Hyperlink" xfId="11249" builtinId="9" hidden="1"/>
    <cellStyle name="Followed Hyperlink" xfId="11251" builtinId="9" hidden="1"/>
    <cellStyle name="Followed Hyperlink" xfId="11253" builtinId="9" hidden="1"/>
    <cellStyle name="Followed Hyperlink" xfId="11255" builtinId="9" hidden="1"/>
    <cellStyle name="Followed Hyperlink" xfId="11257" builtinId="9" hidden="1"/>
    <cellStyle name="Followed Hyperlink" xfId="11259" builtinId="9" hidden="1"/>
    <cellStyle name="Followed Hyperlink" xfId="11261" builtinId="9" hidden="1"/>
    <cellStyle name="Followed Hyperlink" xfId="11263" builtinId="9" hidden="1"/>
    <cellStyle name="Followed Hyperlink" xfId="11265" builtinId="9" hidden="1"/>
    <cellStyle name="Followed Hyperlink" xfId="11267" builtinId="9" hidden="1"/>
    <cellStyle name="Followed Hyperlink" xfId="11269" builtinId="9" hidden="1"/>
    <cellStyle name="Followed Hyperlink" xfId="11271"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09" builtinId="9" hidden="1"/>
    <cellStyle name="Followed Hyperlink" xfId="11311" builtinId="9" hidden="1"/>
    <cellStyle name="Followed Hyperlink" xfId="11313" builtinId="9" hidden="1"/>
    <cellStyle name="Followed Hyperlink" xfId="11315" builtinId="9" hidden="1"/>
    <cellStyle name="Followed Hyperlink" xfId="11317" builtinId="9" hidden="1"/>
    <cellStyle name="Followed Hyperlink" xfId="11319" builtinId="9" hidden="1"/>
    <cellStyle name="Followed Hyperlink" xfId="11321" builtinId="9" hidden="1"/>
    <cellStyle name="Followed Hyperlink" xfId="11323" builtinId="9" hidden="1"/>
    <cellStyle name="Followed Hyperlink" xfId="11325" builtinId="9" hidden="1"/>
    <cellStyle name="Followed Hyperlink" xfId="11327" builtinId="9" hidden="1"/>
    <cellStyle name="Followed Hyperlink" xfId="11329" builtinId="9" hidden="1"/>
    <cellStyle name="Followed Hyperlink" xfId="11331" builtinId="9" hidden="1"/>
    <cellStyle name="Followed Hyperlink" xfId="11333" builtinId="9" hidden="1"/>
    <cellStyle name="Followed Hyperlink" xfId="11335" builtinId="9" hidden="1"/>
    <cellStyle name="Followed Hyperlink" xfId="11337" builtinId="9" hidden="1"/>
    <cellStyle name="Followed Hyperlink" xfId="11339" builtinId="9" hidden="1"/>
    <cellStyle name="Followed Hyperlink" xfId="11341" builtinId="9" hidden="1"/>
    <cellStyle name="Followed Hyperlink" xfId="11343" builtinId="9" hidden="1"/>
    <cellStyle name="Followed Hyperlink" xfId="11345" builtinId="9" hidden="1"/>
    <cellStyle name="Followed Hyperlink" xfId="11347" builtinId="9" hidden="1"/>
    <cellStyle name="Followed Hyperlink" xfId="11349" builtinId="9" hidden="1"/>
    <cellStyle name="Followed Hyperlink" xfId="11351" builtinId="9" hidden="1"/>
    <cellStyle name="Followed Hyperlink" xfId="11353" builtinId="9" hidden="1"/>
    <cellStyle name="Followed Hyperlink" xfId="11355" builtinId="9" hidden="1"/>
    <cellStyle name="Followed Hyperlink" xfId="11357" builtinId="9" hidden="1"/>
    <cellStyle name="Followed Hyperlink" xfId="11359" builtinId="9" hidden="1"/>
    <cellStyle name="Followed Hyperlink" xfId="11361" builtinId="9" hidden="1"/>
    <cellStyle name="Followed Hyperlink" xfId="11363" builtinId="9" hidden="1"/>
    <cellStyle name="Followed Hyperlink" xfId="11365" builtinId="9" hidden="1"/>
    <cellStyle name="Followed Hyperlink" xfId="11367" builtinId="9" hidden="1"/>
    <cellStyle name="Followed Hyperlink" xfId="11369" builtinId="9" hidden="1"/>
    <cellStyle name="Followed Hyperlink" xfId="11371" builtinId="9" hidden="1"/>
    <cellStyle name="Followed Hyperlink" xfId="11373" builtinId="9" hidden="1"/>
    <cellStyle name="Followed Hyperlink" xfId="11375" builtinId="9" hidden="1"/>
    <cellStyle name="Followed Hyperlink" xfId="11377" builtinId="9" hidden="1"/>
    <cellStyle name="Followed Hyperlink" xfId="11379" builtinId="9" hidden="1"/>
    <cellStyle name="Followed Hyperlink" xfId="11381" builtinId="9" hidden="1"/>
    <cellStyle name="Followed Hyperlink" xfId="11383" builtinId="9" hidden="1"/>
    <cellStyle name="Followed Hyperlink" xfId="11385" builtinId="9" hidden="1"/>
    <cellStyle name="Followed Hyperlink" xfId="11387" builtinId="9" hidden="1"/>
    <cellStyle name="Followed Hyperlink" xfId="11389" builtinId="9" hidden="1"/>
    <cellStyle name="Followed Hyperlink" xfId="11391" builtinId="9" hidden="1"/>
    <cellStyle name="Followed Hyperlink" xfId="11393" builtinId="9" hidden="1"/>
    <cellStyle name="Followed Hyperlink" xfId="11395" builtinId="9" hidden="1"/>
    <cellStyle name="Followed Hyperlink" xfId="11397" builtinId="9" hidden="1"/>
    <cellStyle name="Followed Hyperlink" xfId="11399" builtinId="9" hidden="1"/>
    <cellStyle name="Followed Hyperlink" xfId="11401" builtinId="9" hidden="1"/>
    <cellStyle name="Followed Hyperlink" xfId="11403" builtinId="9" hidden="1"/>
    <cellStyle name="Followed Hyperlink" xfId="11405" builtinId="9" hidden="1"/>
    <cellStyle name="Followed Hyperlink" xfId="11407" builtinId="9" hidden="1"/>
    <cellStyle name="Followed Hyperlink" xfId="11409" builtinId="9" hidden="1"/>
    <cellStyle name="Followed Hyperlink" xfId="11411" builtinId="9" hidden="1"/>
    <cellStyle name="Followed Hyperlink" xfId="11413" builtinId="9" hidden="1"/>
    <cellStyle name="Followed Hyperlink" xfId="11415" builtinId="9" hidden="1"/>
    <cellStyle name="Followed Hyperlink" xfId="11417" builtinId="9" hidden="1"/>
    <cellStyle name="Followed Hyperlink" xfId="11419" builtinId="9" hidden="1"/>
    <cellStyle name="Followed Hyperlink" xfId="11421" builtinId="9" hidden="1"/>
    <cellStyle name="Followed Hyperlink" xfId="11423" builtinId="9" hidden="1"/>
    <cellStyle name="Followed Hyperlink" xfId="11425" builtinId="9" hidden="1"/>
    <cellStyle name="Followed Hyperlink" xfId="11427" builtinId="9" hidden="1"/>
    <cellStyle name="Followed Hyperlink" xfId="11429" builtinId="9" hidden="1"/>
    <cellStyle name="Followed Hyperlink" xfId="11431" builtinId="9" hidden="1"/>
    <cellStyle name="Followed Hyperlink" xfId="11433" builtinId="9" hidden="1"/>
    <cellStyle name="Followed Hyperlink" xfId="11435" builtinId="9" hidden="1"/>
    <cellStyle name="Followed Hyperlink" xfId="11437" builtinId="9" hidden="1"/>
    <cellStyle name="Followed Hyperlink" xfId="11439" builtinId="9" hidden="1"/>
    <cellStyle name="Followed Hyperlink" xfId="11441" builtinId="9" hidden="1"/>
    <cellStyle name="Followed Hyperlink" xfId="11443" builtinId="9" hidden="1"/>
    <cellStyle name="Followed Hyperlink" xfId="11445" builtinId="9" hidden="1"/>
    <cellStyle name="Followed Hyperlink" xfId="11447" builtinId="9" hidden="1"/>
    <cellStyle name="Followed Hyperlink" xfId="11449" builtinId="9" hidden="1"/>
    <cellStyle name="Followed Hyperlink" xfId="11451" builtinId="9" hidden="1"/>
    <cellStyle name="Followed Hyperlink" xfId="11453" builtinId="9" hidden="1"/>
    <cellStyle name="Followed Hyperlink" xfId="11455" builtinId="9" hidden="1"/>
    <cellStyle name="Followed Hyperlink" xfId="11457" builtinId="9" hidden="1"/>
    <cellStyle name="Followed Hyperlink" xfId="11459" builtinId="9" hidden="1"/>
    <cellStyle name="Followed Hyperlink" xfId="11461" builtinId="9" hidden="1"/>
    <cellStyle name="Followed Hyperlink" xfId="11463" builtinId="9" hidden="1"/>
    <cellStyle name="Followed Hyperlink" xfId="11465" builtinId="9" hidden="1"/>
    <cellStyle name="Followed Hyperlink" xfId="11467" builtinId="9" hidden="1"/>
    <cellStyle name="Followed Hyperlink" xfId="11469" builtinId="9" hidden="1"/>
    <cellStyle name="Followed Hyperlink" xfId="11471" builtinId="9" hidden="1"/>
    <cellStyle name="Followed Hyperlink" xfId="11473" builtinId="9" hidden="1"/>
    <cellStyle name="Followed Hyperlink" xfId="11475" builtinId="9" hidden="1"/>
    <cellStyle name="Followed Hyperlink" xfId="11477" builtinId="9" hidden="1"/>
    <cellStyle name="Followed Hyperlink" xfId="11479" builtinId="9" hidden="1"/>
    <cellStyle name="Followed Hyperlink" xfId="11481" builtinId="9" hidden="1"/>
    <cellStyle name="Followed Hyperlink" xfId="11483" builtinId="9" hidden="1"/>
    <cellStyle name="Followed Hyperlink" xfId="11485" builtinId="9" hidden="1"/>
    <cellStyle name="Followed Hyperlink" xfId="11487" builtinId="9" hidden="1"/>
    <cellStyle name="Followed Hyperlink" xfId="11489" builtinId="9" hidden="1"/>
    <cellStyle name="Followed Hyperlink" xfId="11491" builtinId="9" hidden="1"/>
    <cellStyle name="Followed Hyperlink" xfId="11493" builtinId="9" hidden="1"/>
    <cellStyle name="Followed Hyperlink" xfId="11495" builtinId="9" hidden="1"/>
    <cellStyle name="Followed Hyperlink" xfId="11497" builtinId="9" hidden="1"/>
    <cellStyle name="Followed Hyperlink" xfId="11499" builtinId="9" hidden="1"/>
    <cellStyle name="Followed Hyperlink" xfId="11501" builtinId="9" hidden="1"/>
    <cellStyle name="Followed Hyperlink" xfId="11503" builtinId="9" hidden="1"/>
    <cellStyle name="Followed Hyperlink" xfId="11505" builtinId="9" hidden="1"/>
    <cellStyle name="Followed Hyperlink" xfId="11507" builtinId="9" hidden="1"/>
    <cellStyle name="Followed Hyperlink" xfId="11509" builtinId="9" hidden="1"/>
    <cellStyle name="Followed Hyperlink" xfId="11511" builtinId="9" hidden="1"/>
    <cellStyle name="Followed Hyperlink" xfId="11513" builtinId="9" hidden="1"/>
    <cellStyle name="Followed Hyperlink" xfId="11515" builtinId="9" hidden="1"/>
    <cellStyle name="Followed Hyperlink" xfId="11517" builtinId="9" hidden="1"/>
    <cellStyle name="Followed Hyperlink" xfId="11519" builtinId="9" hidden="1"/>
    <cellStyle name="Followed Hyperlink" xfId="11521" builtinId="9" hidden="1"/>
    <cellStyle name="Followed Hyperlink" xfId="11523" builtinId="9" hidden="1"/>
    <cellStyle name="Followed Hyperlink" xfId="11525" builtinId="9" hidden="1"/>
    <cellStyle name="Followed Hyperlink" xfId="11527" builtinId="9" hidden="1"/>
    <cellStyle name="Followed Hyperlink" xfId="11529" builtinId="9" hidden="1"/>
    <cellStyle name="Followed Hyperlink" xfId="11531" builtinId="9" hidden="1"/>
    <cellStyle name="Followed Hyperlink" xfId="11533" builtinId="9" hidden="1"/>
    <cellStyle name="Followed Hyperlink" xfId="11535" builtinId="9" hidden="1"/>
    <cellStyle name="Followed Hyperlink" xfId="11537" builtinId="9" hidden="1"/>
    <cellStyle name="Followed Hyperlink" xfId="11539" builtinId="9" hidden="1"/>
    <cellStyle name="Followed Hyperlink" xfId="11541" builtinId="9" hidden="1"/>
    <cellStyle name="Followed Hyperlink" xfId="11543" builtinId="9" hidden="1"/>
    <cellStyle name="Followed Hyperlink" xfId="11545" builtinId="9" hidden="1"/>
    <cellStyle name="Followed Hyperlink" xfId="11547" builtinId="9" hidden="1"/>
    <cellStyle name="Followed Hyperlink" xfId="11549" builtinId="9" hidden="1"/>
    <cellStyle name="Followed Hyperlink" xfId="11551" builtinId="9" hidden="1"/>
    <cellStyle name="Followed Hyperlink" xfId="11553" builtinId="9" hidden="1"/>
    <cellStyle name="Followed Hyperlink" xfId="11555" builtinId="9" hidden="1"/>
    <cellStyle name="Followed Hyperlink" xfId="11557" builtinId="9" hidden="1"/>
    <cellStyle name="Followed Hyperlink" xfId="11559" builtinId="9" hidden="1"/>
    <cellStyle name="Followed Hyperlink" xfId="11561" builtinId="9" hidden="1"/>
    <cellStyle name="Followed Hyperlink" xfId="11563" builtinId="9" hidden="1"/>
    <cellStyle name="Followed Hyperlink" xfId="11565" builtinId="9" hidden="1"/>
    <cellStyle name="Followed Hyperlink" xfId="11567" builtinId="9" hidden="1"/>
    <cellStyle name="Followed Hyperlink" xfId="11569" builtinId="9" hidden="1"/>
    <cellStyle name="Followed Hyperlink" xfId="11571" builtinId="9" hidden="1"/>
    <cellStyle name="Followed Hyperlink" xfId="11573" builtinId="9" hidden="1"/>
    <cellStyle name="Followed Hyperlink" xfId="11575" builtinId="9" hidden="1"/>
    <cellStyle name="Followed Hyperlink" xfId="11577" builtinId="9" hidden="1"/>
    <cellStyle name="Followed Hyperlink" xfId="11579" builtinId="9" hidden="1"/>
    <cellStyle name="Followed Hyperlink" xfId="11581" builtinId="9" hidden="1"/>
    <cellStyle name="Followed Hyperlink" xfId="11583" builtinId="9" hidden="1"/>
    <cellStyle name="Followed Hyperlink" xfId="11585" builtinId="9" hidden="1"/>
    <cellStyle name="Followed Hyperlink" xfId="11587" builtinId="9" hidden="1"/>
    <cellStyle name="Followed Hyperlink" xfId="11589" builtinId="9" hidden="1"/>
    <cellStyle name="Followed Hyperlink" xfId="11591" builtinId="9" hidden="1"/>
    <cellStyle name="Followed Hyperlink" xfId="11593" builtinId="9" hidden="1"/>
    <cellStyle name="Followed Hyperlink" xfId="11595" builtinId="9" hidden="1"/>
    <cellStyle name="Followed Hyperlink" xfId="11597" builtinId="9" hidden="1"/>
    <cellStyle name="Followed Hyperlink" xfId="11599" builtinId="9" hidden="1"/>
    <cellStyle name="Followed Hyperlink" xfId="11601" builtinId="9" hidden="1"/>
    <cellStyle name="Followed Hyperlink" xfId="11603" builtinId="9" hidden="1"/>
    <cellStyle name="Followed Hyperlink" xfId="11605" builtinId="9" hidden="1"/>
    <cellStyle name="Followed Hyperlink" xfId="11607" builtinId="9" hidden="1"/>
    <cellStyle name="Followed Hyperlink" xfId="11609" builtinId="9" hidden="1"/>
    <cellStyle name="Followed Hyperlink" xfId="11611" builtinId="9" hidden="1"/>
    <cellStyle name="Followed Hyperlink" xfId="11613" builtinId="9" hidden="1"/>
    <cellStyle name="Followed Hyperlink" xfId="11615" builtinId="9" hidden="1"/>
    <cellStyle name="Followed Hyperlink" xfId="11617" builtinId="9" hidden="1"/>
    <cellStyle name="Followed Hyperlink" xfId="11619" builtinId="9" hidden="1"/>
    <cellStyle name="Followed Hyperlink" xfId="11621" builtinId="9" hidden="1"/>
    <cellStyle name="Followed Hyperlink" xfId="11623" builtinId="9" hidden="1"/>
    <cellStyle name="Followed Hyperlink" xfId="11625" builtinId="9" hidden="1"/>
    <cellStyle name="Followed Hyperlink" xfId="11627" builtinId="9" hidden="1"/>
    <cellStyle name="Followed Hyperlink" xfId="11629" builtinId="9" hidden="1"/>
    <cellStyle name="Followed Hyperlink" xfId="11631" builtinId="9" hidden="1"/>
    <cellStyle name="Followed Hyperlink" xfId="11633" builtinId="9" hidden="1"/>
    <cellStyle name="Followed Hyperlink" xfId="11635" builtinId="9" hidden="1"/>
    <cellStyle name="Followed Hyperlink" xfId="11637" builtinId="9" hidden="1"/>
    <cellStyle name="Followed Hyperlink" xfId="11639" builtinId="9" hidden="1"/>
    <cellStyle name="Followed Hyperlink" xfId="11641" builtinId="9" hidden="1"/>
    <cellStyle name="Followed Hyperlink" xfId="11643" builtinId="9" hidden="1"/>
    <cellStyle name="Followed Hyperlink" xfId="11645" builtinId="9" hidden="1"/>
    <cellStyle name="Followed Hyperlink" xfId="11647" builtinId="9" hidden="1"/>
    <cellStyle name="Followed Hyperlink" xfId="11649" builtinId="9" hidden="1"/>
    <cellStyle name="Followed Hyperlink" xfId="11651" builtinId="9" hidden="1"/>
    <cellStyle name="Followed Hyperlink" xfId="11653" builtinId="9" hidden="1"/>
    <cellStyle name="Followed Hyperlink" xfId="11655" builtinId="9" hidden="1"/>
    <cellStyle name="Followed Hyperlink" xfId="11657" builtinId="9" hidden="1"/>
    <cellStyle name="Followed Hyperlink" xfId="11659" builtinId="9" hidden="1"/>
    <cellStyle name="Followed Hyperlink" xfId="11661" builtinId="9" hidden="1"/>
    <cellStyle name="Followed Hyperlink" xfId="11663" builtinId="9" hidden="1"/>
    <cellStyle name="Followed Hyperlink" xfId="11665" builtinId="9" hidden="1"/>
    <cellStyle name="Followed Hyperlink" xfId="11667" builtinId="9" hidden="1"/>
    <cellStyle name="Followed Hyperlink" xfId="11669" builtinId="9" hidden="1"/>
    <cellStyle name="Followed Hyperlink" xfId="11671" builtinId="9" hidden="1"/>
    <cellStyle name="Followed Hyperlink" xfId="11673" builtinId="9" hidden="1"/>
    <cellStyle name="Followed Hyperlink" xfId="11675" builtinId="9" hidden="1"/>
    <cellStyle name="Followed Hyperlink" xfId="11677" builtinId="9" hidden="1"/>
    <cellStyle name="Followed Hyperlink" xfId="11679" builtinId="9" hidden="1"/>
    <cellStyle name="Followed Hyperlink" xfId="11681" builtinId="9" hidden="1"/>
    <cellStyle name="Followed Hyperlink" xfId="11683" builtinId="9" hidden="1"/>
    <cellStyle name="Followed Hyperlink" xfId="11685" builtinId="9" hidden="1"/>
    <cellStyle name="Followed Hyperlink" xfId="11687" builtinId="9" hidden="1"/>
    <cellStyle name="Followed Hyperlink" xfId="11689" builtinId="9" hidden="1"/>
    <cellStyle name="Followed Hyperlink" xfId="11691" builtinId="9" hidden="1"/>
    <cellStyle name="Followed Hyperlink" xfId="11693" builtinId="9" hidden="1"/>
    <cellStyle name="Followed Hyperlink" xfId="11695" builtinId="9" hidden="1"/>
    <cellStyle name="Followed Hyperlink" xfId="11697" builtinId="9" hidden="1"/>
    <cellStyle name="Followed Hyperlink" xfId="11699" builtinId="9" hidden="1"/>
    <cellStyle name="Followed Hyperlink" xfId="11701" builtinId="9" hidden="1"/>
    <cellStyle name="Followed Hyperlink" xfId="11703" builtinId="9" hidden="1"/>
    <cellStyle name="Followed Hyperlink" xfId="11705" builtinId="9" hidden="1"/>
    <cellStyle name="Followed Hyperlink" xfId="11707" builtinId="9" hidden="1"/>
    <cellStyle name="Followed Hyperlink" xfId="11709" builtinId="9" hidden="1"/>
    <cellStyle name="Followed Hyperlink" xfId="11711" builtinId="9" hidden="1"/>
    <cellStyle name="Followed Hyperlink" xfId="11713" builtinId="9" hidden="1"/>
    <cellStyle name="Followed Hyperlink" xfId="11715" builtinId="9" hidden="1"/>
    <cellStyle name="Followed Hyperlink" xfId="11717" builtinId="9" hidden="1"/>
    <cellStyle name="Followed Hyperlink" xfId="11719" builtinId="9" hidden="1"/>
    <cellStyle name="Followed Hyperlink" xfId="11721" builtinId="9" hidden="1"/>
    <cellStyle name="Followed Hyperlink" xfId="11723" builtinId="9" hidden="1"/>
    <cellStyle name="Followed Hyperlink" xfId="11725" builtinId="9" hidden="1"/>
    <cellStyle name="Followed Hyperlink" xfId="11727" builtinId="9" hidden="1"/>
    <cellStyle name="Followed Hyperlink" xfId="11729" builtinId="9" hidden="1"/>
    <cellStyle name="Followed Hyperlink" xfId="11731" builtinId="9" hidden="1"/>
    <cellStyle name="Followed Hyperlink" xfId="11733" builtinId="9" hidden="1"/>
    <cellStyle name="Followed Hyperlink" xfId="11735" builtinId="9" hidden="1"/>
    <cellStyle name="Followed Hyperlink" xfId="11737" builtinId="9" hidden="1"/>
    <cellStyle name="Followed Hyperlink" xfId="11739" builtinId="9" hidden="1"/>
    <cellStyle name="Followed Hyperlink" xfId="11741" builtinId="9" hidden="1"/>
    <cellStyle name="Followed Hyperlink" xfId="11743" builtinId="9" hidden="1"/>
    <cellStyle name="Followed Hyperlink" xfId="11745" builtinId="9" hidden="1"/>
    <cellStyle name="Followed Hyperlink" xfId="11747" builtinId="9" hidden="1"/>
    <cellStyle name="Followed Hyperlink" xfId="11749" builtinId="9" hidden="1"/>
    <cellStyle name="Followed Hyperlink" xfId="11751" builtinId="9" hidden="1"/>
    <cellStyle name="Followed Hyperlink" xfId="11753" builtinId="9" hidden="1"/>
    <cellStyle name="Followed Hyperlink" xfId="11755" builtinId="9" hidden="1"/>
    <cellStyle name="Followed Hyperlink" xfId="11757" builtinId="9" hidden="1"/>
    <cellStyle name="Followed Hyperlink" xfId="11759" builtinId="9" hidden="1"/>
    <cellStyle name="Followed Hyperlink" xfId="11761" builtinId="9" hidden="1"/>
    <cellStyle name="Followed Hyperlink" xfId="11763" builtinId="9" hidden="1"/>
    <cellStyle name="Followed Hyperlink" xfId="11765" builtinId="9" hidden="1"/>
    <cellStyle name="Followed Hyperlink" xfId="11767" builtinId="9" hidden="1"/>
    <cellStyle name="Followed Hyperlink" xfId="11769"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1" builtinId="9" hidden="1"/>
    <cellStyle name="Followed Hyperlink" xfId="11803" builtinId="9" hidden="1"/>
    <cellStyle name="Followed Hyperlink" xfId="11805" builtinId="9" hidden="1"/>
    <cellStyle name="Followed Hyperlink" xfId="11807" builtinId="9" hidden="1"/>
    <cellStyle name="Followed Hyperlink" xfId="11809"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3"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9" builtinId="9" hidden="1"/>
    <cellStyle name="Followed Hyperlink" xfId="11881" builtinId="9" hidden="1"/>
    <cellStyle name="Followed Hyperlink" xfId="11883" builtinId="9" hidden="1"/>
    <cellStyle name="Followed Hyperlink" xfId="11885" builtinId="9" hidden="1"/>
    <cellStyle name="Followed Hyperlink" xfId="11894" builtinId="9" hidden="1"/>
    <cellStyle name="Followed Hyperlink" xfId="11896" builtinId="9" hidden="1"/>
    <cellStyle name="Followed Hyperlink" xfId="11898"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rmula #" xfId="6154" xr:uid="{00000000-0005-0000-0000-0000A0170000}"/>
    <cellStyle name="Formula %" xfId="4904" xr:uid="{00000000-0005-0000-0000-0000A1170000}"/>
    <cellStyle name="Formula $" xfId="6581" xr:uid="{00000000-0005-0000-0000-0000A2170000}"/>
    <cellStyle name="Formula $0.0" xfId="11913" xr:uid="{00000000-0005-0000-0000-0000A3170000}"/>
    <cellStyle name="Formula 0" xfId="11909" xr:uid="{00000000-0005-0000-0000-0000A4170000}"/>
    <cellStyle name="Formula 0.0" xfId="11910" xr:uid="{00000000-0005-0000-0000-0000A5170000}"/>
    <cellStyle name="Formula 0.0%" xfId="11912" xr:uid="{00000000-0005-0000-0000-0000A6170000}"/>
    <cellStyle name="Formula 0.00" xfId="11911" xr:uid="{00000000-0005-0000-0000-0000A7170000}"/>
    <cellStyle name="Formula 0.0x" xfId="11914" xr:uid="{00000000-0005-0000-0000-0000A8170000}"/>
    <cellStyle name="Formula 0A" xfId="11915" xr:uid="{00000000-0005-0000-0000-0000A9170000}"/>
    <cellStyle name="Formula 0E" xfId="11916" xr:uid="{00000000-0005-0000-0000-0000AA170000}"/>
    <cellStyle name="Formula int" xfId="8754" xr:uid="{00000000-0005-0000-0000-0000AB170000}"/>
    <cellStyle name="Formula Text" xfId="11908" xr:uid="{00000000-0005-0000-0000-0000AC170000}"/>
    <cellStyle name="Good" xfId="6184" builtinId="26" hidden="1" customBuiltin="1"/>
    <cellStyle name="Heading 1" xfId="11888" builtinId="16" hidden="1"/>
    <cellStyle name="Heading 2" xfId="11889" builtinId="17" hidden="1"/>
    <cellStyle name="Heading 3" xfId="11890" builtinId="18" hidden="1"/>
    <cellStyle name="Heading 4" xfId="11891" builtinId="1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70" builtinId="8" hidden="1"/>
    <cellStyle name="Hyperlink" xfId="372" builtinId="8" hidden="1"/>
    <cellStyle name="Hyperlink" xfId="374"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4" builtinId="8" hidden="1"/>
    <cellStyle name="Hyperlink" xfId="5926" builtinId="8" hidden="1"/>
    <cellStyle name="Hyperlink" xfId="5923"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211"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376" builtinId="8" hidden="1"/>
    <cellStyle name="Hyperlink" xfId="354"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xfId="6987" builtinId="8" hidden="1"/>
    <cellStyle name="Hyperlink" xfId="6989" builtinId="8" hidden="1"/>
    <cellStyle name="Hyperlink" xfId="6991" builtinId="8" hidden="1"/>
    <cellStyle name="Hyperlink" xfId="6993" builtinId="8" hidden="1"/>
    <cellStyle name="Hyperlink" xfId="6995" builtinId="8" hidden="1"/>
    <cellStyle name="Hyperlink" xfId="6997" builtinId="8" hidden="1"/>
    <cellStyle name="Hyperlink" xfId="6999" builtinId="8" hidden="1"/>
    <cellStyle name="Hyperlink" xfId="7001" builtinId="8" hidden="1"/>
    <cellStyle name="Hyperlink" xfId="7003" builtinId="8" hidden="1"/>
    <cellStyle name="Hyperlink" xfId="7005" builtinId="8" hidden="1"/>
    <cellStyle name="Hyperlink" xfId="7007" builtinId="8" hidden="1"/>
    <cellStyle name="Hyperlink" xfId="7009" builtinId="8" hidden="1"/>
    <cellStyle name="Hyperlink" xfId="7011" builtinId="8" hidden="1"/>
    <cellStyle name="Hyperlink" xfId="7013" builtinId="8" hidden="1"/>
    <cellStyle name="Hyperlink" xfId="7015" builtinId="8" hidden="1"/>
    <cellStyle name="Hyperlink" xfId="7017" builtinId="8" hidden="1"/>
    <cellStyle name="Hyperlink" xfId="7019" builtinId="8" hidden="1"/>
    <cellStyle name="Hyperlink" xfId="6851"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1" builtinId="8" hidden="1"/>
    <cellStyle name="Hyperlink" xfId="7043" builtinId="8" hidden="1"/>
    <cellStyle name="Hyperlink" xfId="7045" builtinId="8" hidden="1"/>
    <cellStyle name="Hyperlink" xfId="7047" builtinId="8" hidden="1"/>
    <cellStyle name="Hyperlink" xfId="7049" builtinId="8" hidden="1"/>
    <cellStyle name="Hyperlink" xfId="7051" builtinId="8" hidden="1"/>
    <cellStyle name="Hyperlink" xfId="7053" builtinId="8" hidden="1"/>
    <cellStyle name="Hyperlink" xfId="7055" builtinId="8" hidden="1"/>
    <cellStyle name="Hyperlink" xfId="7057" builtinId="8" hidden="1"/>
    <cellStyle name="Hyperlink" xfId="7059" builtinId="8" hidden="1"/>
    <cellStyle name="Hyperlink" xfId="7061" builtinId="8" hidden="1"/>
    <cellStyle name="Hyperlink" xfId="7063" builtinId="8" hidden="1"/>
    <cellStyle name="Hyperlink" xfId="7065" builtinId="8" hidden="1"/>
    <cellStyle name="Hyperlink" xfId="7067" builtinId="8" hidden="1"/>
    <cellStyle name="Hyperlink" xfId="7069" builtinId="8" hidden="1"/>
    <cellStyle name="Hyperlink" xfId="7071" builtinId="8" hidden="1"/>
    <cellStyle name="Hyperlink" xfId="7073" builtinId="8" hidden="1"/>
    <cellStyle name="Hyperlink" xfId="7075" builtinId="8" hidden="1"/>
    <cellStyle name="Hyperlink" xfId="7077" builtinId="8" hidden="1"/>
    <cellStyle name="Hyperlink" xfId="7079" builtinId="8" hidden="1"/>
    <cellStyle name="Hyperlink" xfId="7081" builtinId="8" hidden="1"/>
    <cellStyle name="Hyperlink" xfId="7083" builtinId="8" hidden="1"/>
    <cellStyle name="Hyperlink" xfId="7085" builtinId="8" hidden="1"/>
    <cellStyle name="Hyperlink" xfId="7087" builtinId="8" hidden="1"/>
    <cellStyle name="Hyperlink" xfId="7089" builtinId="8" hidden="1"/>
    <cellStyle name="Hyperlink" xfId="7091" builtinId="8" hidden="1"/>
    <cellStyle name="Hyperlink" xfId="7093" builtinId="8" hidden="1"/>
    <cellStyle name="Hyperlink" xfId="6215"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5" builtinId="8" hidden="1"/>
    <cellStyle name="Hyperlink" xfId="8497" builtinId="8" hidden="1"/>
    <cellStyle name="Hyperlink" xfId="8499" builtinId="8" hidden="1"/>
    <cellStyle name="Hyperlink" xfId="8501" builtinId="8" hidden="1"/>
    <cellStyle name="Hyperlink" xfId="8503" builtinId="8" hidden="1"/>
    <cellStyle name="Hyperlink" xfId="8505" builtinId="8" hidden="1"/>
    <cellStyle name="Hyperlink" xfId="8507" builtinId="8" hidden="1"/>
    <cellStyle name="Hyperlink" xfId="8509" builtinId="8" hidden="1"/>
    <cellStyle name="Hyperlink" xfId="8511" builtinId="8" hidden="1"/>
    <cellStyle name="Hyperlink" xfId="8513" builtinId="8" hidden="1"/>
    <cellStyle name="Hyperlink" xfId="8515" builtinId="8" hidden="1"/>
    <cellStyle name="Hyperlink" xfId="8517" builtinId="8" hidden="1"/>
    <cellStyle name="Hyperlink" xfId="8519" builtinId="8" hidden="1"/>
    <cellStyle name="Hyperlink" xfId="8521" builtinId="8" hidden="1"/>
    <cellStyle name="Hyperlink" xfId="8523" builtinId="8" hidden="1"/>
    <cellStyle name="Hyperlink" xfId="8525" builtinId="8" hidden="1"/>
    <cellStyle name="Hyperlink" xfId="8527" builtinId="8" hidden="1"/>
    <cellStyle name="Hyperlink" xfId="8529" builtinId="8" hidden="1"/>
    <cellStyle name="Hyperlink" xfId="8531" builtinId="8" hidden="1"/>
    <cellStyle name="Hyperlink" xfId="8533" builtinId="8" hidden="1"/>
    <cellStyle name="Hyperlink" xfId="8535" builtinId="8" hidden="1"/>
    <cellStyle name="Hyperlink" xfId="8537" builtinId="8" hidden="1"/>
    <cellStyle name="Hyperlink" xfId="8539" builtinId="8" hidden="1"/>
    <cellStyle name="Hyperlink" xfId="8541" builtinId="8" hidden="1"/>
    <cellStyle name="Hyperlink" xfId="8543" builtinId="8" hidden="1"/>
    <cellStyle name="Hyperlink" xfId="8545" builtinId="8" hidden="1"/>
    <cellStyle name="Hyperlink" xfId="8547" builtinId="8" hidden="1"/>
    <cellStyle name="Hyperlink" xfId="8549" builtinId="8" hidden="1"/>
    <cellStyle name="Hyperlink" xfId="8551" builtinId="8" hidden="1"/>
    <cellStyle name="Hyperlink" xfId="8553" builtinId="8" hidden="1"/>
    <cellStyle name="Hyperlink" xfId="8555" builtinId="8" hidden="1"/>
    <cellStyle name="Hyperlink" xfId="8557" builtinId="8" hidden="1"/>
    <cellStyle name="Hyperlink" xfId="8559" builtinId="8" hidden="1"/>
    <cellStyle name="Hyperlink" xfId="8561" builtinId="8" hidden="1"/>
    <cellStyle name="Hyperlink" xfId="8563" builtinId="8" hidden="1"/>
    <cellStyle name="Hyperlink" xfId="8565" builtinId="8" hidden="1"/>
    <cellStyle name="Hyperlink" xfId="8567" builtinId="8" hidden="1"/>
    <cellStyle name="Hyperlink" xfId="8569" builtinId="8" hidden="1"/>
    <cellStyle name="Hyperlink" xfId="8571" builtinId="8" hidden="1"/>
    <cellStyle name="Hyperlink" xfId="8573" builtinId="8" hidden="1"/>
    <cellStyle name="Hyperlink" xfId="8575" builtinId="8" hidden="1"/>
    <cellStyle name="Hyperlink" xfId="8577" builtinId="8" hidden="1"/>
    <cellStyle name="Hyperlink" xfId="8579" builtinId="8" hidden="1"/>
    <cellStyle name="Hyperlink" xfId="8581" builtinId="8" hidden="1"/>
    <cellStyle name="Hyperlink" xfId="8583" builtinId="8" hidden="1"/>
    <cellStyle name="Hyperlink" xfId="8585" builtinId="8" hidden="1"/>
    <cellStyle name="Hyperlink" xfId="8587" builtinId="8" hidden="1"/>
    <cellStyle name="Hyperlink" xfId="8589" builtinId="8" hidden="1"/>
    <cellStyle name="Hyperlink" xfId="8591" builtinId="8" hidden="1"/>
    <cellStyle name="Hyperlink" xfId="8593" builtinId="8" hidden="1"/>
    <cellStyle name="Hyperlink" xfId="8595" builtinId="8" hidden="1"/>
    <cellStyle name="Hyperlink" xfId="8597" builtinId="8" hidden="1"/>
    <cellStyle name="Hyperlink" xfId="8599" builtinId="8" hidden="1"/>
    <cellStyle name="Hyperlink" xfId="8601" builtinId="8" hidden="1"/>
    <cellStyle name="Hyperlink" xfId="8603" builtinId="8" hidden="1"/>
    <cellStyle name="Hyperlink" xfId="8605" builtinId="8" hidden="1"/>
    <cellStyle name="Hyperlink" xfId="8607" builtinId="8" hidden="1"/>
    <cellStyle name="Hyperlink" xfId="8609" builtinId="8" hidden="1"/>
    <cellStyle name="Hyperlink" xfId="8611" builtinId="8" hidden="1"/>
    <cellStyle name="Hyperlink" xfId="8613" builtinId="8" hidden="1"/>
    <cellStyle name="Hyperlink" xfId="8615" builtinId="8" hidden="1"/>
    <cellStyle name="Hyperlink" xfId="8617" builtinId="8" hidden="1"/>
    <cellStyle name="Hyperlink" xfId="8619" builtinId="8" hidden="1"/>
    <cellStyle name="Hyperlink" xfId="8621" builtinId="8" hidden="1"/>
    <cellStyle name="Hyperlink" xfId="8623" builtinId="8" hidden="1"/>
    <cellStyle name="Hyperlink" xfId="8625" builtinId="8" hidden="1"/>
    <cellStyle name="Hyperlink" xfId="8627" builtinId="8" hidden="1"/>
    <cellStyle name="Hyperlink" xfId="8629" builtinId="8" hidden="1"/>
    <cellStyle name="Hyperlink" xfId="8631" builtinId="8" hidden="1"/>
    <cellStyle name="Hyperlink" xfId="8633" builtinId="8" hidden="1"/>
    <cellStyle name="Hyperlink" xfId="8635" builtinId="8" hidden="1"/>
    <cellStyle name="Hyperlink" xfId="8637" builtinId="8" hidden="1"/>
    <cellStyle name="Hyperlink" xfId="8639" builtinId="8" hidden="1"/>
    <cellStyle name="Hyperlink" xfId="8641" builtinId="8" hidden="1"/>
    <cellStyle name="Hyperlink" xfId="8643" builtinId="8" hidden="1"/>
    <cellStyle name="Hyperlink" xfId="8645" builtinId="8" hidden="1"/>
    <cellStyle name="Hyperlink" xfId="8647" builtinId="8" hidden="1"/>
    <cellStyle name="Hyperlink" xfId="8649" builtinId="8" hidden="1"/>
    <cellStyle name="Hyperlink" xfId="8651" builtinId="8" hidden="1"/>
    <cellStyle name="Hyperlink" xfId="8653" builtinId="8" hidden="1"/>
    <cellStyle name="Hyperlink" xfId="8655" builtinId="8" hidden="1"/>
    <cellStyle name="Hyperlink" xfId="8657" builtinId="8" hidden="1"/>
    <cellStyle name="Hyperlink" xfId="8659" builtinId="8" hidden="1"/>
    <cellStyle name="Hyperlink" xfId="8661" builtinId="8" hidden="1"/>
    <cellStyle name="Hyperlink" xfId="8663" builtinId="8" hidden="1"/>
    <cellStyle name="Hyperlink" xfId="8665" builtinId="8" hidden="1"/>
    <cellStyle name="Hyperlink" xfId="8667" builtinId="8" hidden="1"/>
    <cellStyle name="Hyperlink" xfId="8669" builtinId="8" hidden="1"/>
    <cellStyle name="Hyperlink" xfId="8671" builtinId="8" hidden="1"/>
    <cellStyle name="Hyperlink" xfId="8673" builtinId="8" hidden="1"/>
    <cellStyle name="Hyperlink" xfId="8675" builtinId="8" hidden="1"/>
    <cellStyle name="Hyperlink" xfId="8677" builtinId="8" hidden="1"/>
    <cellStyle name="Hyperlink" xfId="8679" builtinId="8" hidden="1"/>
    <cellStyle name="Hyperlink" xfId="8681" builtinId="8" hidden="1"/>
    <cellStyle name="Hyperlink" xfId="8683" builtinId="8" hidden="1"/>
    <cellStyle name="Hyperlink" xfId="8685" builtinId="8" hidden="1"/>
    <cellStyle name="Hyperlink" xfId="8687" builtinId="8" hidden="1"/>
    <cellStyle name="Hyperlink" xfId="8689" builtinId="8" hidden="1"/>
    <cellStyle name="Hyperlink" xfId="8691" builtinId="8" hidden="1"/>
    <cellStyle name="Hyperlink" xfId="8693" builtinId="8" hidden="1"/>
    <cellStyle name="Hyperlink" xfId="8695" builtinId="8" hidden="1"/>
    <cellStyle name="Hyperlink" xfId="8697" builtinId="8" hidden="1"/>
    <cellStyle name="Hyperlink" xfId="8699" builtinId="8" hidden="1"/>
    <cellStyle name="Hyperlink" xfId="8701" builtinId="8" hidden="1"/>
    <cellStyle name="Hyperlink" xfId="8703" builtinId="8" hidden="1"/>
    <cellStyle name="Hyperlink" xfId="8705" builtinId="8" hidden="1"/>
    <cellStyle name="Hyperlink" xfId="8707" builtinId="8" hidden="1"/>
    <cellStyle name="Hyperlink" xfId="8709" builtinId="8" hidden="1"/>
    <cellStyle name="Hyperlink" xfId="8711" builtinId="8" hidden="1"/>
    <cellStyle name="Hyperlink" xfId="8713"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65" builtinId="8" hidden="1"/>
    <cellStyle name="Hyperlink" xfId="9567" builtinId="8" hidden="1"/>
    <cellStyle name="Hyperlink" xfId="9569" builtinId="8" hidden="1"/>
    <cellStyle name="Hyperlink" xfId="9571" builtinId="8" hidden="1"/>
    <cellStyle name="Hyperlink" xfId="9573" builtinId="8" hidden="1"/>
    <cellStyle name="Hyperlink" xfId="9575" builtinId="8" hidden="1"/>
    <cellStyle name="Hyperlink" xfId="9577" builtinId="8" hidden="1"/>
    <cellStyle name="Hyperlink" xfId="9579" builtinId="8" hidden="1"/>
    <cellStyle name="Hyperlink" xfId="9581" builtinId="8" hidden="1"/>
    <cellStyle name="Hyperlink" xfId="9583" builtinId="8" hidden="1"/>
    <cellStyle name="Hyperlink" xfId="9585" builtinId="8" hidden="1"/>
    <cellStyle name="Hyperlink" xfId="9587" builtinId="8" hidden="1"/>
    <cellStyle name="Hyperlink" xfId="9589" builtinId="8" hidden="1"/>
    <cellStyle name="Hyperlink" xfId="9591" builtinId="8" hidden="1"/>
    <cellStyle name="Hyperlink" xfId="9593" builtinId="8" hidden="1"/>
    <cellStyle name="Hyperlink" xfId="9595" builtinId="8" hidden="1"/>
    <cellStyle name="Hyperlink" xfId="9597" builtinId="8" hidden="1"/>
    <cellStyle name="Hyperlink" xfId="9599" builtinId="8" hidden="1"/>
    <cellStyle name="Hyperlink" xfId="9601" builtinId="8" hidden="1"/>
    <cellStyle name="Hyperlink" xfId="9603" builtinId="8" hidden="1"/>
    <cellStyle name="Hyperlink" xfId="9605" builtinId="8" hidden="1"/>
    <cellStyle name="Hyperlink" xfId="9607" builtinId="8" hidden="1"/>
    <cellStyle name="Hyperlink" xfId="9609" builtinId="8" hidden="1"/>
    <cellStyle name="Hyperlink" xfId="9611" builtinId="8" hidden="1"/>
    <cellStyle name="Hyperlink" xfId="9613" builtinId="8" hidden="1"/>
    <cellStyle name="Hyperlink" xfId="9615" builtinId="8" hidden="1"/>
    <cellStyle name="Hyperlink" xfId="9617" builtinId="8" hidden="1"/>
    <cellStyle name="Hyperlink" xfId="9619" builtinId="8" hidden="1"/>
    <cellStyle name="Hyperlink" xfId="9621" builtinId="8" hidden="1"/>
    <cellStyle name="Hyperlink" xfId="9623" builtinId="8" hidden="1"/>
    <cellStyle name="Hyperlink" xfId="9625" builtinId="8" hidden="1"/>
    <cellStyle name="Hyperlink" xfId="9627" builtinId="8" hidden="1"/>
    <cellStyle name="Hyperlink" xfId="9629" builtinId="8" hidden="1"/>
    <cellStyle name="Hyperlink" xfId="9631" builtinId="8" hidden="1"/>
    <cellStyle name="Hyperlink" xfId="9633" builtinId="8" hidden="1"/>
    <cellStyle name="Hyperlink" xfId="9635" builtinId="8" hidden="1"/>
    <cellStyle name="Hyperlink" xfId="9637" builtinId="8" hidden="1"/>
    <cellStyle name="Hyperlink" xfId="9639" builtinId="8" hidden="1"/>
    <cellStyle name="Hyperlink" xfId="9641" builtinId="8" hidden="1"/>
    <cellStyle name="Hyperlink" xfId="9643" builtinId="8" hidden="1"/>
    <cellStyle name="Hyperlink" xfId="9645" builtinId="8" hidden="1"/>
    <cellStyle name="Hyperlink" xfId="9647" builtinId="8" hidden="1"/>
    <cellStyle name="Hyperlink" xfId="9649" builtinId="8" hidden="1"/>
    <cellStyle name="Hyperlink" xfId="9651" builtinId="8" hidden="1"/>
    <cellStyle name="Hyperlink" xfId="9653" builtinId="8" hidden="1"/>
    <cellStyle name="Hyperlink" xfId="9655" builtinId="8" hidden="1"/>
    <cellStyle name="Hyperlink" xfId="9657" builtinId="8" hidden="1"/>
    <cellStyle name="Hyperlink" xfId="9659" builtinId="8" hidden="1"/>
    <cellStyle name="Hyperlink" xfId="9661" builtinId="8" hidden="1"/>
    <cellStyle name="Hyperlink" xfId="9663" builtinId="8" hidden="1"/>
    <cellStyle name="Hyperlink" xfId="9665" builtinId="8" hidden="1"/>
    <cellStyle name="Hyperlink" xfId="9667" builtinId="8" hidden="1"/>
    <cellStyle name="Hyperlink" xfId="9669" builtinId="8" hidden="1"/>
    <cellStyle name="Hyperlink" xfId="9671" builtinId="8" hidden="1"/>
    <cellStyle name="Hyperlink" xfId="9673" builtinId="8" hidden="1"/>
    <cellStyle name="Hyperlink" xfId="9675" builtinId="8" hidden="1"/>
    <cellStyle name="Hyperlink" xfId="9677" builtinId="8" hidden="1"/>
    <cellStyle name="Hyperlink" xfId="9679" builtinId="8" hidden="1"/>
    <cellStyle name="Hyperlink" xfId="9681" builtinId="8" hidden="1"/>
    <cellStyle name="Hyperlink" xfId="9683" builtinId="8" hidden="1"/>
    <cellStyle name="Hyperlink" xfId="9685" builtinId="8" hidden="1"/>
    <cellStyle name="Hyperlink" xfId="9687" builtinId="8" hidden="1"/>
    <cellStyle name="Hyperlink" xfId="9689" builtinId="8" hidden="1"/>
    <cellStyle name="Hyperlink" xfId="9691" builtinId="8" hidden="1"/>
    <cellStyle name="Hyperlink" xfId="9693" builtinId="8" hidden="1"/>
    <cellStyle name="Hyperlink" xfId="9695" builtinId="8" hidden="1"/>
    <cellStyle name="Hyperlink" xfId="9697" builtinId="8" hidden="1"/>
    <cellStyle name="Hyperlink" xfId="9699" builtinId="8" hidden="1"/>
    <cellStyle name="Hyperlink" xfId="9701" builtinId="8" hidden="1"/>
    <cellStyle name="Hyperlink" xfId="9703" builtinId="8" hidden="1"/>
    <cellStyle name="Hyperlink" xfId="9705" builtinId="8" hidden="1"/>
    <cellStyle name="Hyperlink" xfId="9707" builtinId="8" hidden="1"/>
    <cellStyle name="Hyperlink" xfId="9709" builtinId="8" hidden="1"/>
    <cellStyle name="Hyperlink" xfId="9711" builtinId="8" hidden="1"/>
    <cellStyle name="Hyperlink" xfId="9713" builtinId="8" hidden="1"/>
    <cellStyle name="Hyperlink" xfId="9715" builtinId="8" hidden="1"/>
    <cellStyle name="Hyperlink" xfId="9717" builtinId="8" hidden="1"/>
    <cellStyle name="Hyperlink" xfId="9719" builtinId="8" hidden="1"/>
    <cellStyle name="Hyperlink" xfId="9721" builtinId="8" hidden="1"/>
    <cellStyle name="Hyperlink" xfId="9723" builtinId="8" hidden="1"/>
    <cellStyle name="Hyperlink" xfId="9725" builtinId="8" hidden="1"/>
    <cellStyle name="Hyperlink" xfId="9727" builtinId="8" hidden="1"/>
    <cellStyle name="Hyperlink" xfId="9729" builtinId="8" hidden="1"/>
    <cellStyle name="Hyperlink" xfId="9731" builtinId="8" hidden="1"/>
    <cellStyle name="Hyperlink" xfId="9733" builtinId="8" hidden="1"/>
    <cellStyle name="Hyperlink" xfId="9735" builtinId="8" hidden="1"/>
    <cellStyle name="Hyperlink" xfId="9737" builtinId="8" hidden="1"/>
    <cellStyle name="Hyperlink" xfId="9739" builtinId="8" hidden="1"/>
    <cellStyle name="Hyperlink" xfId="9741" builtinId="8" hidden="1"/>
    <cellStyle name="Hyperlink" xfId="9743" builtinId="8" hidden="1"/>
    <cellStyle name="Hyperlink" xfId="9745" builtinId="8" hidden="1"/>
    <cellStyle name="Hyperlink" xfId="9747" builtinId="8" hidden="1"/>
    <cellStyle name="Hyperlink" xfId="9749" builtinId="8" hidden="1"/>
    <cellStyle name="Hyperlink" xfId="9751" builtinId="8" hidden="1"/>
    <cellStyle name="Hyperlink" xfId="9753" builtinId="8" hidden="1"/>
    <cellStyle name="Hyperlink" xfId="9755" builtinId="8" hidden="1"/>
    <cellStyle name="Hyperlink" xfId="9757" builtinId="8" hidden="1"/>
    <cellStyle name="Hyperlink" xfId="9759" builtinId="8" hidden="1"/>
    <cellStyle name="Hyperlink" xfId="9761" builtinId="8" hidden="1"/>
    <cellStyle name="Hyperlink" xfId="9763" builtinId="8" hidden="1"/>
    <cellStyle name="Hyperlink" xfId="9765" builtinId="8" hidden="1"/>
    <cellStyle name="Hyperlink" xfId="9767" builtinId="8" hidden="1"/>
    <cellStyle name="Hyperlink" xfId="9769" builtinId="8" hidden="1"/>
    <cellStyle name="Hyperlink" xfId="9771" builtinId="8" hidden="1"/>
    <cellStyle name="Hyperlink" xfId="9773" builtinId="8" hidden="1"/>
    <cellStyle name="Hyperlink" xfId="9775" builtinId="8" hidden="1"/>
    <cellStyle name="Hyperlink" xfId="9777" builtinId="8" hidden="1"/>
    <cellStyle name="Hyperlink" xfId="9779" builtinId="8" hidden="1"/>
    <cellStyle name="Hyperlink" xfId="9781" builtinId="8" hidden="1"/>
    <cellStyle name="Hyperlink" xfId="9783" builtinId="8" hidden="1"/>
    <cellStyle name="Hyperlink" xfId="9785" builtinId="8" hidden="1"/>
    <cellStyle name="Hyperlink" xfId="9787" builtinId="8" hidden="1"/>
    <cellStyle name="Hyperlink" xfId="9789" builtinId="8" hidden="1"/>
    <cellStyle name="Hyperlink" xfId="9791" builtinId="8" hidden="1"/>
    <cellStyle name="Hyperlink" xfId="9793" builtinId="8" hidden="1"/>
    <cellStyle name="Hyperlink" xfId="9795" builtinId="8" hidden="1"/>
    <cellStyle name="Hyperlink" xfId="9797" builtinId="8" hidden="1"/>
    <cellStyle name="Hyperlink" xfId="9799" builtinId="8" hidden="1"/>
    <cellStyle name="Hyperlink" xfId="9801" builtinId="8" hidden="1"/>
    <cellStyle name="Hyperlink" xfId="9803" builtinId="8" hidden="1"/>
    <cellStyle name="Hyperlink" xfId="9805" builtinId="8" hidden="1"/>
    <cellStyle name="Hyperlink" xfId="9807" builtinId="8" hidden="1"/>
    <cellStyle name="Hyperlink" xfId="9809" builtinId="8" hidden="1"/>
    <cellStyle name="Hyperlink" xfId="9811" builtinId="8" hidden="1"/>
    <cellStyle name="Hyperlink" xfId="9813" builtinId="8" hidden="1"/>
    <cellStyle name="Hyperlink" xfId="9815" builtinId="8" hidden="1"/>
    <cellStyle name="Hyperlink" xfId="9817" builtinId="8" hidden="1"/>
    <cellStyle name="Hyperlink" xfId="9819" builtinId="8" hidden="1"/>
    <cellStyle name="Hyperlink" xfId="9821" builtinId="8" hidden="1"/>
    <cellStyle name="Hyperlink" xfId="9823" builtinId="8" hidden="1"/>
    <cellStyle name="Hyperlink" xfId="9825" builtinId="8" hidden="1"/>
    <cellStyle name="Hyperlink" xfId="9827" builtinId="8" hidden="1"/>
    <cellStyle name="Hyperlink" xfId="9829" builtinId="8" hidden="1"/>
    <cellStyle name="Hyperlink" xfId="9831" builtinId="8" hidden="1"/>
    <cellStyle name="Hyperlink" xfId="9833" builtinId="8" hidden="1"/>
    <cellStyle name="Hyperlink" xfId="9835" builtinId="8" hidden="1"/>
    <cellStyle name="Hyperlink" xfId="9837" builtinId="8" hidden="1"/>
    <cellStyle name="Hyperlink" xfId="9839" builtinId="8" hidden="1"/>
    <cellStyle name="Hyperlink" xfId="9841" builtinId="8" hidden="1"/>
    <cellStyle name="Hyperlink" xfId="9843" builtinId="8" hidden="1"/>
    <cellStyle name="Hyperlink" xfId="9845" builtinId="8" hidden="1"/>
    <cellStyle name="Hyperlink" xfId="9847" builtinId="8" hidden="1"/>
    <cellStyle name="Hyperlink" xfId="9849" builtinId="8" hidden="1"/>
    <cellStyle name="Hyperlink" xfId="9851" builtinId="8" hidden="1"/>
    <cellStyle name="Hyperlink" xfId="9853" builtinId="8" hidden="1"/>
    <cellStyle name="Hyperlink" xfId="9855" builtinId="8" hidden="1"/>
    <cellStyle name="Hyperlink" xfId="9857" builtinId="8" hidden="1"/>
    <cellStyle name="Hyperlink" xfId="9859" builtinId="8" hidden="1"/>
    <cellStyle name="Hyperlink" xfId="9861" builtinId="8" hidden="1"/>
    <cellStyle name="Hyperlink" xfId="9863" builtinId="8" hidden="1"/>
    <cellStyle name="Hyperlink" xfId="9865" builtinId="8" hidden="1"/>
    <cellStyle name="Hyperlink" xfId="9867" builtinId="8" hidden="1"/>
    <cellStyle name="Hyperlink" xfId="9869" builtinId="8" hidden="1"/>
    <cellStyle name="Hyperlink" xfId="9871" builtinId="8" hidden="1"/>
    <cellStyle name="Hyperlink" xfId="9873" builtinId="8" hidden="1"/>
    <cellStyle name="Hyperlink" xfId="9875" builtinId="8" hidden="1"/>
    <cellStyle name="Hyperlink" xfId="9877" builtinId="8" hidden="1"/>
    <cellStyle name="Hyperlink" xfId="9879" builtinId="8" hidden="1"/>
    <cellStyle name="Hyperlink" xfId="9881" builtinId="8" hidden="1"/>
    <cellStyle name="Hyperlink" xfId="9883" builtinId="8" hidden="1"/>
    <cellStyle name="Hyperlink" xfId="9885" builtinId="8" hidden="1"/>
    <cellStyle name="Hyperlink" xfId="9887" builtinId="8" hidden="1"/>
    <cellStyle name="Hyperlink" xfId="9889" builtinId="8" hidden="1"/>
    <cellStyle name="Hyperlink" xfId="9891" builtinId="8" hidden="1"/>
    <cellStyle name="Hyperlink" xfId="9893" builtinId="8" hidden="1"/>
    <cellStyle name="Hyperlink" xfId="9895" builtinId="8" hidden="1"/>
    <cellStyle name="Hyperlink" xfId="9897" builtinId="8" hidden="1"/>
    <cellStyle name="Hyperlink" xfId="9899" builtinId="8" hidden="1"/>
    <cellStyle name="Hyperlink" xfId="9901" builtinId="8" hidden="1"/>
    <cellStyle name="Hyperlink" xfId="9903" builtinId="8" hidden="1"/>
    <cellStyle name="Hyperlink" xfId="9905" builtinId="8" hidden="1"/>
    <cellStyle name="Hyperlink" xfId="9907" builtinId="8" hidden="1"/>
    <cellStyle name="Hyperlink" xfId="9909" builtinId="8" hidden="1"/>
    <cellStyle name="Hyperlink" xfId="9911" builtinId="8" hidden="1"/>
    <cellStyle name="Hyperlink" xfId="9913" builtinId="8" hidden="1"/>
    <cellStyle name="Hyperlink" xfId="9915" builtinId="8" hidden="1"/>
    <cellStyle name="Hyperlink" xfId="9917" builtinId="8" hidden="1"/>
    <cellStyle name="Hyperlink" xfId="9919" builtinId="8" hidden="1"/>
    <cellStyle name="Hyperlink" xfId="9921" builtinId="8" hidden="1"/>
    <cellStyle name="Hyperlink" xfId="9923" builtinId="8" hidden="1"/>
    <cellStyle name="Hyperlink" xfId="9925" builtinId="8" hidden="1"/>
    <cellStyle name="Hyperlink" xfId="9927" builtinId="8" hidden="1"/>
    <cellStyle name="Hyperlink" xfId="9929" builtinId="8" hidden="1"/>
    <cellStyle name="Hyperlink" xfId="9931" builtinId="8" hidden="1"/>
    <cellStyle name="Hyperlink" xfId="9933" builtinId="8" hidden="1"/>
    <cellStyle name="Hyperlink" xfId="9935" builtinId="8" hidden="1"/>
    <cellStyle name="Hyperlink" xfId="9937" builtinId="8" hidden="1"/>
    <cellStyle name="Hyperlink" xfId="9939" builtinId="8" hidden="1"/>
    <cellStyle name="Hyperlink" xfId="9941" builtinId="8" hidden="1"/>
    <cellStyle name="Hyperlink" xfId="9943" builtinId="8" hidden="1"/>
    <cellStyle name="Hyperlink" xfId="9945" builtinId="8" hidden="1"/>
    <cellStyle name="Hyperlink" xfId="9947" builtinId="8" hidden="1"/>
    <cellStyle name="Hyperlink" xfId="9949" builtinId="8" hidden="1"/>
    <cellStyle name="Hyperlink" xfId="9951" builtinId="8" hidden="1"/>
    <cellStyle name="Hyperlink" xfId="9953" builtinId="8" hidden="1"/>
    <cellStyle name="Hyperlink" xfId="9955" builtinId="8" hidden="1"/>
    <cellStyle name="Hyperlink" xfId="9957" builtinId="8" hidden="1"/>
    <cellStyle name="Hyperlink" xfId="9959" builtinId="8" hidden="1"/>
    <cellStyle name="Hyperlink" xfId="9961" builtinId="8" hidden="1"/>
    <cellStyle name="Hyperlink" xfId="9963" builtinId="8" hidden="1"/>
    <cellStyle name="Hyperlink" xfId="9965" builtinId="8" hidden="1"/>
    <cellStyle name="Hyperlink" xfId="9967" builtinId="8" hidden="1"/>
    <cellStyle name="Hyperlink" xfId="9969" builtinId="8" hidden="1"/>
    <cellStyle name="Hyperlink" xfId="9971" builtinId="8" hidden="1"/>
    <cellStyle name="Hyperlink" xfId="9973" builtinId="8" hidden="1"/>
    <cellStyle name="Hyperlink" xfId="9975" builtinId="8" hidden="1"/>
    <cellStyle name="Hyperlink" xfId="9977" builtinId="8" hidden="1"/>
    <cellStyle name="Hyperlink" xfId="9979" builtinId="8" hidden="1"/>
    <cellStyle name="Hyperlink" xfId="9981" builtinId="8" hidden="1"/>
    <cellStyle name="Hyperlink" xfId="9983" builtinId="8" hidden="1"/>
    <cellStyle name="Hyperlink" xfId="9985" builtinId="8" hidden="1"/>
    <cellStyle name="Hyperlink" xfId="9987" builtinId="8" hidden="1"/>
    <cellStyle name="Hyperlink" xfId="9989" builtinId="8" hidden="1"/>
    <cellStyle name="Hyperlink" xfId="9991" builtinId="8" hidden="1"/>
    <cellStyle name="Hyperlink" xfId="9993" builtinId="8" hidden="1"/>
    <cellStyle name="Hyperlink" xfId="9995" builtinId="8" hidden="1"/>
    <cellStyle name="Hyperlink" xfId="9997" builtinId="8" hidden="1"/>
    <cellStyle name="Hyperlink" xfId="9999" builtinId="8" hidden="1"/>
    <cellStyle name="Hyperlink" xfId="10001" builtinId="8" hidden="1"/>
    <cellStyle name="Hyperlink" xfId="10003" builtinId="8" hidden="1"/>
    <cellStyle name="Hyperlink" xfId="10005" builtinId="8" hidden="1"/>
    <cellStyle name="Hyperlink" xfId="10007" builtinId="8" hidden="1"/>
    <cellStyle name="Hyperlink" xfId="10009" builtinId="8" hidden="1"/>
    <cellStyle name="Hyperlink" xfId="10011" builtinId="8" hidden="1"/>
    <cellStyle name="Hyperlink" xfId="10013" builtinId="8" hidden="1"/>
    <cellStyle name="Hyperlink" xfId="10015" builtinId="8" hidden="1"/>
    <cellStyle name="Hyperlink" xfId="10017" builtinId="8" hidden="1"/>
    <cellStyle name="Hyperlink" xfId="10019" builtinId="8" hidden="1"/>
    <cellStyle name="Hyperlink" xfId="10021" builtinId="8" hidden="1"/>
    <cellStyle name="Hyperlink" xfId="10023" builtinId="8" hidden="1"/>
    <cellStyle name="Hyperlink" xfId="10025" builtinId="8" hidden="1"/>
    <cellStyle name="Hyperlink" xfId="10027" builtinId="8" hidden="1"/>
    <cellStyle name="Hyperlink" xfId="10029" builtinId="8" hidden="1"/>
    <cellStyle name="Hyperlink" xfId="10031" builtinId="8" hidden="1"/>
    <cellStyle name="Hyperlink" xfId="10033" builtinId="8" hidden="1"/>
    <cellStyle name="Hyperlink" xfId="10035" builtinId="8" hidden="1"/>
    <cellStyle name="Hyperlink" xfId="10037" builtinId="8" hidden="1"/>
    <cellStyle name="Hyperlink" xfId="10039" builtinId="8" hidden="1"/>
    <cellStyle name="Hyperlink" xfId="10041" builtinId="8" hidden="1"/>
    <cellStyle name="Hyperlink" xfId="10043" builtinId="8" hidden="1"/>
    <cellStyle name="Hyperlink" xfId="10045" builtinId="8" hidden="1"/>
    <cellStyle name="Hyperlink" xfId="10047" builtinId="8" hidden="1"/>
    <cellStyle name="Hyperlink" xfId="10049" builtinId="8" hidden="1"/>
    <cellStyle name="Hyperlink" xfId="10051" builtinId="8" hidden="1"/>
    <cellStyle name="Hyperlink" xfId="10053" builtinId="8" hidden="1"/>
    <cellStyle name="Hyperlink" xfId="10055" builtinId="8" hidden="1"/>
    <cellStyle name="Hyperlink" xfId="10057" builtinId="8" hidden="1"/>
    <cellStyle name="Hyperlink" xfId="10059" builtinId="8" hidden="1"/>
    <cellStyle name="Hyperlink" xfId="10061" builtinId="8" hidden="1"/>
    <cellStyle name="Hyperlink" xfId="10063" builtinId="8" hidden="1"/>
    <cellStyle name="Hyperlink" xfId="10065" builtinId="8" hidden="1"/>
    <cellStyle name="Hyperlink" xfId="10067" builtinId="8" hidden="1"/>
    <cellStyle name="Hyperlink" xfId="10069" builtinId="8" hidden="1"/>
    <cellStyle name="Hyperlink" xfId="10071" builtinId="8" hidden="1"/>
    <cellStyle name="Hyperlink" xfId="10073" builtinId="8" hidden="1"/>
    <cellStyle name="Hyperlink" xfId="10075" builtinId="8" hidden="1"/>
    <cellStyle name="Hyperlink" xfId="10077" builtinId="8" hidden="1"/>
    <cellStyle name="Hyperlink" xfId="10079" builtinId="8" hidden="1"/>
    <cellStyle name="Hyperlink" xfId="10081" builtinId="8" hidden="1"/>
    <cellStyle name="Hyperlink" xfId="10083" builtinId="8" hidden="1"/>
    <cellStyle name="Hyperlink" xfId="10085" builtinId="8" hidden="1"/>
    <cellStyle name="Hyperlink" xfId="10087" builtinId="8" hidden="1"/>
    <cellStyle name="Hyperlink" xfId="10089" builtinId="8" hidden="1"/>
    <cellStyle name="Hyperlink" xfId="10091" builtinId="8" hidden="1"/>
    <cellStyle name="Hyperlink" xfId="10093" builtinId="8" hidden="1"/>
    <cellStyle name="Hyperlink" xfId="10095" builtinId="8" hidden="1"/>
    <cellStyle name="Hyperlink" xfId="10097" builtinId="8" hidden="1"/>
    <cellStyle name="Hyperlink" xfId="10099" builtinId="8" hidden="1"/>
    <cellStyle name="Hyperlink" xfId="10101" builtinId="8" hidden="1"/>
    <cellStyle name="Hyperlink" xfId="10103" builtinId="8" hidden="1"/>
    <cellStyle name="Hyperlink" xfId="10105" builtinId="8" hidden="1"/>
    <cellStyle name="Hyperlink" xfId="10107" builtinId="8" hidden="1"/>
    <cellStyle name="Hyperlink" xfId="10109" builtinId="8" hidden="1"/>
    <cellStyle name="Hyperlink" xfId="10111" builtinId="8" hidden="1"/>
    <cellStyle name="Hyperlink" xfId="10113" builtinId="8" hidden="1"/>
    <cellStyle name="Hyperlink" xfId="10115" builtinId="8" hidden="1"/>
    <cellStyle name="Hyperlink" xfId="10117" builtinId="8" hidden="1"/>
    <cellStyle name="Hyperlink" xfId="10119" builtinId="8" hidden="1"/>
    <cellStyle name="Hyperlink" xfId="10121" builtinId="8" hidden="1"/>
    <cellStyle name="Hyperlink" xfId="10123" builtinId="8" hidden="1"/>
    <cellStyle name="Hyperlink" xfId="10125" builtinId="8" hidden="1"/>
    <cellStyle name="Hyperlink" xfId="10127" builtinId="8" hidden="1"/>
    <cellStyle name="Hyperlink" xfId="10129" builtinId="8" hidden="1"/>
    <cellStyle name="Hyperlink" xfId="10131" builtinId="8" hidden="1"/>
    <cellStyle name="Hyperlink" xfId="10133" builtinId="8" hidden="1"/>
    <cellStyle name="Hyperlink" xfId="10135" builtinId="8" hidden="1"/>
    <cellStyle name="Hyperlink" xfId="10137" builtinId="8" hidden="1"/>
    <cellStyle name="Hyperlink" xfId="10139" builtinId="8" hidden="1"/>
    <cellStyle name="Hyperlink" xfId="10141" builtinId="8" hidden="1"/>
    <cellStyle name="Hyperlink" xfId="10143" builtinId="8" hidden="1"/>
    <cellStyle name="Hyperlink" xfId="10145" builtinId="8" hidden="1"/>
    <cellStyle name="Hyperlink" xfId="10147" builtinId="8" hidden="1"/>
    <cellStyle name="Hyperlink" xfId="10149" builtinId="8" hidden="1"/>
    <cellStyle name="Hyperlink" xfId="10151" builtinId="8" hidden="1"/>
    <cellStyle name="Hyperlink" xfId="10153" builtinId="8" hidden="1"/>
    <cellStyle name="Hyperlink" xfId="10155" builtinId="8" hidden="1"/>
    <cellStyle name="Hyperlink" xfId="10157" builtinId="8" hidden="1"/>
    <cellStyle name="Hyperlink" xfId="10159" builtinId="8" hidden="1"/>
    <cellStyle name="Hyperlink" xfId="10161" builtinId="8" hidden="1"/>
    <cellStyle name="Hyperlink" xfId="10163" builtinId="8" hidden="1"/>
    <cellStyle name="Hyperlink" xfId="10165" builtinId="8" hidden="1"/>
    <cellStyle name="Hyperlink" xfId="10167" builtinId="8" hidden="1"/>
    <cellStyle name="Hyperlink" xfId="10169" builtinId="8" hidden="1"/>
    <cellStyle name="Hyperlink" xfId="10171" builtinId="8" hidden="1"/>
    <cellStyle name="Hyperlink" xfId="10173" builtinId="8" hidden="1"/>
    <cellStyle name="Hyperlink" xfId="10175" builtinId="8" hidden="1"/>
    <cellStyle name="Hyperlink" xfId="10177" builtinId="8" hidden="1"/>
    <cellStyle name="Hyperlink" xfId="10179" builtinId="8" hidden="1"/>
    <cellStyle name="Hyperlink" xfId="10181" builtinId="8" hidden="1"/>
    <cellStyle name="Hyperlink" xfId="10183"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42" builtinId="8" hidden="1"/>
    <cellStyle name="Hyperlink" xfId="10844" builtinId="8" hidden="1"/>
    <cellStyle name="Hyperlink" xfId="10846" builtinId="8" hidden="1"/>
    <cellStyle name="Hyperlink" xfId="10848" builtinId="8" hidden="1"/>
    <cellStyle name="Hyperlink" xfId="10850" builtinId="8" hidden="1"/>
    <cellStyle name="Hyperlink" xfId="10852" builtinId="8" hidden="1"/>
    <cellStyle name="Hyperlink" xfId="10854" builtinId="8" hidden="1"/>
    <cellStyle name="Hyperlink" xfId="10856" builtinId="8" hidden="1"/>
    <cellStyle name="Hyperlink" xfId="10858" builtinId="8" hidden="1"/>
    <cellStyle name="Hyperlink" xfId="10860" builtinId="8" hidden="1"/>
    <cellStyle name="Hyperlink" xfId="10862" builtinId="8" hidden="1"/>
    <cellStyle name="Hyperlink" xfId="10864" builtinId="8" hidden="1"/>
    <cellStyle name="Hyperlink" xfId="10866" builtinId="8" hidden="1"/>
    <cellStyle name="Hyperlink" xfId="10868" builtinId="8" hidden="1"/>
    <cellStyle name="Hyperlink" xfId="10870" builtinId="8" hidden="1"/>
    <cellStyle name="Hyperlink" xfId="10872" builtinId="8" hidden="1"/>
    <cellStyle name="Hyperlink" xfId="10874" builtinId="8" hidden="1"/>
    <cellStyle name="Hyperlink" xfId="10876" builtinId="8" hidden="1"/>
    <cellStyle name="Hyperlink" xfId="10878" builtinId="8" hidden="1"/>
    <cellStyle name="Hyperlink" xfId="10880" builtinId="8" hidden="1"/>
    <cellStyle name="Hyperlink" xfId="10882" builtinId="8" hidden="1"/>
    <cellStyle name="Hyperlink" xfId="10884" builtinId="8" hidden="1"/>
    <cellStyle name="Hyperlink" xfId="10886" builtinId="8" hidden="1"/>
    <cellStyle name="Hyperlink" xfId="10888" builtinId="8" hidden="1"/>
    <cellStyle name="Hyperlink" xfId="10890" builtinId="8" hidden="1"/>
    <cellStyle name="Hyperlink" xfId="10892" builtinId="8" hidden="1"/>
    <cellStyle name="Hyperlink" xfId="10894" builtinId="8" hidden="1"/>
    <cellStyle name="Hyperlink" xfId="10896" builtinId="8" hidden="1"/>
    <cellStyle name="Hyperlink" xfId="10898" builtinId="8" hidden="1"/>
    <cellStyle name="Hyperlink" xfId="10900" builtinId="8" hidden="1"/>
    <cellStyle name="Hyperlink" xfId="10902" builtinId="8" hidden="1"/>
    <cellStyle name="Hyperlink" xfId="10904" builtinId="8" hidden="1"/>
    <cellStyle name="Hyperlink" xfId="10906" builtinId="8" hidden="1"/>
    <cellStyle name="Hyperlink" xfId="10908" builtinId="8" hidden="1"/>
    <cellStyle name="Hyperlink" xfId="10910" builtinId="8" hidden="1"/>
    <cellStyle name="Hyperlink" xfId="10912" builtinId="8" hidden="1"/>
    <cellStyle name="Hyperlink" xfId="10914" builtinId="8" hidden="1"/>
    <cellStyle name="Hyperlink" xfId="10916" builtinId="8" hidden="1"/>
    <cellStyle name="Hyperlink" xfId="10918" builtinId="8" hidden="1"/>
    <cellStyle name="Hyperlink" xfId="10920" builtinId="8" hidden="1"/>
    <cellStyle name="Hyperlink" xfId="10922" builtinId="8" hidden="1"/>
    <cellStyle name="Hyperlink" xfId="10924" builtinId="8" hidden="1"/>
    <cellStyle name="Hyperlink" xfId="10926" builtinId="8" hidden="1"/>
    <cellStyle name="Hyperlink" xfId="10928" builtinId="8" hidden="1"/>
    <cellStyle name="Hyperlink" xfId="10930" builtinId="8" hidden="1"/>
    <cellStyle name="Hyperlink" xfId="10932" builtinId="8" hidden="1"/>
    <cellStyle name="Hyperlink" xfId="10934" builtinId="8" hidden="1"/>
    <cellStyle name="Hyperlink" xfId="10936" builtinId="8" hidden="1"/>
    <cellStyle name="Hyperlink" xfId="10938" builtinId="8" hidden="1"/>
    <cellStyle name="Hyperlink" xfId="10940" builtinId="8" hidden="1"/>
    <cellStyle name="Hyperlink" xfId="10942" builtinId="8" hidden="1"/>
    <cellStyle name="Hyperlink" xfId="10944" builtinId="8" hidden="1"/>
    <cellStyle name="Hyperlink" xfId="10946" builtinId="8" hidden="1"/>
    <cellStyle name="Hyperlink" xfId="10948" builtinId="8" hidden="1"/>
    <cellStyle name="Hyperlink" xfId="10950" builtinId="8" hidden="1"/>
    <cellStyle name="Hyperlink" xfId="10952" builtinId="8" hidden="1"/>
    <cellStyle name="Hyperlink" xfId="10954" builtinId="8" hidden="1"/>
    <cellStyle name="Hyperlink" xfId="10956" builtinId="8" hidden="1"/>
    <cellStyle name="Hyperlink" xfId="10958" builtinId="8" hidden="1"/>
    <cellStyle name="Hyperlink" xfId="10960" builtinId="8" hidden="1"/>
    <cellStyle name="Hyperlink" xfId="10962" builtinId="8" hidden="1"/>
    <cellStyle name="Hyperlink" xfId="10964" builtinId="8" hidden="1"/>
    <cellStyle name="Hyperlink" xfId="10966" builtinId="8" hidden="1"/>
    <cellStyle name="Hyperlink" xfId="10968" builtinId="8" hidden="1"/>
    <cellStyle name="Hyperlink" xfId="10970" builtinId="8" hidden="1"/>
    <cellStyle name="Hyperlink" xfId="10972" builtinId="8" hidden="1"/>
    <cellStyle name="Hyperlink" xfId="10974" builtinId="8" hidden="1"/>
    <cellStyle name="Hyperlink" xfId="10976" builtinId="8" hidden="1"/>
    <cellStyle name="Hyperlink" xfId="10978" builtinId="8" hidden="1"/>
    <cellStyle name="Hyperlink" xfId="10980" builtinId="8" hidden="1"/>
    <cellStyle name="Hyperlink" xfId="10982" builtinId="8" hidden="1"/>
    <cellStyle name="Hyperlink" xfId="10984" builtinId="8" hidden="1"/>
    <cellStyle name="Hyperlink" xfId="10986" builtinId="8" hidden="1"/>
    <cellStyle name="Hyperlink" xfId="10988" builtinId="8" hidden="1"/>
    <cellStyle name="Hyperlink" xfId="10990" builtinId="8" hidden="1"/>
    <cellStyle name="Hyperlink" xfId="10992" builtinId="8" hidden="1"/>
    <cellStyle name="Hyperlink" xfId="10994" builtinId="8" hidden="1"/>
    <cellStyle name="Hyperlink" xfId="10996" builtinId="8" hidden="1"/>
    <cellStyle name="Hyperlink" xfId="10998" builtinId="8" hidden="1"/>
    <cellStyle name="Hyperlink" xfId="11000" builtinId="8" hidden="1"/>
    <cellStyle name="Hyperlink" xfId="11002" builtinId="8" hidden="1"/>
    <cellStyle name="Hyperlink" xfId="11004" builtinId="8" hidden="1"/>
    <cellStyle name="Hyperlink" xfId="11006" builtinId="8" hidden="1"/>
    <cellStyle name="Hyperlink" xfId="11008" builtinId="8" hidden="1"/>
    <cellStyle name="Hyperlink" xfId="11010"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0" builtinId="8" hidden="1"/>
    <cellStyle name="Hyperlink" xfId="11472"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602" builtinId="8" hidden="1"/>
    <cellStyle name="Hyperlink" xfId="11604" builtinId="8" hidden="1"/>
    <cellStyle name="Hyperlink" xfId="11606" builtinId="8" hidden="1"/>
    <cellStyle name="Hyperlink" xfId="11608" builtinId="8" hidden="1"/>
    <cellStyle name="Hyperlink" xfId="11610" builtinId="8" hidden="1"/>
    <cellStyle name="Hyperlink" xfId="11612" builtinId="8" hidden="1"/>
    <cellStyle name="Hyperlink" xfId="11614" builtinId="8" hidden="1"/>
    <cellStyle name="Hyperlink" xfId="11616" builtinId="8" hidden="1"/>
    <cellStyle name="Hyperlink" xfId="11618" builtinId="8" hidden="1"/>
    <cellStyle name="Hyperlink" xfId="11620" builtinId="8" hidden="1"/>
    <cellStyle name="Hyperlink" xfId="11622" builtinId="8" hidden="1"/>
    <cellStyle name="Hyperlink" xfId="11624" builtinId="8" hidden="1"/>
    <cellStyle name="Hyperlink" xfId="11626" builtinId="8" hidden="1"/>
    <cellStyle name="Hyperlink" xfId="11628" builtinId="8" hidden="1"/>
    <cellStyle name="Hyperlink" xfId="11630" builtinId="8" hidden="1"/>
    <cellStyle name="Hyperlink" xfId="11632" builtinId="8" hidden="1"/>
    <cellStyle name="Hyperlink" xfId="11634" builtinId="8" hidden="1"/>
    <cellStyle name="Hyperlink" xfId="11636" builtinId="8" hidden="1"/>
    <cellStyle name="Hyperlink" xfId="11638" builtinId="8" hidden="1"/>
    <cellStyle name="Hyperlink" xfId="11640" builtinId="8" hidden="1"/>
    <cellStyle name="Hyperlink" xfId="11642" builtinId="8" hidden="1"/>
    <cellStyle name="Hyperlink" xfId="11644" builtinId="8" hidden="1"/>
    <cellStyle name="Hyperlink" xfId="11646" builtinId="8" hidden="1"/>
    <cellStyle name="Hyperlink" xfId="11648" builtinId="8" hidden="1"/>
    <cellStyle name="Hyperlink" xfId="11650" builtinId="8" hidden="1"/>
    <cellStyle name="Hyperlink" xfId="11652" builtinId="8" hidden="1"/>
    <cellStyle name="Hyperlink" xfId="11654" builtinId="8" hidden="1"/>
    <cellStyle name="Hyperlink" xfId="11656" builtinId="8" hidden="1"/>
    <cellStyle name="Hyperlink" xfId="11658" builtinId="8" hidden="1"/>
    <cellStyle name="Hyperlink" xfId="11660" builtinId="8" hidden="1"/>
    <cellStyle name="Hyperlink" xfId="11662" builtinId="8" hidden="1"/>
    <cellStyle name="Hyperlink" xfId="11664" builtinId="8" hidden="1"/>
    <cellStyle name="Hyperlink" xfId="11666" builtinId="8" hidden="1"/>
    <cellStyle name="Hyperlink" xfId="11668" builtinId="8" hidden="1"/>
    <cellStyle name="Hyperlink" xfId="11670" builtinId="8" hidden="1"/>
    <cellStyle name="Hyperlink" xfId="11672" builtinId="8" hidden="1"/>
    <cellStyle name="Hyperlink" xfId="11674" builtinId="8" hidden="1"/>
    <cellStyle name="Hyperlink" xfId="11676" builtinId="8" hidden="1"/>
    <cellStyle name="Hyperlink" xfId="11678" builtinId="8" hidden="1"/>
    <cellStyle name="Hyperlink" xfId="11680" builtinId="8" hidden="1"/>
    <cellStyle name="Hyperlink" xfId="11682" builtinId="8" hidden="1"/>
    <cellStyle name="Hyperlink" xfId="11684" builtinId="8" hidden="1"/>
    <cellStyle name="Hyperlink" xfId="11686" builtinId="8" hidden="1"/>
    <cellStyle name="Hyperlink" xfId="11688" builtinId="8" hidden="1"/>
    <cellStyle name="Hyperlink" xfId="11690" builtinId="8" hidden="1"/>
    <cellStyle name="Hyperlink" xfId="11692" builtinId="8" hidden="1"/>
    <cellStyle name="Hyperlink" xfId="11694" builtinId="8" hidden="1"/>
    <cellStyle name="Hyperlink" xfId="11696" builtinId="8" hidden="1"/>
    <cellStyle name="Hyperlink" xfId="11698" builtinId="8" hidden="1"/>
    <cellStyle name="Hyperlink" xfId="11700" builtinId="8" hidden="1"/>
    <cellStyle name="Hyperlink" xfId="11702" builtinId="8" hidden="1"/>
    <cellStyle name="Hyperlink" xfId="11704" builtinId="8" hidden="1"/>
    <cellStyle name="Hyperlink" xfId="11706" builtinId="8" hidden="1"/>
    <cellStyle name="Hyperlink" xfId="11708" builtinId="8" hidden="1"/>
    <cellStyle name="Hyperlink" xfId="11710" builtinId="8" hidden="1"/>
    <cellStyle name="Hyperlink" xfId="11712" builtinId="8" hidden="1"/>
    <cellStyle name="Hyperlink" xfId="11714" builtinId="8" hidden="1"/>
    <cellStyle name="Hyperlink" xfId="11716" builtinId="8" hidden="1"/>
    <cellStyle name="Hyperlink" xfId="11718" builtinId="8" hidden="1"/>
    <cellStyle name="Hyperlink" xfId="11720" builtinId="8" hidden="1"/>
    <cellStyle name="Hyperlink" xfId="11722" builtinId="8" hidden="1"/>
    <cellStyle name="Hyperlink" xfId="11724" builtinId="8" hidden="1"/>
    <cellStyle name="Hyperlink" xfId="11726" builtinId="8" hidden="1"/>
    <cellStyle name="Hyperlink" xfId="11728" builtinId="8" hidden="1"/>
    <cellStyle name="Hyperlink" xfId="11730" builtinId="8" hidden="1"/>
    <cellStyle name="Hyperlink" xfId="11732" builtinId="8" hidden="1"/>
    <cellStyle name="Hyperlink" xfId="11734" builtinId="8" hidden="1"/>
    <cellStyle name="Hyperlink" xfId="11736" builtinId="8" hidden="1"/>
    <cellStyle name="Hyperlink" xfId="11738" builtinId="8" hidden="1"/>
    <cellStyle name="Hyperlink" xfId="11740" builtinId="8" hidden="1"/>
    <cellStyle name="Hyperlink" xfId="11742" builtinId="8" hidden="1"/>
    <cellStyle name="Hyperlink" xfId="11744" builtinId="8" hidden="1"/>
    <cellStyle name="Hyperlink" xfId="11746" builtinId="8" hidden="1"/>
    <cellStyle name="Hyperlink" xfId="11748" builtinId="8" hidden="1"/>
    <cellStyle name="Hyperlink" xfId="11750" builtinId="8" hidden="1"/>
    <cellStyle name="Hyperlink" xfId="11752" builtinId="8" hidden="1"/>
    <cellStyle name="Hyperlink" xfId="11754" builtinId="8" hidden="1"/>
    <cellStyle name="Hyperlink" xfId="11756" builtinId="8" hidden="1"/>
    <cellStyle name="Hyperlink" xfId="11758" builtinId="8" hidden="1"/>
    <cellStyle name="Hyperlink" xfId="11760" builtinId="8" hidden="1"/>
    <cellStyle name="Hyperlink" xfId="11762" builtinId="8" hidden="1"/>
    <cellStyle name="Hyperlink" xfId="11764" builtinId="8" hidden="1"/>
    <cellStyle name="Hyperlink" xfId="11766" builtinId="8" hidden="1"/>
    <cellStyle name="Hyperlink" xfId="11768" builtinId="8" hidden="1"/>
    <cellStyle name="Hyperlink" xfId="11770" builtinId="8" hidden="1"/>
    <cellStyle name="Hyperlink" xfId="11772" builtinId="8" hidden="1"/>
    <cellStyle name="Hyperlink" xfId="11774" builtinId="8" hidden="1"/>
    <cellStyle name="Hyperlink" xfId="11776" builtinId="8" hidden="1"/>
    <cellStyle name="Hyperlink" xfId="11778" builtinId="8" hidden="1"/>
    <cellStyle name="Hyperlink" xfId="11780" builtinId="8" hidden="1"/>
    <cellStyle name="Hyperlink" xfId="11782" builtinId="8" hidden="1"/>
    <cellStyle name="Hyperlink" xfId="11784" builtinId="8" hidden="1"/>
    <cellStyle name="Hyperlink" xfId="11786" builtinId="8" hidden="1"/>
    <cellStyle name="Hyperlink" xfId="11788" builtinId="8" hidden="1"/>
    <cellStyle name="Hyperlink" xfId="11790" builtinId="8" hidden="1"/>
    <cellStyle name="Hyperlink" xfId="11792" builtinId="8" hidden="1"/>
    <cellStyle name="Hyperlink" xfId="11794" builtinId="8" hidden="1"/>
    <cellStyle name="Hyperlink" xfId="11796" builtinId="8" hidden="1"/>
    <cellStyle name="Hyperlink" xfId="11798" builtinId="8" hidden="1"/>
    <cellStyle name="Hyperlink" xfId="11800" builtinId="8" hidden="1"/>
    <cellStyle name="Hyperlink" xfId="11802" builtinId="8" hidden="1"/>
    <cellStyle name="Hyperlink" xfId="11804" builtinId="8" hidden="1"/>
    <cellStyle name="Hyperlink" xfId="11806" builtinId="8" hidden="1"/>
    <cellStyle name="Hyperlink" xfId="11808" builtinId="8" hidden="1"/>
    <cellStyle name="Hyperlink" xfId="11810" builtinId="8" hidden="1"/>
    <cellStyle name="Hyperlink" xfId="11812" builtinId="8" hidden="1"/>
    <cellStyle name="Hyperlink" xfId="11814" builtinId="8" hidden="1"/>
    <cellStyle name="Hyperlink" xfId="11816" builtinId="8" hidden="1"/>
    <cellStyle name="Hyperlink" xfId="11818" builtinId="8" hidden="1"/>
    <cellStyle name="Hyperlink" xfId="11820" builtinId="8" hidden="1"/>
    <cellStyle name="Hyperlink" xfId="11822" builtinId="8" hidden="1"/>
    <cellStyle name="Hyperlink" xfId="11824" builtinId="8" hidden="1"/>
    <cellStyle name="Hyperlink" xfId="11826" builtinId="8" hidden="1"/>
    <cellStyle name="Hyperlink" xfId="11828" builtinId="8" hidden="1"/>
    <cellStyle name="Hyperlink" xfId="11830" builtinId="8" hidden="1"/>
    <cellStyle name="Hyperlink" xfId="11832" builtinId="8" hidden="1"/>
    <cellStyle name="Hyperlink" xfId="11834" builtinId="8" hidden="1"/>
    <cellStyle name="Hyperlink" xfId="11836" builtinId="8" hidden="1"/>
    <cellStyle name="Hyperlink" xfId="11838" builtinId="8" hidden="1"/>
    <cellStyle name="Hyperlink" xfId="11840" builtinId="8" hidden="1"/>
    <cellStyle name="Hyperlink" xfId="11842" builtinId="8" hidden="1"/>
    <cellStyle name="Hyperlink" xfId="11844" builtinId="8" hidden="1"/>
    <cellStyle name="Hyperlink" xfId="11846" builtinId="8" hidden="1"/>
    <cellStyle name="Hyperlink" xfId="11848" builtinId="8" hidden="1"/>
    <cellStyle name="Hyperlink" xfId="11850" builtinId="8" hidden="1"/>
    <cellStyle name="Hyperlink" xfId="11852" builtinId="8" hidden="1"/>
    <cellStyle name="Hyperlink" xfId="11854" builtinId="8" hidden="1"/>
    <cellStyle name="Hyperlink" xfId="11856" builtinId="8" hidden="1"/>
    <cellStyle name="Hyperlink" xfId="11858" builtinId="8" hidden="1"/>
    <cellStyle name="Hyperlink" xfId="11860" builtinId="8" hidden="1"/>
    <cellStyle name="Hyperlink" xfId="11862" builtinId="8" hidden="1"/>
    <cellStyle name="Hyperlink" xfId="11864" builtinId="8" hidden="1"/>
    <cellStyle name="Hyperlink" xfId="11866" builtinId="8" hidden="1"/>
    <cellStyle name="Hyperlink" xfId="11868" builtinId="8" hidden="1"/>
    <cellStyle name="Hyperlink" xfId="11870" builtinId="8" hidden="1"/>
    <cellStyle name="Hyperlink" xfId="11872" builtinId="8" hidden="1"/>
    <cellStyle name="Hyperlink" xfId="11874" builtinId="8" hidden="1"/>
    <cellStyle name="Hyperlink" xfId="11876" builtinId="8" hidden="1"/>
    <cellStyle name="Hyperlink" xfId="11878" builtinId="8" hidden="1"/>
    <cellStyle name="Hyperlink" xfId="11880" builtinId="8" hidden="1"/>
    <cellStyle name="Hyperlink" xfId="11882" builtinId="8" hidden="1"/>
    <cellStyle name="Hyperlink" xfId="11884" builtinId="8" hidden="1"/>
    <cellStyle name="Hyperlink" xfId="11893" builtinId="8" hidden="1"/>
    <cellStyle name="Hyperlink" xfId="11895" builtinId="8" hidden="1"/>
    <cellStyle name="Hyperlink" xfId="11897"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3" builtinId="8"/>
    <cellStyle name="Input" xfId="1" builtinId="20" hidden="1" customBuiltin="1"/>
    <cellStyle name="Input #" xfId="5929" xr:uid="{00000000-0005-0000-0000-0000302F0000}"/>
    <cellStyle name="Input %" xfId="5922" xr:uid="{00000000-0005-0000-0000-0000312F0000}"/>
    <cellStyle name="Input $" xfId="6226" xr:uid="{00000000-0005-0000-0000-0000322F0000}"/>
    <cellStyle name="Input $0.0" xfId="11904" xr:uid="{00000000-0005-0000-0000-0000332F0000}"/>
    <cellStyle name="Input 0" xfId="11900" xr:uid="{00000000-0005-0000-0000-0000342F0000}"/>
    <cellStyle name="Input 0.0" xfId="11901" xr:uid="{00000000-0005-0000-0000-0000352F0000}"/>
    <cellStyle name="Input 0.0%" xfId="11903" xr:uid="{00000000-0005-0000-0000-0000362F0000}"/>
    <cellStyle name="Input 0.00" xfId="11902" xr:uid="{00000000-0005-0000-0000-0000372F0000}"/>
    <cellStyle name="Input 0.0x" xfId="11905" xr:uid="{00000000-0005-0000-0000-0000382F0000}"/>
    <cellStyle name="Input 0A" xfId="11906" xr:uid="{00000000-0005-0000-0000-0000392F0000}"/>
    <cellStyle name="Input 0E" xfId="11907" xr:uid="{00000000-0005-0000-0000-00003A2F0000}"/>
    <cellStyle name="Input int" xfId="8715" xr:uid="{00000000-0005-0000-0000-00003B2F0000}"/>
    <cellStyle name="Input Text" xfId="11899" xr:uid="{00000000-0005-0000-0000-00003C2F0000}"/>
    <cellStyle name="Input x" xfId="6787" xr:uid="{00000000-0005-0000-0000-00003D2F0000}"/>
    <cellStyle name="Link #" xfId="6510" xr:uid="{00000000-0005-0000-0000-00003E2F0000}"/>
    <cellStyle name="Link %" xfId="6968" xr:uid="{00000000-0005-0000-0000-00003F2F0000}"/>
    <cellStyle name="Link $" xfId="6489" xr:uid="{00000000-0005-0000-0000-0000402F0000}"/>
    <cellStyle name="Link $0.0" xfId="11922" xr:uid="{00000000-0005-0000-0000-0000412F0000}"/>
    <cellStyle name="Link 0" xfId="11918" xr:uid="{00000000-0005-0000-0000-0000422F0000}"/>
    <cellStyle name="Link 0.0" xfId="11919" xr:uid="{00000000-0005-0000-0000-0000432F0000}"/>
    <cellStyle name="Link 0.0%" xfId="11921" xr:uid="{00000000-0005-0000-0000-0000442F0000}"/>
    <cellStyle name="Link 0.00" xfId="11920" xr:uid="{00000000-0005-0000-0000-0000452F0000}"/>
    <cellStyle name="Link 0.0x" xfId="11923" xr:uid="{00000000-0005-0000-0000-0000462F0000}"/>
    <cellStyle name="Link 0A" xfId="11924" xr:uid="{00000000-0005-0000-0000-0000472F0000}"/>
    <cellStyle name="Link 0E" xfId="11925" xr:uid="{00000000-0005-0000-0000-0000482F0000}"/>
    <cellStyle name="Link Text" xfId="6728" xr:uid="{00000000-0005-0000-0000-0000492F0000}"/>
    <cellStyle name="Link Text 2" xfId="11917" xr:uid="{00000000-0005-0000-0000-00004A2F0000}"/>
    <cellStyle name="Linked Cell" xfId="3" builtinId="24" hidden="1" customBuiltin="1"/>
    <cellStyle name="Multiple x" xfId="6788" xr:uid="{00000000-0005-0000-0000-00004C2F0000}"/>
    <cellStyle name="Neutral" xfId="6186" builtinId="28" hidden="1" customBuiltin="1"/>
    <cellStyle name="Normal" xfId="0" builtinId="0" customBuiltin="1"/>
    <cellStyle name="Normal 2" xfId="10839" xr:uid="{00000000-0005-0000-0000-00004F2F0000}"/>
    <cellStyle name="Normal 2 2" xfId="12126" xr:uid="{C4FB3224-E2DD-B44F-B050-C3D0CF77DAE5}"/>
    <cellStyle name="Normal 3" xfId="12124" xr:uid="{7D9424A2-B7E4-AA4C-A07E-7AE31AEEC376}"/>
    <cellStyle name="Normal 4" xfId="12125" xr:uid="{60843B99-E2A9-2145-8DD4-192BC552D17F}"/>
    <cellStyle name="Normal 5" xfId="12127" xr:uid="{83F1D98F-4DC9-6740-8053-377045A4DB29}"/>
    <cellStyle name="Note" xfId="11892" builtinId="10" hidden="1"/>
    <cellStyle name="Output" xfId="6187" builtinId="21" hidden="1" customBuiltin="1"/>
    <cellStyle name="Percent" xfId="8494" builtinId="5" hidden="1"/>
    <cellStyle name="Percent 2" xfId="10840" xr:uid="{00000000-0005-0000-0000-0000532F0000}"/>
    <cellStyle name="Section Head" xfId="255" xr:uid="{00000000-0005-0000-0000-0000542F0000}"/>
    <cellStyle name="Temp/Err" xfId="11926" xr:uid="{00000000-0005-0000-0000-0000552F0000}"/>
    <cellStyle name="Temp/Error" xfId="6210" xr:uid="{00000000-0005-0000-0000-0000562F0000}"/>
    <cellStyle name="Title" xfId="11887" builtinId="15" hidden="1"/>
    <cellStyle name="Total" xfId="6189" builtinId="25" hidden="1" customBuiltin="1"/>
    <cellStyle name="Warning Text" xfId="5061" builtinId="11" hidden="1" customBuiltin="1"/>
    <cellStyle name="Year Labels" xfId="7040" xr:uid="{00000000-0005-0000-0000-00005A2F0000}"/>
  </cellStyles>
  <dxfs count="0"/>
  <tableStyles count="0" defaultTableStyle="TableStyleMedium9" defaultPivotStyle="PivotStyleMedium4"/>
  <colors>
    <mruColors>
      <color rgb="FF8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'N-Stock'!$U$41</c:f>
              <c:strCache>
                <c:ptCount val="1"/>
                <c:pt idx="0">
                  <c:v>Average Return</c:v>
                </c:pt>
              </c:strCache>
            </c:strRef>
          </c:tx>
          <c:spPr>
            <a:ln w="28575" cap="rnd">
              <a:noFill/>
              <a:round/>
            </a:ln>
            <a:effectLst/>
          </c:spPr>
          <c:marker>
            <c:symbol val="circle"/>
            <c:size val="5"/>
            <c:spPr>
              <a:solidFill>
                <a:schemeClr val="accent1"/>
              </a:solidFill>
              <a:ln w="9525">
                <a:solidFill>
                  <a:schemeClr val="accent1"/>
                </a:solidFill>
              </a:ln>
              <a:effectLst/>
            </c:spPr>
          </c:marker>
          <c:dPt>
            <c:idx val="13"/>
            <c:marker>
              <c:symbol val="circle"/>
              <c:size val="5"/>
              <c:spPr>
                <a:solidFill>
                  <a:srgbClr val="FF0000"/>
                </a:solidFill>
                <a:ln w="9525">
                  <a:noFill/>
                </a:ln>
                <a:effectLst/>
              </c:spPr>
            </c:marker>
            <c:bubble3D val="0"/>
            <c:extLst>
              <c:ext xmlns:c16="http://schemas.microsoft.com/office/drawing/2014/chart" uri="{C3380CC4-5D6E-409C-BE32-E72D297353CC}">
                <c16:uniqueId val="{00000000-B413-3843-A74E-BE5F11685AFC}"/>
              </c:ext>
            </c:extLst>
          </c:dPt>
          <c:dLbls>
            <c:dLbl>
              <c:idx val="1"/>
              <c:tx>
                <c:rich>
                  <a:bodyPr/>
                  <a:lstStyle/>
                  <a:p>
                    <a:fld id="{F5E3F080-DFC4-4EFF-A70D-01804416A724}" type="CELLREF">
                      <a:rPr lang="en-US"/>
                      <a:pPr/>
                      <a:t>[CELLREF]</a:t>
                    </a:fld>
                    <a:endParaRPr lang="en-US"/>
                  </a:p>
                </c:rich>
              </c:tx>
              <c:showLegendKey val="0"/>
              <c:showVal val="1"/>
              <c:showCatName val="0"/>
              <c:showSerName val="0"/>
              <c:showPercent val="0"/>
              <c:showBubbleSize val="0"/>
              <c:extLst>
                <c:ext xmlns:c15="http://schemas.microsoft.com/office/drawing/2012/chart" uri="{CE6537A1-D6FC-4f65-9D91-7224C49458BB}">
                  <c15:dlblFieldTable>
                    <c15:dlblFTEntry>
                      <c15:txfldGUID>{F5E3F080-DFC4-4EFF-A70D-01804416A724}</c15:txfldGUID>
                      <c15:f>'N-Stock'!$S$43</c15:f>
                      <c15:dlblFieldTableCache>
                        <c:ptCount val="1"/>
                        <c:pt idx="0">
                          <c:v>ADM</c:v>
                        </c:pt>
                      </c15:dlblFieldTableCache>
                    </c15:dlblFTEntry>
                  </c15:dlblFieldTable>
                  <c15:showDataLabelsRange val="0"/>
                </c:ext>
                <c:ext xmlns:c16="http://schemas.microsoft.com/office/drawing/2014/chart" uri="{C3380CC4-5D6E-409C-BE32-E72D297353CC}">
                  <c16:uniqueId val="{00000001-B413-3843-A74E-BE5F11685AFC}"/>
                </c:ext>
              </c:extLst>
            </c:dLbl>
            <c:dLbl>
              <c:idx val="2"/>
              <c:tx>
                <c:rich>
                  <a:bodyPr/>
                  <a:lstStyle/>
                  <a:p>
                    <a:r>
                      <a:rPr lang="en-US"/>
                      <a:t>IBM</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13-3843-A74E-BE5F11685AFC}"/>
                </c:ext>
              </c:extLst>
            </c:dLbl>
            <c:dLbl>
              <c:idx val="9"/>
              <c:tx>
                <c:rich>
                  <a:bodyPr/>
                  <a:lstStyle/>
                  <a:p>
                    <a:r>
                      <a:rPr lang="en-US"/>
                      <a:t>JPM</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13-3843-A74E-BE5F11685AF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'N-Stock'!$T$42:$T$55</c:f>
              <c:numCache>
                <c:formatCode>#,##0.0%;\(#,##0.0%\);#,##0.0%</c:formatCode>
                <c:ptCount val="14"/>
                <c:pt idx="0">
                  <c:v>0.22357540116199617</c:v>
                </c:pt>
                <c:pt idx="1">
                  <c:v>0.21934647608448596</c:v>
                </c:pt>
                <c:pt idx="2">
                  <c:v>0.17302149882275361</c:v>
                </c:pt>
                <c:pt idx="3">
                  <c:v>0.18102785688539219</c:v>
                </c:pt>
                <c:pt idx="4">
                  <c:v>0.14176111671099215</c:v>
                </c:pt>
                <c:pt idx="5">
                  <c:v>0.13434375010678426</c:v>
                </c:pt>
                <c:pt idx="6">
                  <c:v>0.24508978089628736</c:v>
                </c:pt>
                <c:pt idx="7">
                  <c:v>0.18771849544696476</c:v>
                </c:pt>
                <c:pt idx="8">
                  <c:v>0.19865240847110435</c:v>
                </c:pt>
                <c:pt idx="9">
                  <c:v>0.2366210255135594</c:v>
                </c:pt>
                <c:pt idx="10">
                  <c:v>0.16049291863489656</c:v>
                </c:pt>
                <c:pt idx="11">
                  <c:v>0.26256338739921603</c:v>
                </c:pt>
                <c:pt idx="12">
                  <c:v>9.8887499173304846E-2</c:v>
                </c:pt>
                <c:pt idx="13" formatCode="0.00%">
                  <c:v>0</c:v>
                </c:pt>
              </c:numCache>
            </c:numRef>
          </c:xVal>
          <c:yVal>
            <c:numRef>
              <c:f>'N-Stock'!$U$42:$U$55</c:f>
              <c:numCache>
                <c:formatCode>#,##0.0%;\(#,##0.0%\);#,##0.0%</c:formatCode>
                <c:ptCount val="14"/>
                <c:pt idx="0">
                  <c:v>0.22725521311475422</c:v>
                </c:pt>
                <c:pt idx="1">
                  <c:v>0.13017481967213115</c:v>
                </c:pt>
                <c:pt idx="2">
                  <c:v>1.5517967213114764E-2</c:v>
                </c:pt>
                <c:pt idx="3">
                  <c:v>0.15345698360655738</c:v>
                </c:pt>
                <c:pt idx="4">
                  <c:v>0.12616721311475407</c:v>
                </c:pt>
                <c:pt idx="5">
                  <c:v>9.2524131147540961E-2</c:v>
                </c:pt>
                <c:pt idx="6">
                  <c:v>4.8217573770491809E-2</c:v>
                </c:pt>
                <c:pt idx="7">
                  <c:v>9.5605967213114762E-2</c:v>
                </c:pt>
                <c:pt idx="8">
                  <c:v>0.20641259016393437</c:v>
                </c:pt>
                <c:pt idx="9">
                  <c:v>0.25914806557377063</c:v>
                </c:pt>
                <c:pt idx="10">
                  <c:v>7.0823213114754147E-2</c:v>
                </c:pt>
                <c:pt idx="11">
                  <c:v>0.20762891803278691</c:v>
                </c:pt>
                <c:pt idx="12">
                  <c:v>0.13607772131147541</c:v>
                </c:pt>
                <c:pt idx="13">
                  <c:v>3.1E-2</c:v>
                </c:pt>
              </c:numCache>
            </c:numRef>
          </c:yVal>
          <c:smooth val="0"/>
          <c:extLst>
            <c:ext xmlns:c16="http://schemas.microsoft.com/office/drawing/2014/chart" uri="{C3380CC4-5D6E-409C-BE32-E72D297353CC}">
              <c16:uniqueId val="{00000004-B413-3843-A74E-BE5F11685AFC}"/>
            </c:ext>
          </c:extLst>
        </c:ser>
        <c:ser>
          <c:idx val="1"/>
          <c:order val="1"/>
          <c:spPr>
            <a:ln w="25400" cap="rnd">
              <a:solidFill>
                <a:schemeClr val="tx1"/>
              </a:solidFill>
              <a:round/>
            </a:ln>
            <a:effectLst/>
          </c:spPr>
          <c:marker>
            <c:symbol val="none"/>
          </c:marker>
          <c:xVal>
            <c:numRef>
              <c:f>'N-Stock'!$AW$24:$AW$48</c:f>
              <c:numCache>
                <c:formatCode>General</c:formatCode>
                <c:ptCount val="25"/>
                <c:pt idx="0">
                  <c:v>0.19548613064934819</c:v>
                </c:pt>
                <c:pt idx="1">
                  <c:v>0.18410923158529671</c:v>
                </c:pt>
                <c:pt idx="2">
                  <c:v>0.17290889897512063</c:v>
                </c:pt>
                <c:pt idx="3">
                  <c:v>0.16192177693514317</c:v>
                </c:pt>
                <c:pt idx="4">
                  <c:v>0.15119435392257805</c:v>
                </c:pt>
                <c:pt idx="5">
                  <c:v>0.14078600705142169</c:v>
                </c:pt>
                <c:pt idx="6">
                  <c:v>0.13077294527571781</c:v>
                </c:pt>
                <c:pt idx="7">
                  <c:v>0.12125313588470414</c:v>
                </c:pt>
                <c:pt idx="8">
                  <c:v>0.11235203166320067</c:v>
                </c:pt>
                <c:pt idx="9">
                  <c:v>0.10422826577761367</c:v>
                </c:pt>
                <c:pt idx="10">
                  <c:v>9.7077186127094803E-2</c:v>
                </c:pt>
                <c:pt idx="11">
                  <c:v>9.1128069533410225E-2</c:v>
                </c:pt>
                <c:pt idx="12">
                  <c:v>8.6628900250454513E-2</c:v>
                </c:pt>
                <c:pt idx="13">
                  <c:v>8.3813507094656597E-2</c:v>
                </c:pt>
                <c:pt idx="14">
                  <c:v>8.2853713831032405E-2</c:v>
                </c:pt>
                <c:pt idx="15">
                  <c:v>8.3813293282562734E-2</c:v>
                </c:pt>
                <c:pt idx="16">
                  <c:v>8.6628486523365092E-2</c:v>
                </c:pt>
                <c:pt idx="17">
                  <c:v>9.1127479582036749E-2</c:v>
                </c:pt>
                <c:pt idx="18">
                  <c:v>9.7076447729641954E-2</c:v>
                </c:pt>
                <c:pt idx="19">
                  <c:v>0.10422740610714147</c:v>
                </c:pt>
                <c:pt idx="20">
                  <c:v>0.11235107465007084</c:v>
                </c:pt>
                <c:pt idx="21">
                  <c:v>0.12125210133195334</c:v>
                </c:pt>
                <c:pt idx="22">
                  <c:v>0.13077184900041933</c:v>
                </c:pt>
                <c:pt idx="23">
                  <c:v>0.14078486145800059</c:v>
                </c:pt>
                <c:pt idx="24">
                  <c:v>0.15119316866741711</c:v>
                </c:pt>
              </c:numCache>
            </c:numRef>
          </c:xVal>
          <c:yVal>
            <c:numRef>
              <c:f>'N-Stock'!$AV$24:$AV$48</c:f>
              <c:numCache>
                <c:formatCode>#,##0.00%;\(#,##0.00%\);#,##0.00%</c:formatCode>
                <c:ptCount val="25"/>
                <c:pt idx="0">
                  <c:v>0.39240918860495688</c:v>
                </c:pt>
                <c:pt idx="1">
                  <c:v>0.37220842289727785</c:v>
                </c:pt>
                <c:pt idx="2">
                  <c:v>0.35200765718959881</c:v>
                </c:pt>
                <c:pt idx="3">
                  <c:v>0.33180689148191983</c:v>
                </c:pt>
                <c:pt idx="4">
                  <c:v>0.31160612577424079</c:v>
                </c:pt>
                <c:pt idx="5">
                  <c:v>0.29140536006656176</c:v>
                </c:pt>
                <c:pt idx="6">
                  <c:v>0.27120459435888272</c:v>
                </c:pt>
                <c:pt idx="7">
                  <c:v>0.25100382865120369</c:v>
                </c:pt>
                <c:pt idx="8">
                  <c:v>0.23080306294352462</c:v>
                </c:pt>
                <c:pt idx="9">
                  <c:v>0.21060229723584564</c:v>
                </c:pt>
                <c:pt idx="10">
                  <c:v>0.19040153152816658</c:v>
                </c:pt>
                <c:pt idx="11">
                  <c:v>0.17020076582048754</c:v>
                </c:pt>
                <c:pt idx="12">
                  <c:v>0.15000000011280853</c:v>
                </c:pt>
                <c:pt idx="13">
                  <c:v>0.1297992344051295</c:v>
                </c:pt>
                <c:pt idx="14">
                  <c:v>0.10959846869745048</c:v>
                </c:pt>
                <c:pt idx="15">
                  <c:v>8.9397702989771441E-2</c:v>
                </c:pt>
                <c:pt idx="16">
                  <c:v>6.9196937282092419E-2</c:v>
                </c:pt>
                <c:pt idx="17">
                  <c:v>4.8996171574413383E-2</c:v>
                </c:pt>
                <c:pt idx="18">
                  <c:v>2.8795405866734347E-2</c:v>
                </c:pt>
                <c:pt idx="19">
                  <c:v>8.5946401590553112E-3</c:v>
                </c:pt>
                <c:pt idx="20">
                  <c:v>-1.1606125548623669E-2</c:v>
                </c:pt>
                <c:pt idx="21">
                  <c:v>-3.1806891256302705E-2</c:v>
                </c:pt>
                <c:pt idx="22">
                  <c:v>-5.2007656963981796E-2</c:v>
                </c:pt>
                <c:pt idx="23">
                  <c:v>-7.2208422671660832E-2</c:v>
                </c:pt>
                <c:pt idx="24">
                  <c:v>-9.2409188379339868E-2</c:v>
                </c:pt>
              </c:numCache>
            </c:numRef>
          </c:yVal>
          <c:smooth val="0"/>
          <c:extLst>
            <c:ext xmlns:c16="http://schemas.microsoft.com/office/drawing/2014/chart" uri="{C3380CC4-5D6E-409C-BE32-E72D297353CC}">
              <c16:uniqueId val="{00000005-B413-3843-A74E-BE5F11685AFC}"/>
            </c:ext>
          </c:extLst>
        </c:ser>
        <c:ser>
          <c:idx val="2"/>
          <c:order val="2"/>
          <c:tx>
            <c:v>GMV</c:v>
          </c:tx>
          <c:spPr>
            <a:ln w="25400" cap="rnd">
              <a:noFill/>
              <a:round/>
            </a:ln>
            <a:effectLst/>
          </c:spPr>
          <c:marker>
            <c:symbol val="circle"/>
            <c:size val="5"/>
            <c:spPr>
              <a:solidFill>
                <a:schemeClr val="accent3"/>
              </a:solidFill>
              <a:ln w="9525">
                <a:solidFill>
                  <a:schemeClr val="accent3"/>
                </a:solidFill>
              </a:ln>
              <a:effectLst/>
            </c:spPr>
          </c:marker>
          <c:xVal>
            <c:numRef>
              <c:f>'N-Stock'!$AD$24</c:f>
              <c:numCache>
                <c:formatCode>#,##0.0000%;\(#,##0.0000%\);#,##0.0000%</c:formatCode>
                <c:ptCount val="1"/>
                <c:pt idx="0">
                  <c:v>8.2853713831032405E-2</c:v>
                </c:pt>
              </c:numCache>
            </c:numRef>
          </c:xVal>
          <c:yVal>
            <c:numRef>
              <c:f>'N-Stock'!$AC$24</c:f>
              <c:numCache>
                <c:formatCode>#,##0.0000%;\(#,##0.0000%\);#,##0.0000%</c:formatCode>
                <c:ptCount val="1"/>
                <c:pt idx="0">
                  <c:v>0.10959846869745048</c:v>
                </c:pt>
              </c:numCache>
            </c:numRef>
          </c:yVal>
          <c:smooth val="0"/>
          <c:extLst>
            <c:ext xmlns:c16="http://schemas.microsoft.com/office/drawing/2014/chart" uri="{C3380CC4-5D6E-409C-BE32-E72D297353CC}">
              <c16:uniqueId val="{00000006-B413-3843-A74E-BE5F11685AFC}"/>
            </c:ext>
          </c:extLst>
        </c:ser>
        <c:ser>
          <c:idx val="3"/>
          <c:order val="3"/>
          <c:tx>
            <c:v>Efficient Portfolio (0.15)</c:v>
          </c:tx>
          <c:spPr>
            <a:ln w="25400" cap="rnd">
              <a:noFill/>
              <a:round/>
            </a:ln>
            <a:effectLst/>
          </c:spPr>
          <c:marker>
            <c:symbol val="circle"/>
            <c:size val="5"/>
            <c:spPr>
              <a:solidFill>
                <a:schemeClr val="accent4"/>
              </a:solidFill>
              <a:ln w="9525">
                <a:solidFill>
                  <a:schemeClr val="accent4"/>
                </a:solidFill>
              </a:ln>
              <a:effectLst/>
            </c:spPr>
          </c:marker>
          <c:xVal>
            <c:numRef>
              <c:f>'N-Stock'!$AJ$24</c:f>
              <c:numCache>
                <c:formatCode>#,##0.0000%;\(#,##0.0000%\);#,##0.0000%</c:formatCode>
                <c:ptCount val="1"/>
                <c:pt idx="0">
                  <c:v>8.6628900250454513E-2</c:v>
                </c:pt>
              </c:numCache>
            </c:numRef>
          </c:xVal>
          <c:yVal>
            <c:numRef>
              <c:f>'N-Stock'!$AI$24</c:f>
              <c:numCache>
                <c:formatCode>#,##0.0000%;\(#,##0.0000%\);#,##0.0000%</c:formatCode>
                <c:ptCount val="1"/>
                <c:pt idx="0">
                  <c:v>0.15000000011280853</c:v>
                </c:pt>
              </c:numCache>
            </c:numRef>
          </c:yVal>
          <c:smooth val="0"/>
          <c:extLst>
            <c:ext xmlns:c16="http://schemas.microsoft.com/office/drawing/2014/chart" uri="{C3380CC4-5D6E-409C-BE32-E72D297353CC}">
              <c16:uniqueId val="{00000007-B413-3843-A74E-BE5F11685AFC}"/>
            </c:ext>
          </c:extLst>
        </c:ser>
        <c:ser>
          <c:idx val="4"/>
          <c:order val="4"/>
          <c:tx>
            <c:v>Tangency Portfolio</c:v>
          </c:tx>
          <c:spPr>
            <a:ln w="25400" cap="rnd">
              <a:noFill/>
              <a:round/>
            </a:ln>
            <a:effectLst/>
          </c:spPr>
          <c:marker>
            <c:symbol val="circle"/>
            <c:size val="5"/>
            <c:spPr>
              <a:solidFill>
                <a:schemeClr val="accent5"/>
              </a:solidFill>
              <a:ln w="9525">
                <a:solidFill>
                  <a:schemeClr val="accent5"/>
                </a:solidFill>
              </a:ln>
              <a:effectLst/>
            </c:spPr>
          </c:marker>
          <c:xVal>
            <c:numRef>
              <c:f>'N-Stock'!$AQ$24</c:f>
              <c:numCache>
                <c:formatCode>#,##0.0000%;\(#,##0.0000%\);#,##0.0000%</c:formatCode>
                <c:ptCount val="1"/>
                <c:pt idx="0">
                  <c:v>0.16225578400795104</c:v>
                </c:pt>
              </c:numCache>
            </c:numRef>
          </c:xVal>
          <c:yVal>
            <c:numRef>
              <c:f>'N-Stock'!$AP$24</c:f>
              <c:numCache>
                <c:formatCode>#,##0.0000%;\(#,##0.0000%\);#,##0.0000%</c:formatCode>
                <c:ptCount val="1"/>
                <c:pt idx="0">
                  <c:v>0.33242771264011084</c:v>
                </c:pt>
              </c:numCache>
            </c:numRef>
          </c:yVal>
          <c:smooth val="0"/>
          <c:extLst>
            <c:ext xmlns:c16="http://schemas.microsoft.com/office/drawing/2014/chart" uri="{C3380CC4-5D6E-409C-BE32-E72D297353CC}">
              <c16:uniqueId val="{00000008-B413-3843-A74E-BE5F11685AFC}"/>
            </c:ext>
          </c:extLst>
        </c:ser>
        <c:ser>
          <c:idx val="5"/>
          <c:order val="5"/>
          <c:tx>
            <c:v>Efficient Frontier</c:v>
          </c:tx>
          <c:spPr>
            <a:ln w="25400" cap="rnd">
              <a:solidFill>
                <a:schemeClr val="accent6"/>
              </a:solidFill>
              <a:round/>
            </a:ln>
            <a:effectLst/>
          </c:spPr>
          <c:marker>
            <c:symbol val="none"/>
          </c:marker>
          <c:xVal>
            <c:numRef>
              <c:f>'N-Stock'!$BB$24:$BB$44</c:f>
              <c:numCache>
                <c:formatCode>#,##0.0%;\(#,##0.0%\);#,##0.0%</c:formatCode>
                <c:ptCount val="21"/>
                <c:pt idx="0">
                  <c:v>0.24338367601192656</c:v>
                </c:pt>
                <c:pt idx="1">
                  <c:v>0.22715809761113145</c:v>
                </c:pt>
                <c:pt idx="2">
                  <c:v>0.21093251921033637</c:v>
                </c:pt>
                <c:pt idx="3">
                  <c:v>0.19470694080954126</c:v>
                </c:pt>
                <c:pt idx="4">
                  <c:v>0.17848136240874618</c:v>
                </c:pt>
                <c:pt idx="5">
                  <c:v>0.16225578400795104</c:v>
                </c:pt>
                <c:pt idx="6">
                  <c:v>0.14603020560715596</c:v>
                </c:pt>
                <c:pt idx="7">
                  <c:v>0.12980462720636085</c:v>
                </c:pt>
                <c:pt idx="8">
                  <c:v>0.11357904880556573</c:v>
                </c:pt>
                <c:pt idx="9">
                  <c:v>9.7353470404770631E-2</c:v>
                </c:pt>
                <c:pt idx="10">
                  <c:v>8.1127892003975521E-2</c:v>
                </c:pt>
                <c:pt idx="11">
                  <c:v>6.4902313603180425E-2</c:v>
                </c:pt>
                <c:pt idx="12">
                  <c:v>4.8676735202385323E-2</c:v>
                </c:pt>
                <c:pt idx="13">
                  <c:v>3.245115680159022E-2</c:v>
                </c:pt>
                <c:pt idx="14">
                  <c:v>1.622557840079512E-2</c:v>
                </c:pt>
                <c:pt idx="15">
                  <c:v>0</c:v>
                </c:pt>
                <c:pt idx="16">
                  <c:v>1.6225578400795086E-2</c:v>
                </c:pt>
                <c:pt idx="17">
                  <c:v>3.2451156801590199E-2</c:v>
                </c:pt>
                <c:pt idx="18">
                  <c:v>4.8676735202385323E-2</c:v>
                </c:pt>
                <c:pt idx="19">
                  <c:v>6.4902313603180439E-2</c:v>
                </c:pt>
                <c:pt idx="20">
                  <c:v>8.1127892003975563E-2</c:v>
                </c:pt>
              </c:numCache>
            </c:numRef>
          </c:xVal>
          <c:yVal>
            <c:numRef>
              <c:f>'N-Stock'!$BA$24:$BA$44</c:f>
              <c:numCache>
                <c:formatCode>#,##0.0%;\(#,##0.0%\);#,##0.0%</c:formatCode>
                <c:ptCount val="21"/>
                <c:pt idx="0">
                  <c:v>0.48314156896016625</c:v>
                </c:pt>
                <c:pt idx="1">
                  <c:v>0.45299879769615514</c:v>
                </c:pt>
                <c:pt idx="2">
                  <c:v>0.42285602643214415</c:v>
                </c:pt>
                <c:pt idx="3">
                  <c:v>0.39271325516813299</c:v>
                </c:pt>
                <c:pt idx="4">
                  <c:v>0.36257048390412194</c:v>
                </c:pt>
                <c:pt idx="5">
                  <c:v>0.33242771264011084</c:v>
                </c:pt>
                <c:pt idx="6">
                  <c:v>0.30228494137609974</c:v>
                </c:pt>
                <c:pt idx="7">
                  <c:v>0.27214217011208869</c:v>
                </c:pt>
                <c:pt idx="8">
                  <c:v>0.24199939884807758</c:v>
                </c:pt>
                <c:pt idx="9">
                  <c:v>0.21185662758406648</c:v>
                </c:pt>
                <c:pt idx="10">
                  <c:v>0.18171385632005543</c:v>
                </c:pt>
                <c:pt idx="11">
                  <c:v>0.15157108505604436</c:v>
                </c:pt>
                <c:pt idx="12">
                  <c:v>0.12142831379203327</c:v>
                </c:pt>
                <c:pt idx="13">
                  <c:v>9.1285542528022193E-2</c:v>
                </c:pt>
                <c:pt idx="14">
                  <c:v>6.1142771264011117E-2</c:v>
                </c:pt>
                <c:pt idx="15">
                  <c:v>3.0999999999999996E-2</c:v>
                </c:pt>
                <c:pt idx="16">
                  <c:v>8.5722873598895882E-4</c:v>
                </c:pt>
                <c:pt idx="17">
                  <c:v>-2.9285542528022152E-2</c:v>
                </c:pt>
                <c:pt idx="18">
                  <c:v>-5.9428313792033269E-2</c:v>
                </c:pt>
                <c:pt idx="19">
                  <c:v>-8.9571085056044386E-2</c:v>
                </c:pt>
                <c:pt idx="20">
                  <c:v>-0.11971385632005549</c:v>
                </c:pt>
              </c:numCache>
            </c:numRef>
          </c:yVal>
          <c:smooth val="0"/>
          <c:extLst>
            <c:ext xmlns:c16="http://schemas.microsoft.com/office/drawing/2014/chart" uri="{C3380CC4-5D6E-409C-BE32-E72D297353CC}">
              <c16:uniqueId val="{00000009-B413-3843-A74E-BE5F11685AFC}"/>
            </c:ext>
          </c:extLst>
        </c:ser>
        <c:dLbls>
          <c:showLegendKey val="0"/>
          <c:showVal val="0"/>
          <c:showCatName val="0"/>
          <c:showSerName val="0"/>
          <c:showPercent val="0"/>
          <c:showBubbleSize val="0"/>
        </c:dLbls>
        <c:axId val="689612616"/>
        <c:axId val="689607040"/>
      </c:scatterChart>
      <c:valAx>
        <c:axId val="689612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Standard Deviation (Annual)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607040"/>
        <c:crosses val="autoZero"/>
        <c:crossBetween val="midCat"/>
      </c:valAx>
      <c:valAx>
        <c:axId val="689607040"/>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6202308908483"/>
          <c:y val="7.0612645648802333E-2"/>
          <c:w val="0.85840693215739816"/>
          <c:h val="0.7646096877017563"/>
        </c:manualLayout>
      </c:layout>
      <c:barChart>
        <c:barDir val="col"/>
        <c:grouping val="clustered"/>
        <c:varyColors val="0"/>
        <c:ser>
          <c:idx val="0"/>
          <c:order val="0"/>
          <c:tx>
            <c:strRef>
              <c:f>'N-Stock'!$X$59</c:f>
              <c:strCache>
                <c:ptCount val="1"/>
                <c:pt idx="0">
                  <c:v>EWRET</c:v>
                </c:pt>
              </c:strCache>
            </c:strRef>
          </c:tx>
          <c:spPr>
            <a:solidFill>
              <a:schemeClr val="accent1"/>
            </a:solidFill>
            <a:ln>
              <a:noFill/>
            </a:ln>
            <a:effectLst/>
          </c:spPr>
          <c:invertIfNegative val="0"/>
          <c:cat>
            <c:strRef>
              <c:f>'N-Stock'!$S$60:$S$73</c:f>
              <c:strCache>
                <c:ptCount val="14"/>
                <c:pt idx="0">
                  <c:v>(15.0%)</c:v>
                </c:pt>
                <c:pt idx="1">
                  <c:v>(12.5%)</c:v>
                </c:pt>
                <c:pt idx="2">
                  <c:v>(10.0%)</c:v>
                </c:pt>
                <c:pt idx="3">
                  <c:v>(7.5%)</c:v>
                </c:pt>
                <c:pt idx="4">
                  <c:v>(5.0%)</c:v>
                </c:pt>
                <c:pt idx="5">
                  <c:v>(2.5%)</c:v>
                </c:pt>
                <c:pt idx="6">
                  <c:v>0.0%</c:v>
                </c:pt>
                <c:pt idx="7">
                  <c:v>2.5%</c:v>
                </c:pt>
                <c:pt idx="8">
                  <c:v>5.0%</c:v>
                </c:pt>
                <c:pt idx="9">
                  <c:v>7.5%</c:v>
                </c:pt>
                <c:pt idx="10">
                  <c:v>10.0%</c:v>
                </c:pt>
                <c:pt idx="11">
                  <c:v>12.5%</c:v>
                </c:pt>
                <c:pt idx="12">
                  <c:v>15.0%</c:v>
                </c:pt>
                <c:pt idx="13">
                  <c:v>&gt;15.0%</c:v>
                </c:pt>
              </c:strCache>
            </c:strRef>
          </c:cat>
          <c:val>
            <c:numRef>
              <c:f>'N-Stock'!$X$60:$X$73</c:f>
              <c:numCache>
                <c:formatCode>#,##0.0%;\(#,##0.0%\);#,##0.0%</c:formatCode>
                <c:ptCount val="14"/>
                <c:pt idx="0">
                  <c:v>0</c:v>
                </c:pt>
                <c:pt idx="1">
                  <c:v>0</c:v>
                </c:pt>
                <c:pt idx="2">
                  <c:v>0</c:v>
                </c:pt>
                <c:pt idx="3">
                  <c:v>0</c:v>
                </c:pt>
                <c:pt idx="4">
                  <c:v>3.2786885245901641E-2</c:v>
                </c:pt>
                <c:pt idx="5">
                  <c:v>8.1967213114754092E-2</c:v>
                </c:pt>
                <c:pt idx="6">
                  <c:v>0.21311475409836064</c:v>
                </c:pt>
                <c:pt idx="7">
                  <c:v>0.34426229508196721</c:v>
                </c:pt>
                <c:pt idx="8">
                  <c:v>0.24590163934426229</c:v>
                </c:pt>
                <c:pt idx="9">
                  <c:v>8.1967213114754092E-2</c:v>
                </c:pt>
                <c:pt idx="10">
                  <c:v>0</c:v>
                </c:pt>
                <c:pt idx="11">
                  <c:v>0</c:v>
                </c:pt>
                <c:pt idx="12">
                  <c:v>0</c:v>
                </c:pt>
                <c:pt idx="13">
                  <c:v>0</c:v>
                </c:pt>
              </c:numCache>
            </c:numRef>
          </c:val>
          <c:extLst>
            <c:ext xmlns:c16="http://schemas.microsoft.com/office/drawing/2014/chart" uri="{C3380CC4-5D6E-409C-BE32-E72D297353CC}">
              <c16:uniqueId val="{00000000-2E55-AF42-9DA9-4C07B9323064}"/>
            </c:ext>
          </c:extLst>
        </c:ser>
        <c:ser>
          <c:idx val="1"/>
          <c:order val="1"/>
          <c:tx>
            <c:strRef>
              <c:f>'N-Stock'!$Y$59</c:f>
              <c:strCache>
                <c:ptCount val="1"/>
                <c:pt idx="0">
                  <c:v>CAT</c:v>
                </c:pt>
              </c:strCache>
            </c:strRef>
          </c:tx>
          <c:spPr>
            <a:solidFill>
              <a:schemeClr val="accent2"/>
            </a:solidFill>
            <a:ln>
              <a:noFill/>
            </a:ln>
            <a:effectLst/>
          </c:spPr>
          <c:invertIfNegative val="0"/>
          <c:val>
            <c:numRef>
              <c:f>'N-Stock'!$Y$60:$Y$72</c:f>
              <c:numCache>
                <c:formatCode>#,##0.0%;\(#,##0.0%\);#,##0.0%</c:formatCode>
                <c:ptCount val="13"/>
                <c:pt idx="0">
                  <c:v>0</c:v>
                </c:pt>
                <c:pt idx="1">
                  <c:v>3.2786885245901641E-2</c:v>
                </c:pt>
                <c:pt idx="2">
                  <c:v>1.6393442622950821E-2</c:v>
                </c:pt>
                <c:pt idx="3">
                  <c:v>3.2786885245901641E-2</c:v>
                </c:pt>
                <c:pt idx="4">
                  <c:v>0.16393442622950818</c:v>
                </c:pt>
                <c:pt idx="5">
                  <c:v>0.11475409836065574</c:v>
                </c:pt>
                <c:pt idx="6">
                  <c:v>0.14754098360655737</c:v>
                </c:pt>
                <c:pt idx="7">
                  <c:v>0.14754098360655737</c:v>
                </c:pt>
                <c:pt idx="8">
                  <c:v>0.11475409836065574</c:v>
                </c:pt>
                <c:pt idx="9">
                  <c:v>6.5573770491803282E-2</c:v>
                </c:pt>
                <c:pt idx="10">
                  <c:v>8.1967213114754092E-2</c:v>
                </c:pt>
                <c:pt idx="11">
                  <c:v>1.6393442622950821E-2</c:v>
                </c:pt>
                <c:pt idx="12">
                  <c:v>4.9180327868852458E-2</c:v>
                </c:pt>
              </c:numCache>
            </c:numRef>
          </c:val>
          <c:extLst>
            <c:ext xmlns:c16="http://schemas.microsoft.com/office/drawing/2014/chart" uri="{C3380CC4-5D6E-409C-BE32-E72D297353CC}">
              <c16:uniqueId val="{00000001-2E55-AF42-9DA9-4C07B9323064}"/>
            </c:ext>
          </c:extLst>
        </c:ser>
        <c:dLbls>
          <c:showLegendKey val="0"/>
          <c:showVal val="0"/>
          <c:showCatName val="0"/>
          <c:showSerName val="0"/>
          <c:showPercent val="0"/>
          <c:showBubbleSize val="0"/>
        </c:dLbls>
        <c:gapWidth val="219"/>
        <c:overlap val="-27"/>
        <c:axId val="989108616"/>
        <c:axId val="989111568"/>
      </c:barChart>
      <c:catAx>
        <c:axId val="98910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9111568"/>
        <c:crosses val="autoZero"/>
        <c:auto val="1"/>
        <c:lblAlgn val="ctr"/>
        <c:lblOffset val="100"/>
        <c:noMultiLvlLbl val="0"/>
      </c:catAx>
      <c:valAx>
        <c:axId val="98911156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9108616"/>
        <c:crosses val="autoZero"/>
        <c:crossBetween val="between"/>
      </c:valAx>
      <c:spPr>
        <a:noFill/>
        <a:ln>
          <a:noFill/>
        </a:ln>
        <a:effectLst/>
      </c:spPr>
    </c:plotArea>
    <c:legend>
      <c:legendPos val="r"/>
      <c:layout>
        <c:manualLayout>
          <c:xMode val="edge"/>
          <c:yMode val="edge"/>
          <c:x val="0.84595336093752171"/>
          <c:y val="9.3457586296894934E-2"/>
          <c:w val="0.12425320958360801"/>
          <c:h val="0.132498627975690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6202308908483"/>
          <c:y val="7.0612645648802333E-2"/>
          <c:w val="0.85840693215739816"/>
          <c:h val="0.7646096877017563"/>
        </c:manualLayout>
      </c:layout>
      <c:barChart>
        <c:barDir val="col"/>
        <c:grouping val="clustered"/>
        <c:varyColors val="0"/>
        <c:ser>
          <c:idx val="0"/>
          <c:order val="0"/>
          <c:tx>
            <c:strRef>
              <c:f>'N-Stock'!$Z$59</c:f>
              <c:strCache>
                <c:ptCount val="1"/>
                <c:pt idx="0">
                  <c:v>MSFT</c:v>
                </c:pt>
              </c:strCache>
            </c:strRef>
          </c:tx>
          <c:spPr>
            <a:solidFill>
              <a:schemeClr val="accent1"/>
            </a:solidFill>
            <a:ln>
              <a:noFill/>
            </a:ln>
            <a:effectLst/>
          </c:spPr>
          <c:invertIfNegative val="0"/>
          <c:cat>
            <c:strRef>
              <c:f>'N-Stock'!$S$60:$S$73</c:f>
              <c:strCache>
                <c:ptCount val="14"/>
                <c:pt idx="0">
                  <c:v>(15.0%)</c:v>
                </c:pt>
                <c:pt idx="1">
                  <c:v>(12.5%)</c:v>
                </c:pt>
                <c:pt idx="2">
                  <c:v>(10.0%)</c:v>
                </c:pt>
                <c:pt idx="3">
                  <c:v>(7.5%)</c:v>
                </c:pt>
                <c:pt idx="4">
                  <c:v>(5.0%)</c:v>
                </c:pt>
                <c:pt idx="5">
                  <c:v>(2.5%)</c:v>
                </c:pt>
                <c:pt idx="6">
                  <c:v>0.0%</c:v>
                </c:pt>
                <c:pt idx="7">
                  <c:v>2.5%</c:v>
                </c:pt>
                <c:pt idx="8">
                  <c:v>5.0%</c:v>
                </c:pt>
                <c:pt idx="9">
                  <c:v>7.5%</c:v>
                </c:pt>
                <c:pt idx="10">
                  <c:v>10.0%</c:v>
                </c:pt>
                <c:pt idx="11">
                  <c:v>12.5%</c:v>
                </c:pt>
                <c:pt idx="12">
                  <c:v>15.0%</c:v>
                </c:pt>
                <c:pt idx="13">
                  <c:v>&gt;15.0%</c:v>
                </c:pt>
              </c:strCache>
            </c:strRef>
          </c:cat>
          <c:val>
            <c:numRef>
              <c:f>'N-Stock'!$Z$60:$Z$73</c:f>
              <c:numCache>
                <c:formatCode>#,##0.0%;\(#,##0.0%\);#,##0.0%</c:formatCode>
                <c:ptCount val="14"/>
                <c:pt idx="0">
                  <c:v>0</c:v>
                </c:pt>
                <c:pt idx="1">
                  <c:v>1.6393442622950821E-2</c:v>
                </c:pt>
                <c:pt idx="2">
                  <c:v>0</c:v>
                </c:pt>
                <c:pt idx="3">
                  <c:v>4.9180327868852458E-2</c:v>
                </c:pt>
                <c:pt idx="4">
                  <c:v>8.1967213114754092E-2</c:v>
                </c:pt>
                <c:pt idx="5">
                  <c:v>9.8360655737704916E-2</c:v>
                </c:pt>
                <c:pt idx="6">
                  <c:v>9.8360655737704916E-2</c:v>
                </c:pt>
                <c:pt idx="7">
                  <c:v>0.26229508196721313</c:v>
                </c:pt>
                <c:pt idx="8">
                  <c:v>0.11475409836065574</c:v>
                </c:pt>
                <c:pt idx="9">
                  <c:v>0.13114754098360656</c:v>
                </c:pt>
                <c:pt idx="10">
                  <c:v>6.5573770491803282E-2</c:v>
                </c:pt>
                <c:pt idx="11">
                  <c:v>1.6393442622950821E-2</c:v>
                </c:pt>
                <c:pt idx="12">
                  <c:v>1.6393442622950821E-2</c:v>
                </c:pt>
                <c:pt idx="13">
                  <c:v>4.9180327868852458E-2</c:v>
                </c:pt>
              </c:numCache>
            </c:numRef>
          </c:val>
          <c:extLst>
            <c:ext xmlns:c16="http://schemas.microsoft.com/office/drawing/2014/chart" uri="{C3380CC4-5D6E-409C-BE32-E72D297353CC}">
              <c16:uniqueId val="{00000000-D062-4F47-8916-991C818BE9FB}"/>
            </c:ext>
          </c:extLst>
        </c:ser>
        <c:ser>
          <c:idx val="1"/>
          <c:order val="1"/>
          <c:tx>
            <c:strRef>
              <c:f>'N-Stock'!$AA$59</c:f>
              <c:strCache>
                <c:ptCount val="1"/>
                <c:pt idx="0">
                  <c:v>WMT</c:v>
                </c:pt>
              </c:strCache>
            </c:strRef>
          </c:tx>
          <c:spPr>
            <a:solidFill>
              <a:schemeClr val="accent2"/>
            </a:solidFill>
            <a:ln>
              <a:noFill/>
            </a:ln>
            <a:effectLst/>
          </c:spPr>
          <c:invertIfNegative val="0"/>
          <c:cat>
            <c:strRef>
              <c:f>'N-Stock'!$S$60:$S$73</c:f>
              <c:strCache>
                <c:ptCount val="14"/>
                <c:pt idx="0">
                  <c:v>(15.0%)</c:v>
                </c:pt>
                <c:pt idx="1">
                  <c:v>(12.5%)</c:v>
                </c:pt>
                <c:pt idx="2">
                  <c:v>(10.0%)</c:v>
                </c:pt>
                <c:pt idx="3">
                  <c:v>(7.5%)</c:v>
                </c:pt>
                <c:pt idx="4">
                  <c:v>(5.0%)</c:v>
                </c:pt>
                <c:pt idx="5">
                  <c:v>(2.5%)</c:v>
                </c:pt>
                <c:pt idx="6">
                  <c:v>0.0%</c:v>
                </c:pt>
                <c:pt idx="7">
                  <c:v>2.5%</c:v>
                </c:pt>
                <c:pt idx="8">
                  <c:v>5.0%</c:v>
                </c:pt>
                <c:pt idx="9">
                  <c:v>7.5%</c:v>
                </c:pt>
                <c:pt idx="10">
                  <c:v>10.0%</c:v>
                </c:pt>
                <c:pt idx="11">
                  <c:v>12.5%</c:v>
                </c:pt>
                <c:pt idx="12">
                  <c:v>15.0%</c:v>
                </c:pt>
                <c:pt idx="13">
                  <c:v>&gt;15.0%</c:v>
                </c:pt>
              </c:strCache>
            </c:strRef>
          </c:cat>
          <c:val>
            <c:numRef>
              <c:f>'N-Stock'!$AA$60:$AA$73</c:f>
              <c:numCache>
                <c:formatCode>#,##0.0%;\(#,##0.0%\);#,##0.0%</c:formatCode>
                <c:ptCount val="14"/>
                <c:pt idx="0">
                  <c:v>0</c:v>
                </c:pt>
                <c:pt idx="1">
                  <c:v>0</c:v>
                </c:pt>
                <c:pt idx="2">
                  <c:v>1.6393442622950821E-2</c:v>
                </c:pt>
                <c:pt idx="3">
                  <c:v>1.6393442622950821E-2</c:v>
                </c:pt>
                <c:pt idx="4">
                  <c:v>4.9180327868852458E-2</c:v>
                </c:pt>
                <c:pt idx="5">
                  <c:v>0.14754098360655737</c:v>
                </c:pt>
                <c:pt idx="6">
                  <c:v>0.24590163934426229</c:v>
                </c:pt>
                <c:pt idx="7">
                  <c:v>0.18032786885245902</c:v>
                </c:pt>
                <c:pt idx="8">
                  <c:v>0.19672131147540983</c:v>
                </c:pt>
                <c:pt idx="9">
                  <c:v>9.8360655737704916E-2</c:v>
                </c:pt>
                <c:pt idx="10">
                  <c:v>1.6393442622950821E-2</c:v>
                </c:pt>
                <c:pt idx="11">
                  <c:v>1.6393442622950821E-2</c:v>
                </c:pt>
                <c:pt idx="12">
                  <c:v>1.6393442622950821E-2</c:v>
                </c:pt>
                <c:pt idx="13">
                  <c:v>0</c:v>
                </c:pt>
              </c:numCache>
            </c:numRef>
          </c:val>
          <c:extLst>
            <c:ext xmlns:c16="http://schemas.microsoft.com/office/drawing/2014/chart" uri="{C3380CC4-5D6E-409C-BE32-E72D297353CC}">
              <c16:uniqueId val="{00000001-D062-4F47-8916-991C818BE9FB}"/>
            </c:ext>
          </c:extLst>
        </c:ser>
        <c:dLbls>
          <c:showLegendKey val="0"/>
          <c:showVal val="0"/>
          <c:showCatName val="0"/>
          <c:showSerName val="0"/>
          <c:showPercent val="0"/>
          <c:showBubbleSize val="0"/>
        </c:dLbls>
        <c:gapWidth val="219"/>
        <c:overlap val="-27"/>
        <c:axId val="989108616"/>
        <c:axId val="989111568"/>
      </c:barChart>
      <c:catAx>
        <c:axId val="98910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9111568"/>
        <c:crosses val="autoZero"/>
        <c:auto val="1"/>
        <c:lblAlgn val="ctr"/>
        <c:lblOffset val="100"/>
        <c:noMultiLvlLbl val="0"/>
      </c:catAx>
      <c:valAx>
        <c:axId val="98911156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9108616"/>
        <c:crosses val="autoZero"/>
        <c:crossBetween val="between"/>
      </c:valAx>
      <c:spPr>
        <a:noFill/>
        <a:ln>
          <a:noFill/>
        </a:ln>
        <a:effectLst/>
      </c:spPr>
    </c:plotArea>
    <c:legend>
      <c:legendPos val="r"/>
      <c:layout>
        <c:manualLayout>
          <c:xMode val="edge"/>
          <c:yMode val="edge"/>
          <c:x val="0.84595336093752171"/>
          <c:y val="0.13492978618281942"/>
          <c:w val="0.10333525920695157"/>
          <c:h val="0.132292543257674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2783223919801"/>
          <c:y val="5.1234895455263059E-2"/>
          <c:w val="0.81409426529296691"/>
          <c:h val="0.86169993886775986"/>
        </c:manualLayout>
      </c:layout>
      <c:scatterChart>
        <c:scatterStyle val="lineMarker"/>
        <c:varyColors val="0"/>
        <c:ser>
          <c:idx val="0"/>
          <c:order val="0"/>
          <c:tx>
            <c:strRef>
              <c:f>'N-Stock'!$U$41</c:f>
              <c:strCache>
                <c:ptCount val="1"/>
                <c:pt idx="0">
                  <c:v>Average Return</c:v>
                </c:pt>
              </c:strCache>
            </c:strRef>
          </c:tx>
          <c:spPr>
            <a:ln w="28575" cap="rnd">
              <a:noFill/>
              <a:round/>
            </a:ln>
            <a:effectLst/>
          </c:spPr>
          <c:marker>
            <c:symbol val="circle"/>
            <c:size val="5"/>
            <c:spPr>
              <a:solidFill>
                <a:schemeClr val="accent1"/>
              </a:solidFill>
              <a:ln w="9525">
                <a:solidFill>
                  <a:schemeClr val="accent1"/>
                </a:solidFill>
              </a:ln>
              <a:effectLst/>
            </c:spPr>
          </c:marker>
          <c:dPt>
            <c:idx val="12"/>
            <c:marker>
              <c:symbol val="circle"/>
              <c:size val="5"/>
              <c:spPr>
                <a:solidFill>
                  <a:srgbClr val="00B050"/>
                </a:solidFill>
                <a:ln w="9525">
                  <a:solidFill>
                    <a:srgbClr val="00B050"/>
                  </a:solidFill>
                </a:ln>
                <a:effectLst/>
              </c:spPr>
            </c:marker>
            <c:bubble3D val="0"/>
            <c:extLst>
              <c:ext xmlns:c16="http://schemas.microsoft.com/office/drawing/2014/chart" uri="{C3380CC4-5D6E-409C-BE32-E72D297353CC}">
                <c16:uniqueId val="{0000002B-09A1-0049-819A-5D0365D016FD}"/>
              </c:ext>
            </c:extLst>
          </c:dPt>
          <c:dPt>
            <c:idx val="13"/>
            <c:marker>
              <c:symbol val="none"/>
            </c:marker>
            <c:bubble3D val="0"/>
            <c:extLst>
              <c:ext xmlns:c16="http://schemas.microsoft.com/office/drawing/2014/chart" uri="{C3380CC4-5D6E-409C-BE32-E72D297353CC}">
                <c16:uniqueId val="{00000000-4027-6E4B-8AEC-6DEA520E4004}"/>
              </c:ext>
            </c:extLst>
          </c:dPt>
          <c:dLbls>
            <c:dLbl>
              <c:idx val="0"/>
              <c:tx>
                <c:rich>
                  <a:bodyPr/>
                  <a:lstStyle/>
                  <a:p>
                    <a:fld id="{F2F3F760-0C96-534E-932D-9609F1A969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9A1-0049-819A-5D0365D016FD}"/>
                </c:ext>
              </c:extLst>
            </c:dLbl>
            <c:dLbl>
              <c:idx val="1"/>
              <c:tx>
                <c:rich>
                  <a:bodyPr/>
                  <a:lstStyle/>
                  <a:p>
                    <a:fld id="{8D1C1E75-69B9-9946-8C06-9A7F30CFB8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027-6E4B-8AEC-6DEA520E4004}"/>
                </c:ext>
              </c:extLst>
            </c:dLbl>
            <c:dLbl>
              <c:idx val="2"/>
              <c:tx>
                <c:rich>
                  <a:bodyPr/>
                  <a:lstStyle/>
                  <a:p>
                    <a:r>
                      <a:rPr lang="en-US"/>
                      <a:t>IBM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4027-6E4B-8AEC-6DEA520E4004}"/>
                </c:ext>
              </c:extLst>
            </c:dLbl>
            <c:dLbl>
              <c:idx val="3"/>
              <c:tx>
                <c:rich>
                  <a:bodyPr/>
                  <a:lstStyle/>
                  <a:p>
                    <a:fld id="{FD178D3C-57F2-5442-9890-46F6AFED0A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9A1-0049-819A-5D0365D016FD}"/>
                </c:ext>
              </c:extLst>
            </c:dLbl>
            <c:dLbl>
              <c:idx val="4"/>
              <c:tx>
                <c:rich>
                  <a:bodyPr/>
                  <a:lstStyle/>
                  <a:p>
                    <a:fld id="{5484EC83-85A7-DA4B-92D8-F74D358D5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9A1-0049-819A-5D0365D016FD}"/>
                </c:ext>
              </c:extLst>
            </c:dLbl>
            <c:dLbl>
              <c:idx val="5"/>
              <c:tx>
                <c:rich>
                  <a:bodyPr/>
                  <a:lstStyle/>
                  <a:p>
                    <a:fld id="{AD7D178D-E0FD-684D-8FBA-32ABA7809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9A1-0049-819A-5D0365D016FD}"/>
                </c:ext>
              </c:extLst>
            </c:dLbl>
            <c:dLbl>
              <c:idx val="6"/>
              <c:tx>
                <c:rich>
                  <a:bodyPr/>
                  <a:lstStyle/>
                  <a:p>
                    <a:fld id="{FF2C08B1-16F3-C84E-AC32-C728476FC0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9A1-0049-819A-5D0365D016FD}"/>
                </c:ext>
              </c:extLst>
            </c:dLbl>
            <c:dLbl>
              <c:idx val="7"/>
              <c:tx>
                <c:rich>
                  <a:bodyPr/>
                  <a:lstStyle/>
                  <a:p>
                    <a:fld id="{3E029316-43A0-BA45-8D72-5776FA8B28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9A1-0049-819A-5D0365D016FD}"/>
                </c:ext>
              </c:extLst>
            </c:dLbl>
            <c:dLbl>
              <c:idx val="8"/>
              <c:tx>
                <c:rich>
                  <a:bodyPr/>
                  <a:lstStyle/>
                  <a:p>
                    <a:fld id="{BFF65DE4-96B0-3A45-A387-0C7D4279CB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09A1-0049-819A-5D0365D016FD}"/>
                </c:ext>
              </c:extLst>
            </c:dLbl>
            <c:dLbl>
              <c:idx val="9"/>
              <c:tx>
                <c:rich>
                  <a:bodyPr/>
                  <a:lstStyle/>
                  <a:p>
                    <a:r>
                      <a:rPr lang="en-US"/>
                      <a:t>JPM</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4027-6E4B-8AEC-6DEA520E4004}"/>
                </c:ext>
              </c:extLst>
            </c:dLbl>
            <c:dLbl>
              <c:idx val="10"/>
              <c:tx>
                <c:rich>
                  <a:bodyPr/>
                  <a:lstStyle/>
                  <a:p>
                    <a:fld id="{80223FD5-9E7E-6843-B7AB-223C9AC291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09A1-0049-819A-5D0365D016FD}"/>
                </c:ext>
              </c:extLst>
            </c:dLbl>
            <c:dLbl>
              <c:idx val="11"/>
              <c:tx>
                <c:rich>
                  <a:bodyPr/>
                  <a:lstStyle/>
                  <a:p>
                    <a:fld id="{C141690E-779A-C346-AA49-A0DCCF7BF3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09A1-0049-819A-5D0365D016FD}"/>
                </c:ext>
              </c:extLst>
            </c:dLbl>
            <c:dLbl>
              <c:idx val="12"/>
              <c:tx>
                <c:rich>
                  <a:bodyPr/>
                  <a:lstStyle/>
                  <a:p>
                    <a:fld id="{4D50F4F1-28DE-BA4A-BAB5-674150E957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09A1-0049-819A-5D0365D016FD}"/>
                </c:ext>
              </c:extLst>
            </c:dLbl>
            <c:dLbl>
              <c:idx val="13"/>
              <c:delete val="1"/>
              <c:extLst>
                <c:ext xmlns:c15="http://schemas.microsoft.com/office/drawing/2012/chart" uri="{CE6537A1-D6FC-4f65-9D91-7224C49458BB}"/>
                <c:ext xmlns:c16="http://schemas.microsoft.com/office/drawing/2014/chart" uri="{C3380CC4-5D6E-409C-BE32-E72D297353CC}">
                  <c16:uniqueId val="{00000000-4027-6E4B-8AEC-6DEA520E400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'N-Stock'!$T$42:$T$55</c:f>
              <c:numCache>
                <c:formatCode>#,##0.0%;\(#,##0.0%\);#,##0.0%</c:formatCode>
                <c:ptCount val="14"/>
                <c:pt idx="0">
                  <c:v>0.22357540116199617</c:v>
                </c:pt>
                <c:pt idx="1">
                  <c:v>0.21934647608448596</c:v>
                </c:pt>
                <c:pt idx="2">
                  <c:v>0.17302149882275361</c:v>
                </c:pt>
                <c:pt idx="3">
                  <c:v>0.18102785688539219</c:v>
                </c:pt>
                <c:pt idx="4">
                  <c:v>0.14176111671099215</c:v>
                </c:pt>
                <c:pt idx="5">
                  <c:v>0.13434375010678426</c:v>
                </c:pt>
                <c:pt idx="6">
                  <c:v>0.24508978089628736</c:v>
                </c:pt>
                <c:pt idx="7">
                  <c:v>0.18771849544696476</c:v>
                </c:pt>
                <c:pt idx="8">
                  <c:v>0.19865240847110435</c:v>
                </c:pt>
                <c:pt idx="9">
                  <c:v>0.2366210255135594</c:v>
                </c:pt>
                <c:pt idx="10">
                  <c:v>0.16049291863489656</c:v>
                </c:pt>
                <c:pt idx="11">
                  <c:v>0.26256338739921603</c:v>
                </c:pt>
                <c:pt idx="12">
                  <c:v>9.8887499173304846E-2</c:v>
                </c:pt>
                <c:pt idx="13" formatCode="0.00%">
                  <c:v>0</c:v>
                </c:pt>
              </c:numCache>
            </c:numRef>
          </c:xVal>
          <c:yVal>
            <c:numRef>
              <c:f>'N-Stock'!$U$42:$U$55</c:f>
              <c:numCache>
                <c:formatCode>#,##0.0%;\(#,##0.0%\);#,##0.0%</c:formatCode>
                <c:ptCount val="14"/>
                <c:pt idx="0">
                  <c:v>0.22725521311475422</c:v>
                </c:pt>
                <c:pt idx="1">
                  <c:v>0.13017481967213115</c:v>
                </c:pt>
                <c:pt idx="2">
                  <c:v>1.5517967213114764E-2</c:v>
                </c:pt>
                <c:pt idx="3">
                  <c:v>0.15345698360655738</c:v>
                </c:pt>
                <c:pt idx="4">
                  <c:v>0.12616721311475407</c:v>
                </c:pt>
                <c:pt idx="5">
                  <c:v>9.2524131147540961E-2</c:v>
                </c:pt>
                <c:pt idx="6">
                  <c:v>4.8217573770491809E-2</c:v>
                </c:pt>
                <c:pt idx="7">
                  <c:v>9.5605967213114762E-2</c:v>
                </c:pt>
                <c:pt idx="8">
                  <c:v>0.20641259016393437</c:v>
                </c:pt>
                <c:pt idx="9">
                  <c:v>0.25914806557377063</c:v>
                </c:pt>
                <c:pt idx="10">
                  <c:v>7.0823213114754147E-2</c:v>
                </c:pt>
                <c:pt idx="11">
                  <c:v>0.20762891803278691</c:v>
                </c:pt>
                <c:pt idx="12">
                  <c:v>0.13607772131147541</c:v>
                </c:pt>
                <c:pt idx="13">
                  <c:v>3.1E-2</c:v>
                </c:pt>
              </c:numCache>
            </c:numRef>
          </c:yVal>
          <c:smooth val="0"/>
          <c:extLst>
            <c:ext xmlns:c15="http://schemas.microsoft.com/office/drawing/2012/chart" uri="{02D57815-91ED-43cb-92C2-25804820EDAC}">
              <c15:datalabelsRange>
                <c15:f>'N-Stock'!$S$42:$S$55</c15:f>
                <c15:dlblRangeCache>
                  <c:ptCount val="14"/>
                  <c:pt idx="0">
                    <c:v>MSFT</c:v>
                  </c:pt>
                  <c:pt idx="1">
                    <c:v>ADM</c:v>
                  </c:pt>
                  <c:pt idx="2">
                    <c:v>IBM</c:v>
                  </c:pt>
                  <c:pt idx="3">
                    <c:v>HSY</c:v>
                  </c:pt>
                  <c:pt idx="4">
                    <c:v>GIS</c:v>
                  </c:pt>
                  <c:pt idx="5">
                    <c:v>PG</c:v>
                  </c:pt>
                  <c:pt idx="6">
                    <c:v>CAT</c:v>
                  </c:pt>
                  <c:pt idx="7">
                    <c:v>DE</c:v>
                  </c:pt>
                  <c:pt idx="8">
                    <c:v>BA</c:v>
                  </c:pt>
                  <c:pt idx="9">
                    <c:v>JPM</c:v>
                  </c:pt>
                  <c:pt idx="10">
                    <c:v>WMT</c:v>
                  </c:pt>
                  <c:pt idx="11">
                    <c:v>EBAY</c:v>
                  </c:pt>
                  <c:pt idx="12">
                    <c:v>EWRET</c:v>
                  </c:pt>
                  <c:pt idx="13">
                    <c:v>Rf</c:v>
                  </c:pt>
                </c15:dlblRangeCache>
              </c15:datalabelsRange>
            </c:ext>
            <c:ext xmlns:c16="http://schemas.microsoft.com/office/drawing/2014/chart" uri="{C3380CC4-5D6E-409C-BE32-E72D297353CC}">
              <c16:uniqueId val="{00000004-4027-6E4B-8AEC-6DEA520E4004}"/>
            </c:ext>
          </c:extLst>
        </c:ser>
        <c:ser>
          <c:idx val="2"/>
          <c:order val="1"/>
          <c:tx>
            <c:v>GMV</c:v>
          </c:tx>
          <c:spPr>
            <a:ln w="25400" cap="rnd">
              <a:noFill/>
              <a:round/>
            </a:ln>
            <a:effectLst/>
          </c:spPr>
          <c:marker>
            <c:symbol val="diamond"/>
            <c:size val="7"/>
            <c:spPr>
              <a:solidFill>
                <a:srgbClr val="FF0000"/>
              </a:solidFill>
              <a:ln w="9525">
                <a:solidFill>
                  <a:schemeClr val="tx1"/>
                </a:solidFill>
              </a:ln>
              <a:effectLst/>
            </c:spPr>
          </c:marker>
          <c:xVal>
            <c:numRef>
              <c:f>'N-Stock'!$AD$24</c:f>
              <c:numCache>
                <c:formatCode>#,##0.0000%;\(#,##0.0000%\);#,##0.0000%</c:formatCode>
                <c:ptCount val="1"/>
                <c:pt idx="0">
                  <c:v>8.2853713831032405E-2</c:v>
                </c:pt>
              </c:numCache>
            </c:numRef>
          </c:xVal>
          <c:yVal>
            <c:numRef>
              <c:f>'N-Stock'!$AC$24</c:f>
              <c:numCache>
                <c:formatCode>#,##0.0000%;\(#,##0.0000%\);#,##0.0000%</c:formatCode>
                <c:ptCount val="1"/>
                <c:pt idx="0">
                  <c:v>0.10959846869745048</c:v>
                </c:pt>
              </c:numCache>
            </c:numRef>
          </c:yVal>
          <c:smooth val="0"/>
          <c:extLst>
            <c:ext xmlns:c16="http://schemas.microsoft.com/office/drawing/2014/chart" uri="{C3380CC4-5D6E-409C-BE32-E72D297353CC}">
              <c16:uniqueId val="{00000006-4027-6E4B-8AEC-6DEA520E4004}"/>
            </c:ext>
          </c:extLst>
        </c:ser>
        <c:ser>
          <c:idx val="3"/>
          <c:order val="2"/>
          <c:tx>
            <c:v>Efficient Portfolio (0.15)</c:v>
          </c:tx>
          <c:spPr>
            <a:ln w="25400" cap="rnd">
              <a:noFill/>
              <a:round/>
            </a:ln>
            <a:effectLst/>
          </c:spPr>
          <c:marker>
            <c:symbol val="square"/>
            <c:size val="7"/>
            <c:spPr>
              <a:solidFill>
                <a:schemeClr val="accent4"/>
              </a:solidFill>
              <a:ln w="9525">
                <a:solidFill>
                  <a:schemeClr val="tx1"/>
                </a:solidFill>
              </a:ln>
              <a:effectLst/>
            </c:spPr>
          </c:marker>
          <c:xVal>
            <c:numRef>
              <c:f>'N-Stock'!$AJ$24</c:f>
              <c:numCache>
                <c:formatCode>#,##0.0000%;\(#,##0.0000%\);#,##0.0000%</c:formatCode>
                <c:ptCount val="1"/>
                <c:pt idx="0">
                  <c:v>8.6628900250454513E-2</c:v>
                </c:pt>
              </c:numCache>
            </c:numRef>
          </c:xVal>
          <c:yVal>
            <c:numRef>
              <c:f>'N-Stock'!$AI$24</c:f>
              <c:numCache>
                <c:formatCode>#,##0.0000%;\(#,##0.0000%\);#,##0.0000%</c:formatCode>
                <c:ptCount val="1"/>
                <c:pt idx="0">
                  <c:v>0.15000000011280853</c:v>
                </c:pt>
              </c:numCache>
            </c:numRef>
          </c:yVal>
          <c:smooth val="0"/>
          <c:extLst>
            <c:ext xmlns:c16="http://schemas.microsoft.com/office/drawing/2014/chart" uri="{C3380CC4-5D6E-409C-BE32-E72D297353CC}">
              <c16:uniqueId val="{00000007-4027-6E4B-8AEC-6DEA520E4004}"/>
            </c:ext>
          </c:extLst>
        </c:ser>
        <c:ser>
          <c:idx val="1"/>
          <c:order val="3"/>
          <c:tx>
            <c:v>Efficient frontier</c:v>
          </c:tx>
          <c:spPr>
            <a:ln w="25400" cap="rnd">
              <a:solidFill>
                <a:srgbClr val="C00000"/>
              </a:solidFill>
              <a:round/>
            </a:ln>
            <a:effectLst/>
          </c:spPr>
          <c:marker>
            <c:symbol val="none"/>
          </c:marker>
          <c:xVal>
            <c:numRef>
              <c:f>'N-Stock'!$AW$24:$AW$38</c:f>
              <c:numCache>
                <c:formatCode>General</c:formatCode>
                <c:ptCount val="15"/>
                <c:pt idx="0">
                  <c:v>0.19548613064934819</c:v>
                </c:pt>
                <c:pt idx="1">
                  <c:v>0.18410923158529671</c:v>
                </c:pt>
                <c:pt idx="2">
                  <c:v>0.17290889897512063</c:v>
                </c:pt>
                <c:pt idx="3">
                  <c:v>0.16192177693514317</c:v>
                </c:pt>
                <c:pt idx="4">
                  <c:v>0.15119435392257805</c:v>
                </c:pt>
                <c:pt idx="5">
                  <c:v>0.14078600705142169</c:v>
                </c:pt>
                <c:pt idx="6">
                  <c:v>0.13077294527571781</c:v>
                </c:pt>
                <c:pt idx="7">
                  <c:v>0.12125313588470414</c:v>
                </c:pt>
                <c:pt idx="8">
                  <c:v>0.11235203166320067</c:v>
                </c:pt>
                <c:pt idx="9">
                  <c:v>0.10422826577761367</c:v>
                </c:pt>
                <c:pt idx="10">
                  <c:v>9.7077186127094803E-2</c:v>
                </c:pt>
                <c:pt idx="11">
                  <c:v>9.1128069533410225E-2</c:v>
                </c:pt>
                <c:pt idx="12">
                  <c:v>8.6628900250454513E-2</c:v>
                </c:pt>
                <c:pt idx="13">
                  <c:v>8.3813507094656597E-2</c:v>
                </c:pt>
                <c:pt idx="14">
                  <c:v>8.2853713831032405E-2</c:v>
                </c:pt>
              </c:numCache>
            </c:numRef>
          </c:xVal>
          <c:yVal>
            <c:numRef>
              <c:f>'N-Stock'!$AV$24:$AV$38</c:f>
              <c:numCache>
                <c:formatCode>#,##0.00%;\(#,##0.00%\);#,##0.00%</c:formatCode>
                <c:ptCount val="15"/>
                <c:pt idx="0">
                  <c:v>0.39240918860495688</c:v>
                </c:pt>
                <c:pt idx="1">
                  <c:v>0.37220842289727785</c:v>
                </c:pt>
                <c:pt idx="2">
                  <c:v>0.35200765718959881</c:v>
                </c:pt>
                <c:pt idx="3">
                  <c:v>0.33180689148191983</c:v>
                </c:pt>
                <c:pt idx="4">
                  <c:v>0.31160612577424079</c:v>
                </c:pt>
                <c:pt idx="5">
                  <c:v>0.29140536006656176</c:v>
                </c:pt>
                <c:pt idx="6">
                  <c:v>0.27120459435888272</c:v>
                </c:pt>
                <c:pt idx="7">
                  <c:v>0.25100382865120369</c:v>
                </c:pt>
                <c:pt idx="8">
                  <c:v>0.23080306294352462</c:v>
                </c:pt>
                <c:pt idx="9">
                  <c:v>0.21060229723584564</c:v>
                </c:pt>
                <c:pt idx="10">
                  <c:v>0.19040153152816658</c:v>
                </c:pt>
                <c:pt idx="11">
                  <c:v>0.17020076582048754</c:v>
                </c:pt>
                <c:pt idx="12">
                  <c:v>0.15000000011280853</c:v>
                </c:pt>
                <c:pt idx="13">
                  <c:v>0.1297992344051295</c:v>
                </c:pt>
                <c:pt idx="14">
                  <c:v>0.10959846869745048</c:v>
                </c:pt>
              </c:numCache>
            </c:numRef>
          </c:yVal>
          <c:smooth val="0"/>
          <c:extLst>
            <c:ext xmlns:c16="http://schemas.microsoft.com/office/drawing/2014/chart" uri="{C3380CC4-5D6E-409C-BE32-E72D297353CC}">
              <c16:uniqueId val="{00000003-8AFB-9F41-8EC4-55D17280CC1F}"/>
            </c:ext>
          </c:extLst>
        </c:ser>
        <c:ser>
          <c:idx val="4"/>
          <c:order val="4"/>
          <c:tx>
            <c:v>Inefficient frontier</c:v>
          </c:tx>
          <c:spPr>
            <a:ln w="25400" cap="rnd">
              <a:solidFill>
                <a:srgbClr val="0070C0"/>
              </a:solidFill>
              <a:round/>
            </a:ln>
            <a:effectLst/>
          </c:spPr>
          <c:marker>
            <c:symbol val="none"/>
          </c:marker>
          <c:xVal>
            <c:numRef>
              <c:f>'N-Stock'!$AW$38:$AW$48</c:f>
              <c:numCache>
                <c:formatCode>General</c:formatCode>
                <c:ptCount val="11"/>
                <c:pt idx="0">
                  <c:v>8.2853713831032405E-2</c:v>
                </c:pt>
                <c:pt idx="1">
                  <c:v>8.3813293282562734E-2</c:v>
                </c:pt>
                <c:pt idx="2">
                  <c:v>8.6628486523365092E-2</c:v>
                </c:pt>
                <c:pt idx="3">
                  <c:v>9.1127479582036749E-2</c:v>
                </c:pt>
                <c:pt idx="4">
                  <c:v>9.7076447729641954E-2</c:v>
                </c:pt>
                <c:pt idx="5">
                  <c:v>0.10422740610714147</c:v>
                </c:pt>
                <c:pt idx="6">
                  <c:v>0.11235107465007084</c:v>
                </c:pt>
                <c:pt idx="7">
                  <c:v>0.12125210133195334</c:v>
                </c:pt>
                <c:pt idx="8">
                  <c:v>0.13077184900041933</c:v>
                </c:pt>
                <c:pt idx="9">
                  <c:v>0.14078486145800059</c:v>
                </c:pt>
                <c:pt idx="10">
                  <c:v>0.15119316866741711</c:v>
                </c:pt>
              </c:numCache>
            </c:numRef>
          </c:xVal>
          <c:yVal>
            <c:numRef>
              <c:f>'N-Stock'!$AV$38:$AV$48</c:f>
              <c:numCache>
                <c:formatCode>#,##0.00%;\(#,##0.00%\);#,##0.00%</c:formatCode>
                <c:ptCount val="11"/>
                <c:pt idx="0">
                  <c:v>0.10959846869745048</c:v>
                </c:pt>
                <c:pt idx="1">
                  <c:v>8.9397702989771441E-2</c:v>
                </c:pt>
                <c:pt idx="2">
                  <c:v>6.9196937282092419E-2</c:v>
                </c:pt>
                <c:pt idx="3">
                  <c:v>4.8996171574413383E-2</c:v>
                </c:pt>
                <c:pt idx="4">
                  <c:v>2.8795405866734347E-2</c:v>
                </c:pt>
                <c:pt idx="5">
                  <c:v>8.5946401590553112E-3</c:v>
                </c:pt>
                <c:pt idx="6">
                  <c:v>-1.1606125548623669E-2</c:v>
                </c:pt>
                <c:pt idx="7">
                  <c:v>-3.1806891256302705E-2</c:v>
                </c:pt>
                <c:pt idx="8">
                  <c:v>-5.2007656963981796E-2</c:v>
                </c:pt>
                <c:pt idx="9">
                  <c:v>-7.2208422671660832E-2</c:v>
                </c:pt>
                <c:pt idx="10">
                  <c:v>-9.2409188379339868E-2</c:v>
                </c:pt>
              </c:numCache>
            </c:numRef>
          </c:yVal>
          <c:smooth val="0"/>
          <c:extLst>
            <c:ext xmlns:c16="http://schemas.microsoft.com/office/drawing/2014/chart" uri="{C3380CC4-5D6E-409C-BE32-E72D297353CC}">
              <c16:uniqueId val="{00000004-8AFB-9F41-8EC4-55D17280CC1F}"/>
            </c:ext>
          </c:extLst>
        </c:ser>
        <c:dLbls>
          <c:showLegendKey val="0"/>
          <c:showVal val="0"/>
          <c:showCatName val="0"/>
          <c:showSerName val="0"/>
          <c:showPercent val="0"/>
          <c:showBubbleSize val="0"/>
        </c:dLbls>
        <c:axId val="689612616"/>
        <c:axId val="689607040"/>
      </c:scatterChart>
      <c:valAx>
        <c:axId val="689612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 (Annual)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07040"/>
        <c:crosses val="autoZero"/>
        <c:crossBetween val="midCat"/>
      </c:valAx>
      <c:valAx>
        <c:axId val="689607040"/>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2783223919801"/>
          <c:y val="5.1234895455263059E-2"/>
          <c:w val="0.81409426529296691"/>
          <c:h val="0.86169993886775986"/>
        </c:manualLayout>
      </c:layout>
      <c:scatterChart>
        <c:scatterStyle val="lineMarker"/>
        <c:varyColors val="0"/>
        <c:ser>
          <c:idx val="2"/>
          <c:order val="0"/>
          <c:tx>
            <c:v>GMV</c:v>
          </c:tx>
          <c:spPr>
            <a:ln w="25400" cap="rnd">
              <a:noFill/>
              <a:round/>
            </a:ln>
            <a:effectLst/>
          </c:spPr>
          <c:marker>
            <c:symbol val="diamond"/>
            <c:size val="7"/>
            <c:spPr>
              <a:solidFill>
                <a:srgbClr val="FF0000"/>
              </a:solidFill>
              <a:ln w="9525">
                <a:solidFill>
                  <a:schemeClr val="tx1"/>
                </a:solidFill>
              </a:ln>
              <a:effectLst/>
            </c:spPr>
          </c:marker>
          <c:xVal>
            <c:numRef>
              <c:f>'N-Stock'!$AD$24</c:f>
              <c:numCache>
                <c:formatCode>#,##0.0000%;\(#,##0.0000%\);#,##0.0000%</c:formatCode>
                <c:ptCount val="1"/>
                <c:pt idx="0">
                  <c:v>8.2853713831032405E-2</c:v>
                </c:pt>
              </c:numCache>
            </c:numRef>
          </c:xVal>
          <c:yVal>
            <c:numRef>
              <c:f>'N-Stock'!$AC$24</c:f>
              <c:numCache>
                <c:formatCode>#,##0.0000%;\(#,##0.0000%\);#,##0.0000%</c:formatCode>
                <c:ptCount val="1"/>
                <c:pt idx="0">
                  <c:v>0.10959846869745048</c:v>
                </c:pt>
              </c:numCache>
            </c:numRef>
          </c:yVal>
          <c:smooth val="0"/>
          <c:extLst>
            <c:ext xmlns:c16="http://schemas.microsoft.com/office/drawing/2014/chart" uri="{C3380CC4-5D6E-409C-BE32-E72D297353CC}">
              <c16:uniqueId val="{0000000F-57EB-9C42-B386-221A0F661577}"/>
            </c:ext>
          </c:extLst>
        </c:ser>
        <c:ser>
          <c:idx val="1"/>
          <c:order val="1"/>
          <c:tx>
            <c:v>Risky Efficient frontier</c:v>
          </c:tx>
          <c:spPr>
            <a:ln w="25400" cap="rnd">
              <a:solidFill>
                <a:srgbClr val="C00000"/>
              </a:solidFill>
              <a:round/>
            </a:ln>
            <a:effectLst/>
          </c:spPr>
          <c:marker>
            <c:symbol val="none"/>
          </c:marker>
          <c:xVal>
            <c:numRef>
              <c:f>'N-Stock'!$AW$24:$AW$38</c:f>
              <c:numCache>
                <c:formatCode>General</c:formatCode>
                <c:ptCount val="15"/>
                <c:pt idx="0">
                  <c:v>0.19548613064934819</c:v>
                </c:pt>
                <c:pt idx="1">
                  <c:v>0.18410923158529671</c:v>
                </c:pt>
                <c:pt idx="2">
                  <c:v>0.17290889897512063</c:v>
                </c:pt>
                <c:pt idx="3">
                  <c:v>0.16192177693514317</c:v>
                </c:pt>
                <c:pt idx="4">
                  <c:v>0.15119435392257805</c:v>
                </c:pt>
                <c:pt idx="5">
                  <c:v>0.14078600705142169</c:v>
                </c:pt>
                <c:pt idx="6">
                  <c:v>0.13077294527571781</c:v>
                </c:pt>
                <c:pt idx="7">
                  <c:v>0.12125313588470414</c:v>
                </c:pt>
                <c:pt idx="8">
                  <c:v>0.11235203166320067</c:v>
                </c:pt>
                <c:pt idx="9">
                  <c:v>0.10422826577761367</c:v>
                </c:pt>
                <c:pt idx="10">
                  <c:v>9.7077186127094803E-2</c:v>
                </c:pt>
                <c:pt idx="11">
                  <c:v>9.1128069533410225E-2</c:v>
                </c:pt>
                <c:pt idx="12">
                  <c:v>8.6628900250454513E-2</c:v>
                </c:pt>
                <c:pt idx="13">
                  <c:v>8.3813507094656597E-2</c:v>
                </c:pt>
                <c:pt idx="14">
                  <c:v>8.2853713831032405E-2</c:v>
                </c:pt>
              </c:numCache>
            </c:numRef>
          </c:xVal>
          <c:yVal>
            <c:numRef>
              <c:f>'N-Stock'!$AV$24:$AV$38</c:f>
              <c:numCache>
                <c:formatCode>#,##0.00%;\(#,##0.00%\);#,##0.00%</c:formatCode>
                <c:ptCount val="15"/>
                <c:pt idx="0">
                  <c:v>0.39240918860495688</c:v>
                </c:pt>
                <c:pt idx="1">
                  <c:v>0.37220842289727785</c:v>
                </c:pt>
                <c:pt idx="2">
                  <c:v>0.35200765718959881</c:v>
                </c:pt>
                <c:pt idx="3">
                  <c:v>0.33180689148191983</c:v>
                </c:pt>
                <c:pt idx="4">
                  <c:v>0.31160612577424079</c:v>
                </c:pt>
                <c:pt idx="5">
                  <c:v>0.29140536006656176</c:v>
                </c:pt>
                <c:pt idx="6">
                  <c:v>0.27120459435888272</c:v>
                </c:pt>
                <c:pt idx="7">
                  <c:v>0.25100382865120369</c:v>
                </c:pt>
                <c:pt idx="8">
                  <c:v>0.23080306294352462</c:v>
                </c:pt>
                <c:pt idx="9">
                  <c:v>0.21060229723584564</c:v>
                </c:pt>
                <c:pt idx="10">
                  <c:v>0.19040153152816658</c:v>
                </c:pt>
                <c:pt idx="11">
                  <c:v>0.17020076582048754</c:v>
                </c:pt>
                <c:pt idx="12">
                  <c:v>0.15000000011280853</c:v>
                </c:pt>
                <c:pt idx="13">
                  <c:v>0.1297992344051295</c:v>
                </c:pt>
                <c:pt idx="14">
                  <c:v>0.10959846869745048</c:v>
                </c:pt>
              </c:numCache>
            </c:numRef>
          </c:yVal>
          <c:smooth val="0"/>
          <c:extLst>
            <c:ext xmlns:c16="http://schemas.microsoft.com/office/drawing/2014/chart" uri="{C3380CC4-5D6E-409C-BE32-E72D297353CC}">
              <c16:uniqueId val="{00000011-57EB-9C42-B386-221A0F661577}"/>
            </c:ext>
          </c:extLst>
        </c:ser>
        <c:ser>
          <c:idx val="4"/>
          <c:order val="2"/>
          <c:tx>
            <c:v>Risky Inefficient frontier</c:v>
          </c:tx>
          <c:spPr>
            <a:ln w="25400" cap="rnd">
              <a:solidFill>
                <a:srgbClr val="0070C0"/>
              </a:solidFill>
              <a:round/>
            </a:ln>
            <a:effectLst/>
          </c:spPr>
          <c:marker>
            <c:symbol val="none"/>
          </c:marker>
          <c:xVal>
            <c:numRef>
              <c:f>'N-Stock'!$AW$38:$AW$48</c:f>
              <c:numCache>
                <c:formatCode>General</c:formatCode>
                <c:ptCount val="11"/>
                <c:pt idx="0">
                  <c:v>8.2853713831032405E-2</c:v>
                </c:pt>
                <c:pt idx="1">
                  <c:v>8.3813293282562734E-2</c:v>
                </c:pt>
                <c:pt idx="2">
                  <c:v>8.6628486523365092E-2</c:v>
                </c:pt>
                <c:pt idx="3">
                  <c:v>9.1127479582036749E-2</c:v>
                </c:pt>
                <c:pt idx="4">
                  <c:v>9.7076447729641954E-2</c:v>
                </c:pt>
                <c:pt idx="5">
                  <c:v>0.10422740610714147</c:v>
                </c:pt>
                <c:pt idx="6">
                  <c:v>0.11235107465007084</c:v>
                </c:pt>
                <c:pt idx="7">
                  <c:v>0.12125210133195334</c:v>
                </c:pt>
                <c:pt idx="8">
                  <c:v>0.13077184900041933</c:v>
                </c:pt>
                <c:pt idx="9">
                  <c:v>0.14078486145800059</c:v>
                </c:pt>
                <c:pt idx="10">
                  <c:v>0.15119316866741711</c:v>
                </c:pt>
              </c:numCache>
            </c:numRef>
          </c:xVal>
          <c:yVal>
            <c:numRef>
              <c:f>'N-Stock'!$AV$38:$AV$48</c:f>
              <c:numCache>
                <c:formatCode>#,##0.00%;\(#,##0.00%\);#,##0.00%</c:formatCode>
                <c:ptCount val="11"/>
                <c:pt idx="0">
                  <c:v>0.10959846869745048</c:v>
                </c:pt>
                <c:pt idx="1">
                  <c:v>8.9397702989771441E-2</c:v>
                </c:pt>
                <c:pt idx="2">
                  <c:v>6.9196937282092419E-2</c:v>
                </c:pt>
                <c:pt idx="3">
                  <c:v>4.8996171574413383E-2</c:v>
                </c:pt>
                <c:pt idx="4">
                  <c:v>2.8795405866734347E-2</c:v>
                </c:pt>
                <c:pt idx="5">
                  <c:v>8.5946401590553112E-3</c:v>
                </c:pt>
                <c:pt idx="6">
                  <c:v>-1.1606125548623669E-2</c:v>
                </c:pt>
                <c:pt idx="7">
                  <c:v>-3.1806891256302705E-2</c:v>
                </c:pt>
                <c:pt idx="8">
                  <c:v>-5.2007656963981796E-2</c:v>
                </c:pt>
                <c:pt idx="9">
                  <c:v>-7.2208422671660832E-2</c:v>
                </c:pt>
                <c:pt idx="10">
                  <c:v>-9.2409188379339868E-2</c:v>
                </c:pt>
              </c:numCache>
            </c:numRef>
          </c:yVal>
          <c:smooth val="0"/>
          <c:extLst>
            <c:ext xmlns:c16="http://schemas.microsoft.com/office/drawing/2014/chart" uri="{C3380CC4-5D6E-409C-BE32-E72D297353CC}">
              <c16:uniqueId val="{00000012-57EB-9C42-B386-221A0F661577}"/>
            </c:ext>
          </c:extLst>
        </c:ser>
        <c:dLbls>
          <c:showLegendKey val="0"/>
          <c:showVal val="0"/>
          <c:showCatName val="0"/>
          <c:showSerName val="0"/>
          <c:showPercent val="0"/>
          <c:showBubbleSize val="0"/>
        </c:dLbls>
        <c:axId val="689612616"/>
        <c:axId val="689607040"/>
      </c:scatterChart>
      <c:valAx>
        <c:axId val="689612616"/>
        <c:scaling>
          <c:orientation val="minMax"/>
          <c:max val="0.3000000000000000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 (Annual)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07040"/>
        <c:crosses val="autoZero"/>
        <c:crossBetween val="midCat"/>
      </c:valAx>
      <c:valAx>
        <c:axId val="689607040"/>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2783223919801"/>
          <c:y val="5.1234895455263059E-2"/>
          <c:w val="0.81409426529296691"/>
          <c:h val="0.86169993886775986"/>
        </c:manualLayout>
      </c:layout>
      <c:scatterChart>
        <c:scatterStyle val="lineMarker"/>
        <c:varyColors val="0"/>
        <c:ser>
          <c:idx val="2"/>
          <c:order val="0"/>
          <c:tx>
            <c:v>GMV</c:v>
          </c:tx>
          <c:spPr>
            <a:ln w="25400" cap="rnd">
              <a:noFill/>
              <a:round/>
            </a:ln>
            <a:effectLst/>
          </c:spPr>
          <c:marker>
            <c:symbol val="diamond"/>
            <c:size val="7"/>
            <c:spPr>
              <a:solidFill>
                <a:srgbClr val="FF0000"/>
              </a:solidFill>
              <a:ln w="9525">
                <a:solidFill>
                  <a:schemeClr val="tx1"/>
                </a:solidFill>
              </a:ln>
              <a:effectLst/>
            </c:spPr>
          </c:marker>
          <c:xVal>
            <c:numRef>
              <c:f>'N-Stock'!$AD$24</c:f>
              <c:numCache>
                <c:formatCode>#,##0.0000%;\(#,##0.0000%\);#,##0.0000%</c:formatCode>
                <c:ptCount val="1"/>
                <c:pt idx="0">
                  <c:v>8.2853713831032405E-2</c:v>
                </c:pt>
              </c:numCache>
            </c:numRef>
          </c:xVal>
          <c:yVal>
            <c:numRef>
              <c:f>'N-Stock'!$AC$24</c:f>
              <c:numCache>
                <c:formatCode>#,##0.0000%;\(#,##0.0000%\);#,##0.0000%</c:formatCode>
                <c:ptCount val="1"/>
                <c:pt idx="0">
                  <c:v>0.10959846869745048</c:v>
                </c:pt>
              </c:numCache>
            </c:numRef>
          </c:yVal>
          <c:smooth val="0"/>
          <c:extLst>
            <c:ext xmlns:c16="http://schemas.microsoft.com/office/drawing/2014/chart" uri="{C3380CC4-5D6E-409C-BE32-E72D297353CC}">
              <c16:uniqueId val="{00000000-1789-5D4C-A479-18D35F587399}"/>
            </c:ext>
          </c:extLst>
        </c:ser>
        <c:ser>
          <c:idx val="1"/>
          <c:order val="1"/>
          <c:tx>
            <c:v>Risky Efficient frontier</c:v>
          </c:tx>
          <c:spPr>
            <a:ln w="25400" cap="rnd">
              <a:solidFill>
                <a:schemeClr val="accent1"/>
              </a:solidFill>
              <a:round/>
            </a:ln>
            <a:effectLst/>
          </c:spPr>
          <c:marker>
            <c:symbol val="none"/>
          </c:marker>
          <c:xVal>
            <c:numRef>
              <c:f>'N-Stock'!$AW$24:$AW$38</c:f>
              <c:numCache>
                <c:formatCode>General</c:formatCode>
                <c:ptCount val="15"/>
                <c:pt idx="0">
                  <c:v>0.19548613064934819</c:v>
                </c:pt>
                <c:pt idx="1">
                  <c:v>0.18410923158529671</c:v>
                </c:pt>
                <c:pt idx="2">
                  <c:v>0.17290889897512063</c:v>
                </c:pt>
                <c:pt idx="3">
                  <c:v>0.16192177693514317</c:v>
                </c:pt>
                <c:pt idx="4">
                  <c:v>0.15119435392257805</c:v>
                </c:pt>
                <c:pt idx="5">
                  <c:v>0.14078600705142169</c:v>
                </c:pt>
                <c:pt idx="6">
                  <c:v>0.13077294527571781</c:v>
                </c:pt>
                <c:pt idx="7">
                  <c:v>0.12125313588470414</c:v>
                </c:pt>
                <c:pt idx="8">
                  <c:v>0.11235203166320067</c:v>
                </c:pt>
                <c:pt idx="9">
                  <c:v>0.10422826577761367</c:v>
                </c:pt>
                <c:pt idx="10">
                  <c:v>9.7077186127094803E-2</c:v>
                </c:pt>
                <c:pt idx="11">
                  <c:v>9.1128069533410225E-2</c:v>
                </c:pt>
                <c:pt idx="12">
                  <c:v>8.6628900250454513E-2</c:v>
                </c:pt>
                <c:pt idx="13">
                  <c:v>8.3813507094656597E-2</c:v>
                </c:pt>
                <c:pt idx="14">
                  <c:v>8.2853713831032405E-2</c:v>
                </c:pt>
              </c:numCache>
            </c:numRef>
          </c:xVal>
          <c:yVal>
            <c:numRef>
              <c:f>'N-Stock'!$AV$24:$AV$38</c:f>
              <c:numCache>
                <c:formatCode>#,##0.00%;\(#,##0.00%\);#,##0.00%</c:formatCode>
                <c:ptCount val="15"/>
                <c:pt idx="0">
                  <c:v>0.39240918860495688</c:v>
                </c:pt>
                <c:pt idx="1">
                  <c:v>0.37220842289727785</c:v>
                </c:pt>
                <c:pt idx="2">
                  <c:v>0.35200765718959881</c:v>
                </c:pt>
                <c:pt idx="3">
                  <c:v>0.33180689148191983</c:v>
                </c:pt>
                <c:pt idx="4">
                  <c:v>0.31160612577424079</c:v>
                </c:pt>
                <c:pt idx="5">
                  <c:v>0.29140536006656176</c:v>
                </c:pt>
                <c:pt idx="6">
                  <c:v>0.27120459435888272</c:v>
                </c:pt>
                <c:pt idx="7">
                  <c:v>0.25100382865120369</c:v>
                </c:pt>
                <c:pt idx="8">
                  <c:v>0.23080306294352462</c:v>
                </c:pt>
                <c:pt idx="9">
                  <c:v>0.21060229723584564</c:v>
                </c:pt>
                <c:pt idx="10">
                  <c:v>0.19040153152816658</c:v>
                </c:pt>
                <c:pt idx="11">
                  <c:v>0.17020076582048754</c:v>
                </c:pt>
                <c:pt idx="12">
                  <c:v>0.15000000011280853</c:v>
                </c:pt>
                <c:pt idx="13">
                  <c:v>0.1297992344051295</c:v>
                </c:pt>
                <c:pt idx="14">
                  <c:v>0.10959846869745048</c:v>
                </c:pt>
              </c:numCache>
            </c:numRef>
          </c:yVal>
          <c:smooth val="0"/>
          <c:extLst>
            <c:ext xmlns:c16="http://schemas.microsoft.com/office/drawing/2014/chart" uri="{C3380CC4-5D6E-409C-BE32-E72D297353CC}">
              <c16:uniqueId val="{00000001-1789-5D4C-A479-18D35F587399}"/>
            </c:ext>
          </c:extLst>
        </c:ser>
        <c:ser>
          <c:idx val="4"/>
          <c:order val="2"/>
          <c:tx>
            <c:v>Risky Inefficient frontier</c:v>
          </c:tx>
          <c:spPr>
            <a:ln w="25400" cap="rnd">
              <a:solidFill>
                <a:srgbClr val="0070C0"/>
              </a:solidFill>
              <a:round/>
            </a:ln>
            <a:effectLst/>
          </c:spPr>
          <c:marker>
            <c:symbol val="none"/>
          </c:marker>
          <c:xVal>
            <c:numRef>
              <c:f>'N-Stock'!$AW$38:$AW$48</c:f>
              <c:numCache>
                <c:formatCode>General</c:formatCode>
                <c:ptCount val="11"/>
                <c:pt idx="0">
                  <c:v>8.2853713831032405E-2</c:v>
                </c:pt>
                <c:pt idx="1">
                  <c:v>8.3813293282562734E-2</c:v>
                </c:pt>
                <c:pt idx="2">
                  <c:v>8.6628486523365092E-2</c:v>
                </c:pt>
                <c:pt idx="3">
                  <c:v>9.1127479582036749E-2</c:v>
                </c:pt>
                <c:pt idx="4">
                  <c:v>9.7076447729641954E-2</c:v>
                </c:pt>
                <c:pt idx="5">
                  <c:v>0.10422740610714147</c:v>
                </c:pt>
                <c:pt idx="6">
                  <c:v>0.11235107465007084</c:v>
                </c:pt>
                <c:pt idx="7">
                  <c:v>0.12125210133195334</c:v>
                </c:pt>
                <c:pt idx="8">
                  <c:v>0.13077184900041933</c:v>
                </c:pt>
                <c:pt idx="9">
                  <c:v>0.14078486145800059</c:v>
                </c:pt>
                <c:pt idx="10">
                  <c:v>0.15119316866741711</c:v>
                </c:pt>
              </c:numCache>
            </c:numRef>
          </c:xVal>
          <c:yVal>
            <c:numRef>
              <c:f>'N-Stock'!$AV$38:$AV$48</c:f>
              <c:numCache>
                <c:formatCode>#,##0.00%;\(#,##0.00%\);#,##0.00%</c:formatCode>
                <c:ptCount val="11"/>
                <c:pt idx="0">
                  <c:v>0.10959846869745048</c:v>
                </c:pt>
                <c:pt idx="1">
                  <c:v>8.9397702989771441E-2</c:v>
                </c:pt>
                <c:pt idx="2">
                  <c:v>6.9196937282092419E-2</c:v>
                </c:pt>
                <c:pt idx="3">
                  <c:v>4.8996171574413383E-2</c:v>
                </c:pt>
                <c:pt idx="4">
                  <c:v>2.8795405866734347E-2</c:v>
                </c:pt>
                <c:pt idx="5">
                  <c:v>8.5946401590553112E-3</c:v>
                </c:pt>
                <c:pt idx="6">
                  <c:v>-1.1606125548623669E-2</c:v>
                </c:pt>
                <c:pt idx="7">
                  <c:v>-3.1806891256302705E-2</c:v>
                </c:pt>
                <c:pt idx="8">
                  <c:v>-5.2007656963981796E-2</c:v>
                </c:pt>
                <c:pt idx="9">
                  <c:v>-7.2208422671660832E-2</c:v>
                </c:pt>
                <c:pt idx="10">
                  <c:v>-9.2409188379339868E-2</c:v>
                </c:pt>
              </c:numCache>
            </c:numRef>
          </c:yVal>
          <c:smooth val="0"/>
          <c:extLst>
            <c:ext xmlns:c16="http://schemas.microsoft.com/office/drawing/2014/chart" uri="{C3380CC4-5D6E-409C-BE32-E72D297353CC}">
              <c16:uniqueId val="{00000002-1789-5D4C-A479-18D35F587399}"/>
            </c:ext>
          </c:extLst>
        </c:ser>
        <c:ser>
          <c:idx val="5"/>
          <c:order val="3"/>
          <c:tx>
            <c:v>Efficient frontier</c:v>
          </c:tx>
          <c:spPr>
            <a:ln w="25400" cap="rnd">
              <a:solidFill>
                <a:srgbClr val="C00000"/>
              </a:solidFill>
              <a:round/>
            </a:ln>
            <a:effectLst/>
          </c:spPr>
          <c:marker>
            <c:symbol val="none"/>
          </c:marker>
          <c:dPt>
            <c:idx val="5"/>
            <c:marker>
              <c:symbol val="circle"/>
              <c:size val="7"/>
              <c:spPr>
                <a:solidFill>
                  <a:srgbClr val="00B0F0"/>
                </a:solidFill>
                <a:ln w="9525">
                  <a:solidFill>
                    <a:schemeClr val="tx1"/>
                  </a:solidFill>
                </a:ln>
                <a:effectLst/>
              </c:spPr>
            </c:marker>
            <c:bubble3D val="0"/>
            <c:extLst>
              <c:ext xmlns:c16="http://schemas.microsoft.com/office/drawing/2014/chart" uri="{C3380CC4-5D6E-409C-BE32-E72D297353CC}">
                <c16:uniqueId val="{00000003-1789-5D4C-A479-18D35F587399}"/>
              </c:ext>
            </c:extLst>
          </c:dPt>
          <c:xVal>
            <c:numRef>
              <c:f>'N-Stock'!$BB$24:$BB$39</c:f>
              <c:numCache>
                <c:formatCode>#,##0.0%;\(#,##0.0%\);#,##0.0%</c:formatCode>
                <c:ptCount val="16"/>
                <c:pt idx="0">
                  <c:v>0.24338367601192656</c:v>
                </c:pt>
                <c:pt idx="1">
                  <c:v>0.22715809761113145</c:v>
                </c:pt>
                <c:pt idx="2">
                  <c:v>0.21093251921033637</c:v>
                </c:pt>
                <c:pt idx="3">
                  <c:v>0.19470694080954126</c:v>
                </c:pt>
                <c:pt idx="4">
                  <c:v>0.17848136240874618</c:v>
                </c:pt>
                <c:pt idx="5">
                  <c:v>0.16225578400795104</c:v>
                </c:pt>
                <c:pt idx="6">
                  <c:v>0.14603020560715596</c:v>
                </c:pt>
                <c:pt idx="7">
                  <c:v>0.12980462720636085</c:v>
                </c:pt>
                <c:pt idx="8">
                  <c:v>0.11357904880556573</c:v>
                </c:pt>
                <c:pt idx="9">
                  <c:v>9.7353470404770631E-2</c:v>
                </c:pt>
                <c:pt idx="10">
                  <c:v>8.1127892003975521E-2</c:v>
                </c:pt>
                <c:pt idx="11">
                  <c:v>6.4902313603180425E-2</c:v>
                </c:pt>
                <c:pt idx="12">
                  <c:v>4.8676735202385323E-2</c:v>
                </c:pt>
                <c:pt idx="13">
                  <c:v>3.245115680159022E-2</c:v>
                </c:pt>
                <c:pt idx="14">
                  <c:v>1.622557840079512E-2</c:v>
                </c:pt>
                <c:pt idx="15">
                  <c:v>0</c:v>
                </c:pt>
              </c:numCache>
            </c:numRef>
          </c:xVal>
          <c:yVal>
            <c:numRef>
              <c:f>'N-Stock'!$BA$24:$BA$39</c:f>
              <c:numCache>
                <c:formatCode>#,##0.0%;\(#,##0.0%\);#,##0.0%</c:formatCode>
                <c:ptCount val="16"/>
                <c:pt idx="0">
                  <c:v>0.48314156896016625</c:v>
                </c:pt>
                <c:pt idx="1">
                  <c:v>0.45299879769615514</c:v>
                </c:pt>
                <c:pt idx="2">
                  <c:v>0.42285602643214415</c:v>
                </c:pt>
                <c:pt idx="3">
                  <c:v>0.39271325516813299</c:v>
                </c:pt>
                <c:pt idx="4">
                  <c:v>0.36257048390412194</c:v>
                </c:pt>
                <c:pt idx="5">
                  <c:v>0.33242771264011084</c:v>
                </c:pt>
                <c:pt idx="6">
                  <c:v>0.30228494137609974</c:v>
                </c:pt>
                <c:pt idx="7">
                  <c:v>0.27214217011208869</c:v>
                </c:pt>
                <c:pt idx="8">
                  <c:v>0.24199939884807758</c:v>
                </c:pt>
                <c:pt idx="9">
                  <c:v>0.21185662758406648</c:v>
                </c:pt>
                <c:pt idx="10">
                  <c:v>0.18171385632005543</c:v>
                </c:pt>
                <c:pt idx="11">
                  <c:v>0.15157108505604436</c:v>
                </c:pt>
                <c:pt idx="12">
                  <c:v>0.12142831379203327</c:v>
                </c:pt>
                <c:pt idx="13">
                  <c:v>9.1285542528022193E-2</c:v>
                </c:pt>
                <c:pt idx="14">
                  <c:v>6.1142771264011117E-2</c:v>
                </c:pt>
                <c:pt idx="15">
                  <c:v>3.0999999999999996E-2</c:v>
                </c:pt>
              </c:numCache>
            </c:numRef>
          </c:yVal>
          <c:smooth val="0"/>
          <c:extLst>
            <c:ext xmlns:c16="http://schemas.microsoft.com/office/drawing/2014/chart" uri="{C3380CC4-5D6E-409C-BE32-E72D297353CC}">
              <c16:uniqueId val="{00000004-1789-5D4C-A479-18D35F587399}"/>
            </c:ext>
          </c:extLst>
        </c:ser>
        <c:ser>
          <c:idx val="6"/>
          <c:order val="4"/>
          <c:tx>
            <c:v>Inefficient frontier</c:v>
          </c:tx>
          <c:spPr>
            <a:ln w="25400" cap="rnd">
              <a:solidFill>
                <a:srgbClr val="00B050"/>
              </a:solidFill>
              <a:round/>
            </a:ln>
            <a:effectLst/>
          </c:spPr>
          <c:marker>
            <c:symbol val="none"/>
          </c:marker>
          <c:dPt>
            <c:idx val="0"/>
            <c:marker>
              <c:symbol val="square"/>
              <c:size val="7"/>
              <c:spPr>
                <a:solidFill>
                  <a:srgbClr val="7030A0"/>
                </a:solidFill>
                <a:ln w="9525">
                  <a:solidFill>
                    <a:schemeClr val="tx1"/>
                  </a:solidFill>
                </a:ln>
                <a:effectLst/>
              </c:spPr>
            </c:marker>
            <c:bubble3D val="0"/>
            <c:extLst>
              <c:ext xmlns:c16="http://schemas.microsoft.com/office/drawing/2014/chart" uri="{C3380CC4-5D6E-409C-BE32-E72D297353CC}">
                <c16:uniqueId val="{00000005-1789-5D4C-A479-18D35F587399}"/>
              </c:ext>
            </c:extLst>
          </c:dPt>
          <c:xVal>
            <c:numRef>
              <c:f>'N-Stock'!$BB$39:$BB$44</c:f>
              <c:numCache>
                <c:formatCode>#,##0.0%;\(#,##0.0%\);#,##0.0%</c:formatCode>
                <c:ptCount val="6"/>
                <c:pt idx="0">
                  <c:v>0</c:v>
                </c:pt>
                <c:pt idx="1">
                  <c:v>1.6225578400795086E-2</c:v>
                </c:pt>
                <c:pt idx="2">
                  <c:v>3.2451156801590199E-2</c:v>
                </c:pt>
                <c:pt idx="3">
                  <c:v>4.8676735202385323E-2</c:v>
                </c:pt>
                <c:pt idx="4">
                  <c:v>6.4902313603180439E-2</c:v>
                </c:pt>
                <c:pt idx="5">
                  <c:v>8.1127892003975563E-2</c:v>
                </c:pt>
              </c:numCache>
            </c:numRef>
          </c:xVal>
          <c:yVal>
            <c:numRef>
              <c:f>'N-Stock'!$BA$39:$BA$44</c:f>
              <c:numCache>
                <c:formatCode>#,##0.0%;\(#,##0.0%\);#,##0.0%</c:formatCode>
                <c:ptCount val="6"/>
                <c:pt idx="0">
                  <c:v>3.0999999999999996E-2</c:v>
                </c:pt>
                <c:pt idx="1">
                  <c:v>8.5722873598895882E-4</c:v>
                </c:pt>
                <c:pt idx="2">
                  <c:v>-2.9285542528022152E-2</c:v>
                </c:pt>
                <c:pt idx="3">
                  <c:v>-5.9428313792033269E-2</c:v>
                </c:pt>
                <c:pt idx="4">
                  <c:v>-8.9571085056044386E-2</c:v>
                </c:pt>
                <c:pt idx="5">
                  <c:v>-0.11971385632005549</c:v>
                </c:pt>
              </c:numCache>
            </c:numRef>
          </c:yVal>
          <c:smooth val="0"/>
          <c:extLst>
            <c:ext xmlns:c16="http://schemas.microsoft.com/office/drawing/2014/chart" uri="{C3380CC4-5D6E-409C-BE32-E72D297353CC}">
              <c16:uniqueId val="{00000006-1789-5D4C-A479-18D35F587399}"/>
            </c:ext>
          </c:extLst>
        </c:ser>
        <c:dLbls>
          <c:showLegendKey val="0"/>
          <c:showVal val="0"/>
          <c:showCatName val="0"/>
          <c:showSerName val="0"/>
          <c:showPercent val="0"/>
          <c:showBubbleSize val="0"/>
        </c:dLbls>
        <c:axId val="689612616"/>
        <c:axId val="689607040"/>
      </c:scatterChart>
      <c:valAx>
        <c:axId val="689612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 (Annual)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07040"/>
        <c:crosses val="autoZero"/>
        <c:crossBetween val="midCat"/>
      </c:valAx>
      <c:valAx>
        <c:axId val="689607040"/>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2783223919801"/>
          <c:y val="5.1234895455263059E-2"/>
          <c:w val="0.81409426529296691"/>
          <c:h val="0.86169993886775986"/>
        </c:manualLayout>
      </c:layout>
      <c:scatterChart>
        <c:scatterStyle val="lineMarker"/>
        <c:varyColors val="0"/>
        <c:ser>
          <c:idx val="0"/>
          <c:order val="0"/>
          <c:tx>
            <c:v>CML</c:v>
          </c:tx>
          <c:spPr>
            <a:ln w="28575" cap="rnd">
              <a:solidFill>
                <a:srgbClr val="C00000"/>
              </a:solidFill>
              <a:round/>
            </a:ln>
            <a:effectLst/>
          </c:spPr>
          <c:marker>
            <c:symbol val="none"/>
          </c:marker>
          <c:dPt>
            <c:idx val="12"/>
            <c:marker>
              <c:symbol val="none"/>
            </c:marker>
            <c:bubble3D val="0"/>
            <c:extLst>
              <c:ext xmlns:c16="http://schemas.microsoft.com/office/drawing/2014/chart" uri="{C3380CC4-5D6E-409C-BE32-E72D297353CC}">
                <c16:uniqueId val="{00000000-50AD-7E4F-A693-B60D1316E142}"/>
              </c:ext>
            </c:extLst>
          </c:dPt>
          <c:dPt>
            <c:idx val="13"/>
            <c:marker>
              <c:symbol val="none"/>
            </c:marker>
            <c:bubble3D val="0"/>
            <c:extLst>
              <c:ext xmlns:c16="http://schemas.microsoft.com/office/drawing/2014/chart" uri="{C3380CC4-5D6E-409C-BE32-E72D297353CC}">
                <c16:uniqueId val="{00000001-50AD-7E4F-A693-B60D1316E142}"/>
              </c:ext>
            </c:extLst>
          </c:dPt>
          <c:dPt>
            <c:idx val="15"/>
            <c:marker>
              <c:symbol val="square"/>
              <c:size val="7"/>
              <c:spPr>
                <a:solidFill>
                  <a:srgbClr val="7030A0"/>
                </a:solidFill>
                <a:ln w="9525">
                  <a:solidFill>
                    <a:schemeClr val="tx1"/>
                  </a:solidFill>
                </a:ln>
                <a:effectLst/>
              </c:spPr>
            </c:marker>
            <c:bubble3D val="0"/>
            <c:extLst>
              <c:ext xmlns:c16="http://schemas.microsoft.com/office/drawing/2014/chart" uri="{C3380CC4-5D6E-409C-BE32-E72D297353CC}">
                <c16:uniqueId val="{00000016-50AD-7E4F-A693-B60D1316E142}"/>
              </c:ext>
            </c:extLst>
          </c:dPt>
          <c:xVal>
            <c:numRef>
              <c:f>'N-Stock'!$BB$24:$BB$39</c:f>
              <c:numCache>
                <c:formatCode>#,##0.0%;\(#,##0.0%\);#,##0.0%</c:formatCode>
                <c:ptCount val="16"/>
                <c:pt idx="0">
                  <c:v>0.24338367601192656</c:v>
                </c:pt>
                <c:pt idx="1">
                  <c:v>0.22715809761113145</c:v>
                </c:pt>
                <c:pt idx="2">
                  <c:v>0.21093251921033637</c:v>
                </c:pt>
                <c:pt idx="3">
                  <c:v>0.19470694080954126</c:v>
                </c:pt>
                <c:pt idx="4">
                  <c:v>0.17848136240874618</c:v>
                </c:pt>
                <c:pt idx="5">
                  <c:v>0.16225578400795104</c:v>
                </c:pt>
                <c:pt idx="6">
                  <c:v>0.14603020560715596</c:v>
                </c:pt>
                <c:pt idx="7">
                  <c:v>0.12980462720636085</c:v>
                </c:pt>
                <c:pt idx="8">
                  <c:v>0.11357904880556573</c:v>
                </c:pt>
                <c:pt idx="9">
                  <c:v>9.7353470404770631E-2</c:v>
                </c:pt>
                <c:pt idx="10">
                  <c:v>8.1127892003975521E-2</c:v>
                </c:pt>
                <c:pt idx="11">
                  <c:v>6.4902313603180425E-2</c:v>
                </c:pt>
                <c:pt idx="12">
                  <c:v>4.8676735202385323E-2</c:v>
                </c:pt>
                <c:pt idx="13">
                  <c:v>3.245115680159022E-2</c:v>
                </c:pt>
                <c:pt idx="14">
                  <c:v>1.622557840079512E-2</c:v>
                </c:pt>
                <c:pt idx="15">
                  <c:v>0</c:v>
                </c:pt>
              </c:numCache>
            </c:numRef>
          </c:xVal>
          <c:yVal>
            <c:numRef>
              <c:f>'N-Stock'!$BA$24:$BA$39</c:f>
              <c:numCache>
                <c:formatCode>#,##0.0%;\(#,##0.0%\);#,##0.0%</c:formatCode>
                <c:ptCount val="16"/>
                <c:pt idx="0">
                  <c:v>0.48314156896016625</c:v>
                </c:pt>
                <c:pt idx="1">
                  <c:v>0.45299879769615514</c:v>
                </c:pt>
                <c:pt idx="2">
                  <c:v>0.42285602643214415</c:v>
                </c:pt>
                <c:pt idx="3">
                  <c:v>0.39271325516813299</c:v>
                </c:pt>
                <c:pt idx="4">
                  <c:v>0.36257048390412194</c:v>
                </c:pt>
                <c:pt idx="5">
                  <c:v>0.33242771264011084</c:v>
                </c:pt>
                <c:pt idx="6">
                  <c:v>0.30228494137609974</c:v>
                </c:pt>
                <c:pt idx="7">
                  <c:v>0.27214217011208869</c:v>
                </c:pt>
                <c:pt idx="8">
                  <c:v>0.24199939884807758</c:v>
                </c:pt>
                <c:pt idx="9">
                  <c:v>0.21185662758406648</c:v>
                </c:pt>
                <c:pt idx="10">
                  <c:v>0.18171385632005543</c:v>
                </c:pt>
                <c:pt idx="11">
                  <c:v>0.15157108505604436</c:v>
                </c:pt>
                <c:pt idx="12">
                  <c:v>0.12142831379203327</c:v>
                </c:pt>
                <c:pt idx="13">
                  <c:v>9.1285542528022193E-2</c:v>
                </c:pt>
                <c:pt idx="14">
                  <c:v>6.1142771264011117E-2</c:v>
                </c:pt>
                <c:pt idx="15">
                  <c:v>3.0999999999999996E-2</c:v>
                </c:pt>
              </c:numCache>
            </c:numRef>
          </c:yVal>
          <c:smooth val="0"/>
          <c:extLst>
            <c:ext xmlns:c16="http://schemas.microsoft.com/office/drawing/2014/chart" uri="{C3380CC4-5D6E-409C-BE32-E72D297353CC}">
              <c16:uniqueId val="{0000000E-50AD-7E4F-A693-B60D1316E142}"/>
            </c:ext>
          </c:extLst>
        </c:ser>
        <c:ser>
          <c:idx val="2"/>
          <c:order val="1"/>
          <c:tx>
            <c:v>GMV</c:v>
          </c:tx>
          <c:spPr>
            <a:ln w="25400" cap="rnd">
              <a:noFill/>
              <a:round/>
            </a:ln>
            <a:effectLst/>
          </c:spPr>
          <c:marker>
            <c:symbol val="diamond"/>
            <c:size val="7"/>
            <c:spPr>
              <a:solidFill>
                <a:srgbClr val="FF0000"/>
              </a:solidFill>
              <a:ln w="9525">
                <a:solidFill>
                  <a:schemeClr val="tx1"/>
                </a:solidFill>
              </a:ln>
              <a:effectLst/>
            </c:spPr>
          </c:marker>
          <c:xVal>
            <c:numRef>
              <c:f>'N-Stock'!$AD$24</c:f>
              <c:numCache>
                <c:formatCode>#,##0.0000%;\(#,##0.0000%\);#,##0.0000%</c:formatCode>
                <c:ptCount val="1"/>
                <c:pt idx="0">
                  <c:v>8.2853713831032405E-2</c:v>
                </c:pt>
              </c:numCache>
            </c:numRef>
          </c:xVal>
          <c:yVal>
            <c:numRef>
              <c:f>'N-Stock'!$AC$24</c:f>
              <c:numCache>
                <c:formatCode>#,##0.0000%;\(#,##0.0000%\);#,##0.0000%</c:formatCode>
                <c:ptCount val="1"/>
                <c:pt idx="0">
                  <c:v>0.10959846869745048</c:v>
                </c:pt>
              </c:numCache>
            </c:numRef>
          </c:yVal>
          <c:smooth val="0"/>
          <c:extLst>
            <c:ext xmlns:c16="http://schemas.microsoft.com/office/drawing/2014/chart" uri="{C3380CC4-5D6E-409C-BE32-E72D297353CC}">
              <c16:uniqueId val="{0000000F-50AD-7E4F-A693-B60D1316E142}"/>
            </c:ext>
          </c:extLst>
        </c:ser>
        <c:ser>
          <c:idx val="1"/>
          <c:order val="2"/>
          <c:tx>
            <c:v>Efficient frontier</c:v>
          </c:tx>
          <c:spPr>
            <a:ln w="25400" cap="rnd">
              <a:solidFill>
                <a:schemeClr val="tx1"/>
              </a:solidFill>
              <a:round/>
            </a:ln>
            <a:effectLst/>
          </c:spPr>
          <c:marker>
            <c:symbol val="none"/>
          </c:marker>
          <c:xVal>
            <c:numRef>
              <c:f>'N-Stock'!$AW$24:$AW$38</c:f>
              <c:numCache>
                <c:formatCode>General</c:formatCode>
                <c:ptCount val="15"/>
                <c:pt idx="0">
                  <c:v>0.19548613064934819</c:v>
                </c:pt>
                <c:pt idx="1">
                  <c:v>0.18410923158529671</c:v>
                </c:pt>
                <c:pt idx="2">
                  <c:v>0.17290889897512063</c:v>
                </c:pt>
                <c:pt idx="3">
                  <c:v>0.16192177693514317</c:v>
                </c:pt>
                <c:pt idx="4">
                  <c:v>0.15119435392257805</c:v>
                </c:pt>
                <c:pt idx="5">
                  <c:v>0.14078600705142169</c:v>
                </c:pt>
                <c:pt idx="6">
                  <c:v>0.13077294527571781</c:v>
                </c:pt>
                <c:pt idx="7">
                  <c:v>0.12125313588470414</c:v>
                </c:pt>
                <c:pt idx="8">
                  <c:v>0.11235203166320067</c:v>
                </c:pt>
                <c:pt idx="9">
                  <c:v>0.10422826577761367</c:v>
                </c:pt>
                <c:pt idx="10">
                  <c:v>9.7077186127094803E-2</c:v>
                </c:pt>
                <c:pt idx="11">
                  <c:v>9.1128069533410225E-2</c:v>
                </c:pt>
                <c:pt idx="12">
                  <c:v>8.6628900250454513E-2</c:v>
                </c:pt>
                <c:pt idx="13">
                  <c:v>8.3813507094656597E-2</c:v>
                </c:pt>
                <c:pt idx="14">
                  <c:v>8.2853713831032405E-2</c:v>
                </c:pt>
              </c:numCache>
            </c:numRef>
          </c:xVal>
          <c:yVal>
            <c:numRef>
              <c:f>'N-Stock'!$AV$24:$AV$38</c:f>
              <c:numCache>
                <c:formatCode>#,##0.00%;\(#,##0.00%\);#,##0.00%</c:formatCode>
                <c:ptCount val="15"/>
                <c:pt idx="0">
                  <c:v>0.39240918860495688</c:v>
                </c:pt>
                <c:pt idx="1">
                  <c:v>0.37220842289727785</c:v>
                </c:pt>
                <c:pt idx="2">
                  <c:v>0.35200765718959881</c:v>
                </c:pt>
                <c:pt idx="3">
                  <c:v>0.33180689148191983</c:v>
                </c:pt>
                <c:pt idx="4">
                  <c:v>0.31160612577424079</c:v>
                </c:pt>
                <c:pt idx="5">
                  <c:v>0.29140536006656176</c:v>
                </c:pt>
                <c:pt idx="6">
                  <c:v>0.27120459435888272</c:v>
                </c:pt>
                <c:pt idx="7">
                  <c:v>0.25100382865120369</c:v>
                </c:pt>
                <c:pt idx="8">
                  <c:v>0.23080306294352462</c:v>
                </c:pt>
                <c:pt idx="9">
                  <c:v>0.21060229723584564</c:v>
                </c:pt>
                <c:pt idx="10">
                  <c:v>0.19040153152816658</c:v>
                </c:pt>
                <c:pt idx="11">
                  <c:v>0.17020076582048754</c:v>
                </c:pt>
                <c:pt idx="12">
                  <c:v>0.15000000011280853</c:v>
                </c:pt>
                <c:pt idx="13">
                  <c:v>0.1297992344051295</c:v>
                </c:pt>
                <c:pt idx="14">
                  <c:v>0.10959846869745048</c:v>
                </c:pt>
              </c:numCache>
            </c:numRef>
          </c:yVal>
          <c:smooth val="0"/>
          <c:extLst>
            <c:ext xmlns:c16="http://schemas.microsoft.com/office/drawing/2014/chart" uri="{C3380CC4-5D6E-409C-BE32-E72D297353CC}">
              <c16:uniqueId val="{00000011-50AD-7E4F-A693-B60D1316E142}"/>
            </c:ext>
          </c:extLst>
        </c:ser>
        <c:ser>
          <c:idx val="3"/>
          <c:order val="3"/>
          <c:tx>
            <c:v>Tangency Portfolio</c:v>
          </c:tx>
          <c:spPr>
            <a:ln w="25400" cap="rnd">
              <a:noFill/>
              <a:round/>
            </a:ln>
            <a:effectLst/>
          </c:spPr>
          <c:marker>
            <c:symbol val="circle"/>
            <c:size val="7"/>
            <c:spPr>
              <a:solidFill>
                <a:srgbClr val="00B0F0"/>
              </a:solidFill>
              <a:ln w="9525">
                <a:solidFill>
                  <a:schemeClr val="tx1"/>
                </a:solidFill>
              </a:ln>
              <a:effectLst/>
            </c:spPr>
          </c:marker>
          <c:xVal>
            <c:numRef>
              <c:f>'N-Stock'!$AQ$24</c:f>
              <c:numCache>
                <c:formatCode>#,##0.0000%;\(#,##0.0000%\);#,##0.0000%</c:formatCode>
                <c:ptCount val="1"/>
                <c:pt idx="0">
                  <c:v>0.16225578400795104</c:v>
                </c:pt>
              </c:numCache>
            </c:numRef>
          </c:xVal>
          <c:yVal>
            <c:numRef>
              <c:f>'N-Stock'!$AP$24</c:f>
              <c:numCache>
                <c:formatCode>#,##0.0000%;\(#,##0.0000%\);#,##0.0000%</c:formatCode>
                <c:ptCount val="1"/>
                <c:pt idx="0">
                  <c:v>0.33242771264011084</c:v>
                </c:pt>
              </c:numCache>
            </c:numRef>
          </c:yVal>
          <c:smooth val="0"/>
          <c:extLst>
            <c:ext xmlns:c16="http://schemas.microsoft.com/office/drawing/2014/chart" uri="{C3380CC4-5D6E-409C-BE32-E72D297353CC}">
              <c16:uniqueId val="{00000014-50AD-7E4F-A693-B60D1316E142}"/>
            </c:ext>
          </c:extLst>
        </c:ser>
        <c:ser>
          <c:idx val="5"/>
          <c:order val="4"/>
          <c:tx>
            <c:v>BA</c:v>
          </c:tx>
          <c:spPr>
            <a:ln w="19050" cap="rnd">
              <a:noFill/>
              <a:round/>
            </a:ln>
            <a:effectLst/>
          </c:spPr>
          <c:marker>
            <c:symbol val="circle"/>
            <c:size val="7"/>
            <c:spPr>
              <a:solidFill>
                <a:srgbClr val="0070C0"/>
              </a:solidFill>
              <a:ln w="9525">
                <a:noFill/>
              </a:ln>
              <a:effectLst/>
            </c:spPr>
          </c:marker>
          <c:xVal>
            <c:numRef>
              <c:f>'N-Stock'!$T$50</c:f>
              <c:numCache>
                <c:formatCode>#,##0.0%;\(#,##0.0%\);#,##0.0%</c:formatCode>
                <c:ptCount val="1"/>
                <c:pt idx="0">
                  <c:v>0.19865240847110435</c:v>
                </c:pt>
              </c:numCache>
            </c:numRef>
          </c:xVal>
          <c:yVal>
            <c:numRef>
              <c:f>'N-Stock'!$U$50</c:f>
              <c:numCache>
                <c:formatCode>#,##0.0%;\(#,##0.0%\);#,##0.0%</c:formatCode>
                <c:ptCount val="1"/>
                <c:pt idx="0">
                  <c:v>0.20641259016393437</c:v>
                </c:pt>
              </c:numCache>
            </c:numRef>
          </c:yVal>
          <c:smooth val="0"/>
          <c:extLst>
            <c:ext xmlns:c16="http://schemas.microsoft.com/office/drawing/2014/chart" uri="{C3380CC4-5D6E-409C-BE32-E72D297353CC}">
              <c16:uniqueId val="{00000017-50AD-7E4F-A693-B60D1316E142}"/>
            </c:ext>
          </c:extLst>
        </c:ser>
        <c:ser>
          <c:idx val="4"/>
          <c:order val="5"/>
          <c:tx>
            <c:v>BA - Efficient</c:v>
          </c:tx>
          <c:spPr>
            <a:ln w="19050" cap="rnd">
              <a:solidFill>
                <a:schemeClr val="accent5"/>
              </a:solidFill>
              <a:round/>
            </a:ln>
            <a:effectLst/>
          </c:spPr>
          <c:marker>
            <c:symbol val="circle"/>
            <c:size val="7"/>
            <c:spPr>
              <a:solidFill>
                <a:srgbClr val="00B050"/>
              </a:solidFill>
              <a:ln w="9525">
                <a:solidFill>
                  <a:schemeClr val="tx1"/>
                </a:solidFill>
              </a:ln>
              <a:effectLst/>
            </c:spPr>
          </c:marker>
          <c:xVal>
            <c:numRef>
              <c:f>'N-Stock'!$AH$112</c:f>
              <c:numCache>
                <c:formatCode>#,##0.0%;\(#,##0.0%\);#,##0.0%</c:formatCode>
                <c:ptCount val="1"/>
                <c:pt idx="0">
                  <c:v>9.4422994795758511E-2</c:v>
                </c:pt>
              </c:numCache>
            </c:numRef>
          </c:xVal>
          <c:yVal>
            <c:numRef>
              <c:f>'N-Stock'!$AH$111</c:f>
              <c:numCache>
                <c:formatCode>#,##0.0%;\(#,##0.0%\);#,##0.0%</c:formatCode>
                <c:ptCount val="1"/>
                <c:pt idx="0">
                  <c:v>0.2064125901639344</c:v>
                </c:pt>
              </c:numCache>
            </c:numRef>
          </c:yVal>
          <c:smooth val="0"/>
          <c:extLst>
            <c:ext xmlns:c16="http://schemas.microsoft.com/office/drawing/2014/chart" uri="{C3380CC4-5D6E-409C-BE32-E72D297353CC}">
              <c16:uniqueId val="{00000018-50AD-7E4F-A693-B60D1316E142}"/>
            </c:ext>
          </c:extLst>
        </c:ser>
        <c:ser>
          <c:idx val="6"/>
          <c:order val="6"/>
          <c:tx>
            <c:v>BA - Efficient SD</c:v>
          </c:tx>
          <c:spPr>
            <a:ln w="19050" cap="rnd">
              <a:solidFill>
                <a:schemeClr val="accent1">
                  <a:lumMod val="60000"/>
                </a:schemeClr>
              </a:solidFill>
              <a:round/>
            </a:ln>
            <a:effectLst/>
          </c:spPr>
          <c:marker>
            <c:symbol val="circle"/>
            <c:size val="7"/>
            <c:spPr>
              <a:solidFill>
                <a:schemeClr val="accent6"/>
              </a:solidFill>
              <a:ln w="9525">
                <a:solidFill>
                  <a:schemeClr val="tx1"/>
                </a:solidFill>
              </a:ln>
              <a:effectLst/>
            </c:spPr>
          </c:marker>
          <c:xVal>
            <c:numRef>
              <c:f>'N-Stock'!$AH$119</c:f>
              <c:numCache>
                <c:formatCode>#,##0.0%;\(#,##0.0%\);#,##0.0%</c:formatCode>
                <c:ptCount val="1"/>
                <c:pt idx="0">
                  <c:v>0.19865240847110438</c:v>
                </c:pt>
              </c:numCache>
            </c:numRef>
          </c:xVal>
          <c:yVal>
            <c:numRef>
              <c:f>'N-Stock'!$AH$118</c:f>
              <c:numCache>
                <c:formatCode>#,##0.0%;\(#,##0.0%\);#,##0.0%</c:formatCode>
                <c:ptCount val="1"/>
                <c:pt idx="0">
                  <c:v>0.40004287549440881</c:v>
                </c:pt>
              </c:numCache>
            </c:numRef>
          </c:yVal>
          <c:smooth val="0"/>
          <c:extLst>
            <c:ext xmlns:c16="http://schemas.microsoft.com/office/drawing/2014/chart" uri="{C3380CC4-5D6E-409C-BE32-E72D297353CC}">
              <c16:uniqueId val="{00000019-50AD-7E4F-A693-B60D1316E142}"/>
            </c:ext>
          </c:extLst>
        </c:ser>
        <c:dLbls>
          <c:showLegendKey val="0"/>
          <c:showVal val="0"/>
          <c:showCatName val="0"/>
          <c:showSerName val="0"/>
          <c:showPercent val="0"/>
          <c:showBubbleSize val="0"/>
        </c:dLbls>
        <c:axId val="689612616"/>
        <c:axId val="689607040"/>
      </c:scatterChart>
      <c:valAx>
        <c:axId val="689612616"/>
        <c:scaling>
          <c:orientation val="minMax"/>
          <c:max val="0.30000000000000004"/>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Standard Deviation (Annual)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07040"/>
        <c:crosses val="autoZero"/>
        <c:crossBetween val="midCat"/>
      </c:valAx>
      <c:valAx>
        <c:axId val="689607040"/>
        <c:scaling>
          <c:orientation val="minMax"/>
          <c:max val="0.5"/>
          <c:min val="-0.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2783223919801"/>
          <c:y val="5.1234895455263059E-2"/>
          <c:w val="0.81409426529296691"/>
          <c:h val="0.86169993886775986"/>
        </c:manualLayout>
      </c:layout>
      <c:scatterChart>
        <c:scatterStyle val="lineMarker"/>
        <c:varyColors val="0"/>
        <c:ser>
          <c:idx val="0"/>
          <c:order val="0"/>
          <c:tx>
            <c:v>SML</c:v>
          </c:tx>
          <c:spPr>
            <a:ln w="25400" cap="rnd">
              <a:solidFill>
                <a:srgbClr val="002060"/>
              </a:solidFill>
              <a:round/>
            </a:ln>
            <a:effectLst/>
          </c:spPr>
          <c:marker>
            <c:symbol val="none"/>
          </c:marker>
          <c:dPt>
            <c:idx val="0"/>
            <c:marker>
              <c:symbol val="square"/>
              <c:size val="7"/>
              <c:spPr>
                <a:solidFill>
                  <a:srgbClr val="7030A0"/>
                </a:solidFill>
                <a:ln w="9525">
                  <a:solidFill>
                    <a:schemeClr val="tx1"/>
                  </a:solidFill>
                </a:ln>
                <a:effectLst/>
              </c:spPr>
            </c:marker>
            <c:bubble3D val="0"/>
            <c:extLst>
              <c:ext xmlns:c16="http://schemas.microsoft.com/office/drawing/2014/chart" uri="{C3380CC4-5D6E-409C-BE32-E72D297353CC}">
                <c16:uniqueId val="{0000000C-832E-CD4E-8AC9-25C48BA646F3}"/>
              </c:ext>
            </c:extLst>
          </c:dPt>
          <c:dPt>
            <c:idx val="10"/>
            <c:marker>
              <c:symbol val="circle"/>
              <c:size val="7"/>
              <c:spPr>
                <a:solidFill>
                  <a:srgbClr val="00B0F0"/>
                </a:solidFill>
                <a:ln w="9525">
                  <a:solidFill>
                    <a:schemeClr val="tx1"/>
                  </a:solidFill>
                </a:ln>
                <a:effectLst/>
              </c:spPr>
            </c:marker>
            <c:bubble3D val="0"/>
            <c:extLst>
              <c:ext xmlns:c16="http://schemas.microsoft.com/office/drawing/2014/chart" uri="{C3380CC4-5D6E-409C-BE32-E72D297353CC}">
                <c16:uniqueId val="{0000000D-832E-CD4E-8AC9-25C48BA646F3}"/>
              </c:ext>
            </c:extLst>
          </c:dPt>
          <c:xVal>
            <c:numRef>
              <c:f>'N-Stock'!$AO$103:$AO$118</c:f>
              <c:numCache>
                <c:formatCode>General</c:formatCode>
                <c:ptCount val="16"/>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numCache>
            </c:numRef>
          </c:xVal>
          <c:yVal>
            <c:numRef>
              <c:f>'N-Stock'!$AP$103:$AP$118</c:f>
              <c:numCache>
                <c:formatCode>0.0%</c:formatCode>
                <c:ptCount val="16"/>
                <c:pt idx="0">
                  <c:v>3.1E-2</c:v>
                </c:pt>
                <c:pt idx="1">
                  <c:v>6.1142771264011082E-2</c:v>
                </c:pt>
                <c:pt idx="2">
                  <c:v>9.1285542528022165E-2</c:v>
                </c:pt>
                <c:pt idx="3">
                  <c:v>0.12142831379203325</c:v>
                </c:pt>
                <c:pt idx="4">
                  <c:v>0.15157108505604433</c:v>
                </c:pt>
                <c:pt idx="5">
                  <c:v>0.18171385632005541</c:v>
                </c:pt>
                <c:pt idx="6">
                  <c:v>0.21185662758406648</c:v>
                </c:pt>
                <c:pt idx="7">
                  <c:v>0.24199939884807756</c:v>
                </c:pt>
                <c:pt idx="8">
                  <c:v>0.27214217011208863</c:v>
                </c:pt>
                <c:pt idx="9">
                  <c:v>0.30228494137609974</c:v>
                </c:pt>
                <c:pt idx="10">
                  <c:v>0.33242771264011073</c:v>
                </c:pt>
                <c:pt idx="11">
                  <c:v>0.36257048390412183</c:v>
                </c:pt>
                <c:pt idx="12">
                  <c:v>0.39271325516813294</c:v>
                </c:pt>
                <c:pt idx="13">
                  <c:v>0.42285602643214404</c:v>
                </c:pt>
                <c:pt idx="14">
                  <c:v>0.45299879769615514</c:v>
                </c:pt>
                <c:pt idx="15">
                  <c:v>0.48314156896016625</c:v>
                </c:pt>
              </c:numCache>
            </c:numRef>
          </c:yVal>
          <c:smooth val="0"/>
          <c:extLst>
            <c:ext xmlns:c16="http://schemas.microsoft.com/office/drawing/2014/chart" uri="{C3380CC4-5D6E-409C-BE32-E72D297353CC}">
              <c16:uniqueId val="{0000000B-832E-CD4E-8AC9-25C48BA646F3}"/>
            </c:ext>
          </c:extLst>
        </c:ser>
        <c:ser>
          <c:idx val="1"/>
          <c:order val="1"/>
          <c:tx>
            <c:v>BA</c:v>
          </c:tx>
          <c:spPr>
            <a:ln w="19050" cap="rnd">
              <a:noFill/>
              <a:round/>
            </a:ln>
            <a:effectLst/>
          </c:spPr>
          <c:marker>
            <c:symbol val="circle"/>
            <c:size val="7"/>
            <c:spPr>
              <a:solidFill>
                <a:srgbClr val="0070C0"/>
              </a:solidFill>
              <a:ln w="9525">
                <a:noFill/>
              </a:ln>
              <a:effectLst/>
            </c:spPr>
          </c:marker>
          <c:xVal>
            <c:numRef>
              <c:f>'N-Stock'!$AH$106</c:f>
              <c:numCache>
                <c:formatCode>#,##0.0%;\(#,##0.0%\);#,##0.0%</c:formatCode>
                <c:ptCount val="1"/>
                <c:pt idx="0">
                  <c:v>0.58193916089383591</c:v>
                </c:pt>
              </c:numCache>
            </c:numRef>
          </c:xVal>
          <c:yVal>
            <c:numRef>
              <c:f>'N-Stock'!$AH$104</c:f>
              <c:numCache>
                <c:formatCode>#,##0.0%;\(#,##0.0%\);#,##0.0%</c:formatCode>
                <c:ptCount val="1"/>
                <c:pt idx="0">
                  <c:v>0.20641259016393437</c:v>
                </c:pt>
              </c:numCache>
            </c:numRef>
          </c:yVal>
          <c:smooth val="0"/>
          <c:extLst>
            <c:ext xmlns:c16="http://schemas.microsoft.com/office/drawing/2014/chart" uri="{C3380CC4-5D6E-409C-BE32-E72D297353CC}">
              <c16:uniqueId val="{0000000E-832E-CD4E-8AC9-25C48BA646F3}"/>
            </c:ext>
          </c:extLst>
        </c:ser>
        <c:ser>
          <c:idx val="2"/>
          <c:order val="2"/>
          <c:tx>
            <c:v>Efficient Portfolio 2</c:v>
          </c:tx>
          <c:spPr>
            <a:ln w="19050" cap="rnd">
              <a:noFill/>
              <a:round/>
            </a:ln>
            <a:effectLst/>
          </c:spPr>
          <c:marker>
            <c:symbol val="circle"/>
            <c:size val="7"/>
            <c:spPr>
              <a:solidFill>
                <a:schemeClr val="accent6"/>
              </a:solidFill>
              <a:ln w="9525">
                <a:solidFill>
                  <a:schemeClr val="tx1"/>
                </a:solidFill>
              </a:ln>
              <a:effectLst/>
            </c:spPr>
          </c:marker>
          <c:xVal>
            <c:numRef>
              <c:f>'N-Stock'!$AH$120</c:f>
              <c:numCache>
                <c:formatCode>0.00</c:formatCode>
                <c:ptCount val="1"/>
                <c:pt idx="0">
                  <c:v>1.2243163452427051</c:v>
                </c:pt>
              </c:numCache>
            </c:numRef>
          </c:xVal>
          <c:yVal>
            <c:numRef>
              <c:f>'N-Stock'!$AH$118</c:f>
              <c:numCache>
                <c:formatCode>#,##0.0%;\(#,##0.0%\);#,##0.0%</c:formatCode>
                <c:ptCount val="1"/>
                <c:pt idx="0">
                  <c:v>0.40004287549440881</c:v>
                </c:pt>
              </c:numCache>
            </c:numRef>
          </c:yVal>
          <c:smooth val="0"/>
          <c:extLst>
            <c:ext xmlns:c16="http://schemas.microsoft.com/office/drawing/2014/chart" uri="{C3380CC4-5D6E-409C-BE32-E72D297353CC}">
              <c16:uniqueId val="{0000000F-832E-CD4E-8AC9-25C48BA646F3}"/>
            </c:ext>
          </c:extLst>
        </c:ser>
        <c:ser>
          <c:idx val="3"/>
          <c:order val="3"/>
          <c:tx>
            <c:v>MVP</c:v>
          </c:tx>
          <c:spPr>
            <a:ln w="19050" cap="rnd">
              <a:noFill/>
              <a:round/>
            </a:ln>
            <a:effectLst/>
          </c:spPr>
          <c:marker>
            <c:symbol val="diamond"/>
            <c:size val="7"/>
            <c:spPr>
              <a:solidFill>
                <a:srgbClr val="FF0000"/>
              </a:solidFill>
              <a:ln w="9525">
                <a:solidFill>
                  <a:schemeClr val="tx1"/>
                </a:solidFill>
              </a:ln>
              <a:effectLst/>
            </c:spPr>
          </c:marker>
          <c:xVal>
            <c:numRef>
              <c:f>'N-Stock'!$AH$123</c:f>
              <c:numCache>
                <c:formatCode>#,##0.00;\(#,##0.00\);#,##0.00</c:formatCode>
                <c:ptCount val="1"/>
                <c:pt idx="0">
                  <c:v>0.26075395659221623</c:v>
                </c:pt>
              </c:numCache>
            </c:numRef>
          </c:xVal>
          <c:yVal>
            <c:numRef>
              <c:f>'N-Stock'!$AH$122</c:f>
              <c:numCache>
                <c:formatCode>#,##0.00%;\(#,##0.00%\);#,##0.00%</c:formatCode>
                <c:ptCount val="1"/>
                <c:pt idx="0">
                  <c:v>0.10959846869745048</c:v>
                </c:pt>
              </c:numCache>
            </c:numRef>
          </c:yVal>
          <c:smooth val="0"/>
          <c:extLst>
            <c:ext xmlns:c16="http://schemas.microsoft.com/office/drawing/2014/chart" uri="{C3380CC4-5D6E-409C-BE32-E72D297353CC}">
              <c16:uniqueId val="{00000010-832E-CD4E-8AC9-25C48BA646F3}"/>
            </c:ext>
          </c:extLst>
        </c:ser>
        <c:dLbls>
          <c:showLegendKey val="0"/>
          <c:showVal val="0"/>
          <c:showCatName val="0"/>
          <c:showSerName val="0"/>
          <c:showPercent val="0"/>
          <c:showBubbleSize val="0"/>
        </c:dLbls>
        <c:axId val="689612616"/>
        <c:axId val="689607040"/>
      </c:scatterChart>
      <c:valAx>
        <c:axId val="689612616"/>
        <c:scaling>
          <c:orientation val="minMax"/>
          <c:max val="1.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Beta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07040"/>
        <c:crosses val="autoZero"/>
        <c:crossBetween val="midCat"/>
      </c:valAx>
      <c:valAx>
        <c:axId val="689607040"/>
        <c:scaling>
          <c:orientation val="minMax"/>
          <c:max val="0.5"/>
          <c:min val="-0.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Average Return (Annual)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9612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64564707285221"/>
          <c:y val="5.7091913991520304E-2"/>
          <c:w val="0.82839325517139917"/>
          <c:h val="0.74116141732283469"/>
        </c:manualLayout>
      </c:layout>
      <c:lineChart>
        <c:grouping val="standard"/>
        <c:varyColors val="0"/>
        <c:ser>
          <c:idx val="0"/>
          <c:order val="0"/>
          <c:tx>
            <c:v>Apple</c:v>
          </c:tx>
          <c:spPr>
            <a:ln w="28575" cap="rnd">
              <a:solidFill>
                <a:schemeClr val="accent1"/>
              </a:solidFill>
              <a:round/>
            </a:ln>
            <a:effectLst/>
          </c:spPr>
          <c:marker>
            <c:symbol val="none"/>
          </c:marker>
          <c:cat>
            <c:numRef>
              <c:f>'apple-cost-of-capital'!$B$64:$B$268</c:f>
              <c:numCache>
                <c:formatCode>m/d/yy</c:formatCode>
                <c:ptCount val="205"/>
                <c:pt idx="0">
                  <c:v>38352</c:v>
                </c:pt>
                <c:pt idx="1">
                  <c:v>38383</c:v>
                </c:pt>
                <c:pt idx="2">
                  <c:v>38411</c:v>
                </c:pt>
                <c:pt idx="3">
                  <c:v>38442</c:v>
                </c:pt>
                <c:pt idx="4">
                  <c:v>38471</c:v>
                </c:pt>
                <c:pt idx="5">
                  <c:v>38503</c:v>
                </c:pt>
                <c:pt idx="6">
                  <c:v>38533</c:v>
                </c:pt>
                <c:pt idx="7">
                  <c:v>38562</c:v>
                </c:pt>
                <c:pt idx="8">
                  <c:v>38595</c:v>
                </c:pt>
                <c:pt idx="9">
                  <c:v>38625</c:v>
                </c:pt>
                <c:pt idx="10">
                  <c:v>38656</c:v>
                </c:pt>
                <c:pt idx="11">
                  <c:v>38686</c:v>
                </c:pt>
                <c:pt idx="12">
                  <c:v>38716</c:v>
                </c:pt>
                <c:pt idx="13">
                  <c:v>38748</c:v>
                </c:pt>
                <c:pt idx="14">
                  <c:v>38776</c:v>
                </c:pt>
                <c:pt idx="15">
                  <c:v>38807</c:v>
                </c:pt>
                <c:pt idx="16">
                  <c:v>38835</c:v>
                </c:pt>
                <c:pt idx="17">
                  <c:v>38868</c:v>
                </c:pt>
                <c:pt idx="18">
                  <c:v>38898</c:v>
                </c:pt>
                <c:pt idx="19">
                  <c:v>38929</c:v>
                </c:pt>
                <c:pt idx="20">
                  <c:v>38960</c:v>
                </c:pt>
                <c:pt idx="21">
                  <c:v>38989</c:v>
                </c:pt>
                <c:pt idx="22">
                  <c:v>39021</c:v>
                </c:pt>
                <c:pt idx="23">
                  <c:v>39051</c:v>
                </c:pt>
                <c:pt idx="24">
                  <c:v>39080</c:v>
                </c:pt>
                <c:pt idx="25">
                  <c:v>39113</c:v>
                </c:pt>
                <c:pt idx="26">
                  <c:v>39141</c:v>
                </c:pt>
                <c:pt idx="27">
                  <c:v>39171</c:v>
                </c:pt>
                <c:pt idx="28">
                  <c:v>39202</c:v>
                </c:pt>
                <c:pt idx="29">
                  <c:v>39233</c:v>
                </c:pt>
                <c:pt idx="30">
                  <c:v>39262</c:v>
                </c:pt>
                <c:pt idx="31">
                  <c:v>39294</c:v>
                </c:pt>
                <c:pt idx="32">
                  <c:v>39325</c:v>
                </c:pt>
                <c:pt idx="33">
                  <c:v>39353</c:v>
                </c:pt>
                <c:pt idx="34">
                  <c:v>39386</c:v>
                </c:pt>
                <c:pt idx="35">
                  <c:v>39416</c:v>
                </c:pt>
                <c:pt idx="36">
                  <c:v>39447</c:v>
                </c:pt>
                <c:pt idx="37">
                  <c:v>39478</c:v>
                </c:pt>
                <c:pt idx="38">
                  <c:v>39507</c:v>
                </c:pt>
                <c:pt idx="39">
                  <c:v>39538</c:v>
                </c:pt>
                <c:pt idx="40">
                  <c:v>39568</c:v>
                </c:pt>
                <c:pt idx="41">
                  <c:v>39598</c:v>
                </c:pt>
                <c:pt idx="42">
                  <c:v>39629</c:v>
                </c:pt>
                <c:pt idx="43">
                  <c:v>39660</c:v>
                </c:pt>
                <c:pt idx="44">
                  <c:v>39689</c:v>
                </c:pt>
                <c:pt idx="45">
                  <c:v>39721</c:v>
                </c:pt>
                <c:pt idx="46">
                  <c:v>39752</c:v>
                </c:pt>
                <c:pt idx="47">
                  <c:v>39780</c:v>
                </c:pt>
                <c:pt idx="48">
                  <c:v>39813</c:v>
                </c:pt>
                <c:pt idx="49">
                  <c:v>39843</c:v>
                </c:pt>
                <c:pt idx="50">
                  <c:v>39871</c:v>
                </c:pt>
                <c:pt idx="51">
                  <c:v>39903</c:v>
                </c:pt>
                <c:pt idx="52">
                  <c:v>39933</c:v>
                </c:pt>
                <c:pt idx="53">
                  <c:v>39962</c:v>
                </c:pt>
                <c:pt idx="54">
                  <c:v>39994</c:v>
                </c:pt>
                <c:pt idx="55">
                  <c:v>40025</c:v>
                </c:pt>
                <c:pt idx="56">
                  <c:v>40056</c:v>
                </c:pt>
                <c:pt idx="57">
                  <c:v>40086</c:v>
                </c:pt>
                <c:pt idx="58">
                  <c:v>40116</c:v>
                </c:pt>
                <c:pt idx="59">
                  <c:v>40147</c:v>
                </c:pt>
                <c:pt idx="60">
                  <c:v>40178</c:v>
                </c:pt>
                <c:pt idx="61">
                  <c:v>40207</c:v>
                </c:pt>
                <c:pt idx="62">
                  <c:v>40235</c:v>
                </c:pt>
                <c:pt idx="63">
                  <c:v>40268</c:v>
                </c:pt>
                <c:pt idx="64">
                  <c:v>40298</c:v>
                </c:pt>
                <c:pt idx="65">
                  <c:v>40326</c:v>
                </c:pt>
                <c:pt idx="66">
                  <c:v>40359</c:v>
                </c:pt>
                <c:pt idx="67">
                  <c:v>40389</c:v>
                </c:pt>
                <c:pt idx="68">
                  <c:v>40421</c:v>
                </c:pt>
                <c:pt idx="69">
                  <c:v>40451</c:v>
                </c:pt>
                <c:pt idx="70">
                  <c:v>40480</c:v>
                </c:pt>
                <c:pt idx="71">
                  <c:v>40512</c:v>
                </c:pt>
                <c:pt idx="72">
                  <c:v>40543</c:v>
                </c:pt>
                <c:pt idx="73">
                  <c:v>40574</c:v>
                </c:pt>
                <c:pt idx="74">
                  <c:v>40602</c:v>
                </c:pt>
                <c:pt idx="75">
                  <c:v>40633</c:v>
                </c:pt>
                <c:pt idx="76">
                  <c:v>40662</c:v>
                </c:pt>
                <c:pt idx="77">
                  <c:v>40694</c:v>
                </c:pt>
                <c:pt idx="78">
                  <c:v>40724</c:v>
                </c:pt>
                <c:pt idx="79">
                  <c:v>40753</c:v>
                </c:pt>
                <c:pt idx="80">
                  <c:v>40786</c:v>
                </c:pt>
                <c:pt idx="81">
                  <c:v>40816</c:v>
                </c:pt>
                <c:pt idx="82">
                  <c:v>40847</c:v>
                </c:pt>
                <c:pt idx="83">
                  <c:v>40877</c:v>
                </c:pt>
                <c:pt idx="84">
                  <c:v>40907</c:v>
                </c:pt>
                <c:pt idx="85">
                  <c:v>40939</c:v>
                </c:pt>
                <c:pt idx="86">
                  <c:v>40968</c:v>
                </c:pt>
                <c:pt idx="87">
                  <c:v>40998</c:v>
                </c:pt>
                <c:pt idx="88">
                  <c:v>41029</c:v>
                </c:pt>
                <c:pt idx="89">
                  <c:v>41060</c:v>
                </c:pt>
                <c:pt idx="90">
                  <c:v>41089</c:v>
                </c:pt>
                <c:pt idx="91">
                  <c:v>41121</c:v>
                </c:pt>
                <c:pt idx="92">
                  <c:v>41152</c:v>
                </c:pt>
                <c:pt idx="93">
                  <c:v>41180</c:v>
                </c:pt>
                <c:pt idx="94">
                  <c:v>41213</c:v>
                </c:pt>
                <c:pt idx="95">
                  <c:v>41243</c:v>
                </c:pt>
                <c:pt idx="96">
                  <c:v>41274</c:v>
                </c:pt>
                <c:pt idx="97">
                  <c:v>41305</c:v>
                </c:pt>
                <c:pt idx="98">
                  <c:v>41333</c:v>
                </c:pt>
                <c:pt idx="99">
                  <c:v>41361</c:v>
                </c:pt>
                <c:pt idx="100">
                  <c:v>41394</c:v>
                </c:pt>
                <c:pt idx="101">
                  <c:v>41425</c:v>
                </c:pt>
                <c:pt idx="102">
                  <c:v>41453</c:v>
                </c:pt>
                <c:pt idx="103">
                  <c:v>41486</c:v>
                </c:pt>
                <c:pt idx="104">
                  <c:v>41516</c:v>
                </c:pt>
                <c:pt idx="105">
                  <c:v>41547</c:v>
                </c:pt>
                <c:pt idx="106">
                  <c:v>41578</c:v>
                </c:pt>
                <c:pt idx="107">
                  <c:v>41607</c:v>
                </c:pt>
                <c:pt idx="108">
                  <c:v>41639</c:v>
                </c:pt>
                <c:pt idx="109">
                  <c:v>41670</c:v>
                </c:pt>
                <c:pt idx="110">
                  <c:v>41698</c:v>
                </c:pt>
                <c:pt idx="111">
                  <c:v>41729</c:v>
                </c:pt>
                <c:pt idx="112">
                  <c:v>41759</c:v>
                </c:pt>
                <c:pt idx="113">
                  <c:v>41789</c:v>
                </c:pt>
                <c:pt idx="114">
                  <c:v>41820</c:v>
                </c:pt>
                <c:pt idx="115">
                  <c:v>41851</c:v>
                </c:pt>
                <c:pt idx="116">
                  <c:v>41880</c:v>
                </c:pt>
                <c:pt idx="117">
                  <c:v>41912</c:v>
                </c:pt>
                <c:pt idx="118">
                  <c:v>41943</c:v>
                </c:pt>
                <c:pt idx="119">
                  <c:v>41971</c:v>
                </c:pt>
                <c:pt idx="120">
                  <c:v>42004</c:v>
                </c:pt>
                <c:pt idx="121">
                  <c:v>42034</c:v>
                </c:pt>
                <c:pt idx="122">
                  <c:v>42062</c:v>
                </c:pt>
                <c:pt idx="123">
                  <c:v>42094</c:v>
                </c:pt>
                <c:pt idx="124">
                  <c:v>42124</c:v>
                </c:pt>
                <c:pt idx="125">
                  <c:v>42153</c:v>
                </c:pt>
                <c:pt idx="126">
                  <c:v>42185</c:v>
                </c:pt>
                <c:pt idx="127">
                  <c:v>42216</c:v>
                </c:pt>
                <c:pt idx="128">
                  <c:v>42247</c:v>
                </c:pt>
                <c:pt idx="129">
                  <c:v>42277</c:v>
                </c:pt>
                <c:pt idx="130">
                  <c:v>42307</c:v>
                </c:pt>
                <c:pt idx="131">
                  <c:v>42338</c:v>
                </c:pt>
                <c:pt idx="132">
                  <c:v>42369</c:v>
                </c:pt>
                <c:pt idx="133">
                  <c:v>42398</c:v>
                </c:pt>
                <c:pt idx="134">
                  <c:v>42429</c:v>
                </c:pt>
                <c:pt idx="135">
                  <c:v>42460</c:v>
                </c:pt>
                <c:pt idx="136">
                  <c:v>42489</c:v>
                </c:pt>
                <c:pt idx="137">
                  <c:v>42521</c:v>
                </c:pt>
                <c:pt idx="138">
                  <c:v>42551</c:v>
                </c:pt>
                <c:pt idx="139">
                  <c:v>42580</c:v>
                </c:pt>
                <c:pt idx="140">
                  <c:v>42613</c:v>
                </c:pt>
                <c:pt idx="141">
                  <c:v>42643</c:v>
                </c:pt>
                <c:pt idx="142">
                  <c:v>42674</c:v>
                </c:pt>
                <c:pt idx="143">
                  <c:v>42704</c:v>
                </c:pt>
                <c:pt idx="144">
                  <c:v>42734</c:v>
                </c:pt>
                <c:pt idx="145">
                  <c:v>42766</c:v>
                </c:pt>
                <c:pt idx="146">
                  <c:v>42794</c:v>
                </c:pt>
                <c:pt idx="147">
                  <c:v>42825</c:v>
                </c:pt>
                <c:pt idx="148">
                  <c:v>42853</c:v>
                </c:pt>
                <c:pt idx="149">
                  <c:v>42886</c:v>
                </c:pt>
                <c:pt idx="150">
                  <c:v>42916</c:v>
                </c:pt>
                <c:pt idx="151">
                  <c:v>42947</c:v>
                </c:pt>
                <c:pt idx="152">
                  <c:v>42978</c:v>
                </c:pt>
                <c:pt idx="153">
                  <c:v>43007</c:v>
                </c:pt>
                <c:pt idx="154">
                  <c:v>43039</c:v>
                </c:pt>
                <c:pt idx="155">
                  <c:v>43069</c:v>
                </c:pt>
                <c:pt idx="156">
                  <c:v>43098</c:v>
                </c:pt>
                <c:pt idx="157">
                  <c:v>43131</c:v>
                </c:pt>
                <c:pt idx="158">
                  <c:v>43159</c:v>
                </c:pt>
                <c:pt idx="159">
                  <c:v>43188</c:v>
                </c:pt>
                <c:pt idx="160">
                  <c:v>43220</c:v>
                </c:pt>
                <c:pt idx="161">
                  <c:v>43251</c:v>
                </c:pt>
                <c:pt idx="162">
                  <c:v>43280</c:v>
                </c:pt>
                <c:pt idx="163">
                  <c:v>43312</c:v>
                </c:pt>
                <c:pt idx="164">
                  <c:v>43343</c:v>
                </c:pt>
                <c:pt idx="165">
                  <c:v>43371</c:v>
                </c:pt>
                <c:pt idx="166">
                  <c:v>43404</c:v>
                </c:pt>
                <c:pt idx="167">
                  <c:v>43434</c:v>
                </c:pt>
                <c:pt idx="168">
                  <c:v>43465</c:v>
                </c:pt>
                <c:pt idx="169">
                  <c:v>43496</c:v>
                </c:pt>
                <c:pt idx="170">
                  <c:v>43524</c:v>
                </c:pt>
                <c:pt idx="171">
                  <c:v>43553</c:v>
                </c:pt>
                <c:pt idx="172">
                  <c:v>43585</c:v>
                </c:pt>
                <c:pt idx="173">
                  <c:v>43616</c:v>
                </c:pt>
                <c:pt idx="174">
                  <c:v>43644</c:v>
                </c:pt>
                <c:pt idx="175">
                  <c:v>43677</c:v>
                </c:pt>
                <c:pt idx="176">
                  <c:v>43707</c:v>
                </c:pt>
                <c:pt idx="177">
                  <c:v>43738</c:v>
                </c:pt>
                <c:pt idx="178">
                  <c:v>43769</c:v>
                </c:pt>
                <c:pt idx="179">
                  <c:v>43798</c:v>
                </c:pt>
                <c:pt idx="180">
                  <c:v>43830</c:v>
                </c:pt>
                <c:pt idx="181">
                  <c:v>43861</c:v>
                </c:pt>
                <c:pt idx="182">
                  <c:v>43889</c:v>
                </c:pt>
                <c:pt idx="183">
                  <c:v>43921</c:v>
                </c:pt>
                <c:pt idx="184">
                  <c:v>43951</c:v>
                </c:pt>
                <c:pt idx="185">
                  <c:v>43980</c:v>
                </c:pt>
                <c:pt idx="186">
                  <c:v>44012</c:v>
                </c:pt>
                <c:pt idx="187">
                  <c:v>44043</c:v>
                </c:pt>
                <c:pt idx="188">
                  <c:v>44074</c:v>
                </c:pt>
                <c:pt idx="189">
                  <c:v>44104</c:v>
                </c:pt>
                <c:pt idx="190">
                  <c:v>44134</c:v>
                </c:pt>
                <c:pt idx="191">
                  <c:v>44165</c:v>
                </c:pt>
                <c:pt idx="192">
                  <c:v>44196</c:v>
                </c:pt>
                <c:pt idx="193">
                  <c:v>44225</c:v>
                </c:pt>
                <c:pt idx="194">
                  <c:v>44253</c:v>
                </c:pt>
                <c:pt idx="195">
                  <c:v>44286</c:v>
                </c:pt>
                <c:pt idx="196">
                  <c:v>44316</c:v>
                </c:pt>
                <c:pt idx="197">
                  <c:v>44344</c:v>
                </c:pt>
                <c:pt idx="198">
                  <c:v>44377</c:v>
                </c:pt>
                <c:pt idx="199">
                  <c:v>44407</c:v>
                </c:pt>
                <c:pt idx="200">
                  <c:v>44439</c:v>
                </c:pt>
                <c:pt idx="201">
                  <c:v>44469</c:v>
                </c:pt>
                <c:pt idx="202">
                  <c:v>44498</c:v>
                </c:pt>
                <c:pt idx="203">
                  <c:v>44530</c:v>
                </c:pt>
                <c:pt idx="204">
                  <c:v>44561</c:v>
                </c:pt>
              </c:numCache>
            </c:numRef>
          </c:cat>
          <c:val>
            <c:numRef>
              <c:f>'apple-cost-of-capital'!$S$64:$S$268</c:f>
              <c:numCache>
                <c:formatCode>#,##0.00;\(#,##0.00\);#,##0.00</c:formatCode>
                <c:ptCount val="205"/>
                <c:pt idx="0">
                  <c:v>1.9207207053016755</c:v>
                </c:pt>
                <c:pt idx="1">
                  <c:v>1.8991515871222153</c:v>
                </c:pt>
                <c:pt idx="2">
                  <c:v>1.9103645063285204</c:v>
                </c:pt>
                <c:pt idx="3">
                  <c:v>1.894731180450195</c:v>
                </c:pt>
                <c:pt idx="4">
                  <c:v>1.9174950158917727</c:v>
                </c:pt>
                <c:pt idx="5">
                  <c:v>1.8378301692015107</c:v>
                </c:pt>
                <c:pt idx="6">
                  <c:v>1.7807426331441136</c:v>
                </c:pt>
                <c:pt idx="7">
                  <c:v>1.7970231067177718</c:v>
                </c:pt>
                <c:pt idx="8">
                  <c:v>1.7672650424103344</c:v>
                </c:pt>
                <c:pt idx="9">
                  <c:v>1.5560070741227618</c:v>
                </c:pt>
                <c:pt idx="10">
                  <c:v>1.4896405121154244</c:v>
                </c:pt>
                <c:pt idx="11">
                  <c:v>1.4768558900000699</c:v>
                </c:pt>
                <c:pt idx="12">
                  <c:v>1.4967479305909739</c:v>
                </c:pt>
                <c:pt idx="13">
                  <c:v>1.3828783507983198</c:v>
                </c:pt>
                <c:pt idx="14">
                  <c:v>1.3382510669446626</c:v>
                </c:pt>
                <c:pt idx="15">
                  <c:v>1.5337739280415819</c:v>
                </c:pt>
                <c:pt idx="16">
                  <c:v>1.5384190891511174</c:v>
                </c:pt>
                <c:pt idx="17">
                  <c:v>1.6021589855153389</c:v>
                </c:pt>
                <c:pt idx="18">
                  <c:v>1.6471174006499472</c:v>
                </c:pt>
                <c:pt idx="19">
                  <c:v>1.5836320590030799</c:v>
                </c:pt>
                <c:pt idx="20">
                  <c:v>1.6063688808948424</c:v>
                </c:pt>
                <c:pt idx="21">
                  <c:v>1.5571327083858351</c:v>
                </c:pt>
                <c:pt idx="22">
                  <c:v>1.532267090900066</c:v>
                </c:pt>
                <c:pt idx="23">
                  <c:v>1.4874148793171067</c:v>
                </c:pt>
                <c:pt idx="24">
                  <c:v>1.4893700496319067</c:v>
                </c:pt>
                <c:pt idx="25">
                  <c:v>1.5208649173553925</c:v>
                </c:pt>
                <c:pt idx="26">
                  <c:v>1.4821369195229619</c:v>
                </c:pt>
                <c:pt idx="27">
                  <c:v>1.4867928145438356</c:v>
                </c:pt>
                <c:pt idx="28">
                  <c:v>1.5365221523419295</c:v>
                </c:pt>
                <c:pt idx="29">
                  <c:v>1.5702237066253748</c:v>
                </c:pt>
                <c:pt idx="30">
                  <c:v>1.3790040838111717</c:v>
                </c:pt>
                <c:pt idx="31">
                  <c:v>1.2186250633956943</c:v>
                </c:pt>
                <c:pt idx="32">
                  <c:v>1.2149542051968198</c:v>
                </c:pt>
                <c:pt idx="33">
                  <c:v>1.3698070728984362</c:v>
                </c:pt>
                <c:pt idx="34">
                  <c:v>1.4587274327693738</c:v>
                </c:pt>
                <c:pt idx="35">
                  <c:v>1.6515888388915048</c:v>
                </c:pt>
                <c:pt idx="36">
                  <c:v>1.5873024041301731</c:v>
                </c:pt>
                <c:pt idx="37">
                  <c:v>1.9895142027938157</c:v>
                </c:pt>
                <c:pt idx="38">
                  <c:v>2.0567421729147566</c:v>
                </c:pt>
                <c:pt idx="39">
                  <c:v>1.9995032003606148</c:v>
                </c:pt>
                <c:pt idx="40">
                  <c:v>2.3965649773606184</c:v>
                </c:pt>
                <c:pt idx="41">
                  <c:v>2.2978668696206079</c:v>
                </c:pt>
                <c:pt idx="42">
                  <c:v>2.2474872634300334</c:v>
                </c:pt>
                <c:pt idx="43">
                  <c:v>2.2664278978086361</c:v>
                </c:pt>
                <c:pt idx="44">
                  <c:v>2.2757137913470524</c:v>
                </c:pt>
                <c:pt idx="45">
                  <c:v>2.5027385687200687</c:v>
                </c:pt>
                <c:pt idx="46">
                  <c:v>1.7997164316929541</c:v>
                </c:pt>
                <c:pt idx="47">
                  <c:v>1.8562153074466727</c:v>
                </c:pt>
                <c:pt idx="48">
                  <c:v>1.8664805441378733</c:v>
                </c:pt>
                <c:pt idx="49">
                  <c:v>1.7633597127544312</c:v>
                </c:pt>
                <c:pt idx="50">
                  <c:v>1.66441555801638</c:v>
                </c:pt>
                <c:pt idx="51">
                  <c:v>1.6561602747939197</c:v>
                </c:pt>
                <c:pt idx="52">
                  <c:v>1.618366937816929</c:v>
                </c:pt>
                <c:pt idx="53">
                  <c:v>1.5755661853377076</c:v>
                </c:pt>
                <c:pt idx="54">
                  <c:v>1.5621208972834817</c:v>
                </c:pt>
                <c:pt idx="55">
                  <c:v>1.5485831719932912</c:v>
                </c:pt>
                <c:pt idx="56">
                  <c:v>1.5342213578695025</c:v>
                </c:pt>
                <c:pt idx="57">
                  <c:v>1.5242907089310171</c:v>
                </c:pt>
                <c:pt idx="58">
                  <c:v>1.4883054929662345</c:v>
                </c:pt>
                <c:pt idx="59">
                  <c:v>1.4086554986517807</c:v>
                </c:pt>
                <c:pt idx="60">
                  <c:v>1.4331769512575301</c:v>
                </c:pt>
                <c:pt idx="61">
                  <c:v>1.4903463331742763</c:v>
                </c:pt>
                <c:pt idx="62">
                  <c:v>1.4714389159853287</c:v>
                </c:pt>
                <c:pt idx="63">
                  <c:v>1.471207720432516</c:v>
                </c:pt>
                <c:pt idx="64">
                  <c:v>1.4511710733785426</c:v>
                </c:pt>
                <c:pt idx="65">
                  <c:v>1.4144792653549141</c:v>
                </c:pt>
                <c:pt idx="66">
                  <c:v>1.4171876594833481</c:v>
                </c:pt>
                <c:pt idx="67">
                  <c:v>1.3509571752111058</c:v>
                </c:pt>
                <c:pt idx="68">
                  <c:v>1.363330363361166</c:v>
                </c:pt>
                <c:pt idx="69">
                  <c:v>1.3642846353809441</c:v>
                </c:pt>
                <c:pt idx="70">
                  <c:v>1.3699878906265945</c:v>
                </c:pt>
                <c:pt idx="71">
                  <c:v>1.3500904242506011</c:v>
                </c:pt>
                <c:pt idx="72">
                  <c:v>1.3195520590036907</c:v>
                </c:pt>
                <c:pt idx="73">
                  <c:v>1.3251793855130285</c:v>
                </c:pt>
                <c:pt idx="74">
                  <c:v>1.3122659934809202</c:v>
                </c:pt>
                <c:pt idx="75">
                  <c:v>1.3221051574146339</c:v>
                </c:pt>
                <c:pt idx="76">
                  <c:v>1.3100258858101179</c:v>
                </c:pt>
                <c:pt idx="77">
                  <c:v>1.2808420011018178</c:v>
                </c:pt>
                <c:pt idx="78">
                  <c:v>1.2829395964325245</c:v>
                </c:pt>
                <c:pt idx="79">
                  <c:v>1.2673137686190374</c:v>
                </c:pt>
                <c:pt idx="80">
                  <c:v>1.2647591697723108</c:v>
                </c:pt>
                <c:pt idx="81">
                  <c:v>1.2274691378679912</c:v>
                </c:pt>
                <c:pt idx="82">
                  <c:v>1.1674156272004461</c:v>
                </c:pt>
                <c:pt idx="83">
                  <c:v>1.1633231545583134</c:v>
                </c:pt>
                <c:pt idx="84">
                  <c:v>1.1672667967014152</c:v>
                </c:pt>
                <c:pt idx="85">
                  <c:v>1.1790590196736364</c:v>
                </c:pt>
                <c:pt idx="86">
                  <c:v>1.1973427719886669</c:v>
                </c:pt>
                <c:pt idx="87">
                  <c:v>1.2004305290897885</c:v>
                </c:pt>
                <c:pt idx="88">
                  <c:v>1.2038071062779216</c:v>
                </c:pt>
                <c:pt idx="89">
                  <c:v>1.1690410715105235</c:v>
                </c:pt>
                <c:pt idx="90">
                  <c:v>1.1565780035943518</c:v>
                </c:pt>
                <c:pt idx="91">
                  <c:v>1.1730140507528879</c:v>
                </c:pt>
                <c:pt idx="92">
                  <c:v>1.1767778881825854</c:v>
                </c:pt>
                <c:pt idx="93">
                  <c:v>1.164280148847602</c:v>
                </c:pt>
                <c:pt idx="94">
                  <c:v>1.1546214618220745</c:v>
                </c:pt>
                <c:pt idx="95">
                  <c:v>1.1521748538249832</c:v>
                </c:pt>
                <c:pt idx="96">
                  <c:v>1.14952162447166</c:v>
                </c:pt>
                <c:pt idx="97">
                  <c:v>0.99977476966915746</c:v>
                </c:pt>
                <c:pt idx="98">
                  <c:v>0.98807843443559928</c:v>
                </c:pt>
                <c:pt idx="99">
                  <c:v>0.99304720057405982</c:v>
                </c:pt>
                <c:pt idx="100">
                  <c:v>0.95901615108963723</c:v>
                </c:pt>
                <c:pt idx="101">
                  <c:v>0.95422535648436724</c:v>
                </c:pt>
                <c:pt idx="102">
                  <c:v>0.94376071669949557</c:v>
                </c:pt>
                <c:pt idx="103">
                  <c:v>0.95639718528761175</c:v>
                </c:pt>
                <c:pt idx="104">
                  <c:v>0.93976501508188015</c:v>
                </c:pt>
                <c:pt idx="105">
                  <c:v>0.77385393516351175</c:v>
                </c:pt>
                <c:pt idx="106">
                  <c:v>0.87979499356720436</c:v>
                </c:pt>
                <c:pt idx="107">
                  <c:v>0.81881948682248273</c:v>
                </c:pt>
                <c:pt idx="108">
                  <c:v>0.82240797189677461</c:v>
                </c:pt>
                <c:pt idx="109">
                  <c:v>0.93396658934008459</c:v>
                </c:pt>
                <c:pt idx="110">
                  <c:v>1.0040126945120551</c:v>
                </c:pt>
                <c:pt idx="111">
                  <c:v>0.95544264138253487</c:v>
                </c:pt>
                <c:pt idx="112">
                  <c:v>0.86983861754441283</c:v>
                </c:pt>
                <c:pt idx="113">
                  <c:v>0.87024156374260286</c:v>
                </c:pt>
                <c:pt idx="114">
                  <c:v>0.87488791877230154</c:v>
                </c:pt>
                <c:pt idx="115">
                  <c:v>0.8194032007165688</c:v>
                </c:pt>
                <c:pt idx="116">
                  <c:v>0.82994755675908793</c:v>
                </c:pt>
                <c:pt idx="117">
                  <c:v>0.81825187079524742</c:v>
                </c:pt>
                <c:pt idx="118">
                  <c:v>0.83252821406173805</c:v>
                </c:pt>
                <c:pt idx="119">
                  <c:v>0.84100687250192085</c:v>
                </c:pt>
                <c:pt idx="120">
                  <c:v>0.85344773100396265</c:v>
                </c:pt>
                <c:pt idx="121">
                  <c:v>0.78282298276558637</c:v>
                </c:pt>
                <c:pt idx="122">
                  <c:v>0.79638909993496021</c:v>
                </c:pt>
                <c:pt idx="123">
                  <c:v>0.75943180073740713</c:v>
                </c:pt>
                <c:pt idx="124">
                  <c:v>0.7518143109984734</c:v>
                </c:pt>
                <c:pt idx="125">
                  <c:v>0.78345378109157016</c:v>
                </c:pt>
                <c:pt idx="126">
                  <c:v>0.80238966833079639</c:v>
                </c:pt>
                <c:pt idx="127">
                  <c:v>0.84035890504054434</c:v>
                </c:pt>
                <c:pt idx="128">
                  <c:v>0.84456312809863343</c:v>
                </c:pt>
                <c:pt idx="129">
                  <c:v>0.76041719422915144</c:v>
                </c:pt>
                <c:pt idx="130">
                  <c:v>0.76562962900423115</c:v>
                </c:pt>
                <c:pt idx="131">
                  <c:v>0.76894130858385468</c:v>
                </c:pt>
                <c:pt idx="132">
                  <c:v>0.83647322148415915</c:v>
                </c:pt>
                <c:pt idx="133">
                  <c:v>0.86459841634007528</c:v>
                </c:pt>
                <c:pt idx="134">
                  <c:v>0.86595458263382152</c:v>
                </c:pt>
                <c:pt idx="135">
                  <c:v>0.9097668372047798</c:v>
                </c:pt>
                <c:pt idx="136">
                  <c:v>0.90991287993320213</c:v>
                </c:pt>
                <c:pt idx="137">
                  <c:v>0.91371573192170819</c:v>
                </c:pt>
                <c:pt idx="138">
                  <c:v>0.90845932749415081</c:v>
                </c:pt>
                <c:pt idx="139">
                  <c:v>0.9988465805694795</c:v>
                </c:pt>
                <c:pt idx="140">
                  <c:v>1.0327273446194611</c:v>
                </c:pt>
                <c:pt idx="141">
                  <c:v>1.1377568218903111</c:v>
                </c:pt>
                <c:pt idx="142">
                  <c:v>1.2605472595739708</c:v>
                </c:pt>
                <c:pt idx="143">
                  <c:v>1.2032215790609806</c:v>
                </c:pt>
                <c:pt idx="144">
                  <c:v>1.2130168266988075</c:v>
                </c:pt>
                <c:pt idx="145">
                  <c:v>1.1682386463832006</c:v>
                </c:pt>
                <c:pt idx="146">
                  <c:v>1.125632976634531</c:v>
                </c:pt>
                <c:pt idx="147">
                  <c:v>1.0980587967868831</c:v>
                </c:pt>
                <c:pt idx="148">
                  <c:v>1.0916366025541417</c:v>
                </c:pt>
                <c:pt idx="149">
                  <c:v>1.1865911188324527</c:v>
                </c:pt>
                <c:pt idx="150">
                  <c:v>1.2107248348563806</c:v>
                </c:pt>
                <c:pt idx="151">
                  <c:v>1.2126398232546296</c:v>
                </c:pt>
                <c:pt idx="152">
                  <c:v>1.1685269162851315</c:v>
                </c:pt>
                <c:pt idx="153">
                  <c:v>1.1543183317335062</c:v>
                </c:pt>
                <c:pt idx="154">
                  <c:v>1.1155485605374729</c:v>
                </c:pt>
                <c:pt idx="155">
                  <c:v>1.1084397393897871</c:v>
                </c:pt>
                <c:pt idx="156">
                  <c:v>1.1115123446684152</c:v>
                </c:pt>
                <c:pt idx="157">
                  <c:v>1.2520433619588207</c:v>
                </c:pt>
                <c:pt idx="158">
                  <c:v>1.1296796930582722</c:v>
                </c:pt>
                <c:pt idx="159">
                  <c:v>1.1835650061940284</c:v>
                </c:pt>
                <c:pt idx="160">
                  <c:v>1.190392646794902</c:v>
                </c:pt>
                <c:pt idx="161">
                  <c:v>1.223376381619488</c:v>
                </c:pt>
                <c:pt idx="162">
                  <c:v>1.1686271487602624</c:v>
                </c:pt>
                <c:pt idx="163">
                  <c:v>1.0946167711474977</c:v>
                </c:pt>
                <c:pt idx="164">
                  <c:v>1.2399193289247943</c:v>
                </c:pt>
                <c:pt idx="165">
                  <c:v>1.2947931920082949</c:v>
                </c:pt>
                <c:pt idx="166">
                  <c:v>1.1820402395985883</c:v>
                </c:pt>
                <c:pt idx="167">
                  <c:v>1.1322984518061256</c:v>
                </c:pt>
                <c:pt idx="168">
                  <c:v>1.1812220152701665</c:v>
                </c:pt>
                <c:pt idx="169">
                  <c:v>1.0635745920246453</c:v>
                </c:pt>
                <c:pt idx="170">
                  <c:v>1.0646992902712082</c:v>
                </c:pt>
                <c:pt idx="171">
                  <c:v>1.0693537018798345</c:v>
                </c:pt>
                <c:pt idx="172">
                  <c:v>1.08002120247558</c:v>
                </c:pt>
                <c:pt idx="173">
                  <c:v>1.1384460046878841</c:v>
                </c:pt>
                <c:pt idx="174">
                  <c:v>1.1799256208356561</c:v>
                </c:pt>
                <c:pt idx="175">
                  <c:v>1.1995826764421254</c:v>
                </c:pt>
                <c:pt idx="176">
                  <c:v>1.189609498187143</c:v>
                </c:pt>
                <c:pt idx="177">
                  <c:v>1.1967167373694787</c:v>
                </c:pt>
                <c:pt idx="178">
                  <c:v>1.2011459843666479</c:v>
                </c:pt>
                <c:pt idx="179">
                  <c:v>1.1972022962156379</c:v>
                </c:pt>
                <c:pt idx="180">
                  <c:v>1.2003026948871267</c:v>
                </c:pt>
                <c:pt idx="181">
                  <c:v>1.2355533254146358</c:v>
                </c:pt>
                <c:pt idx="182">
                  <c:v>1.2522085026192047</c:v>
                </c:pt>
                <c:pt idx="183">
                  <c:v>1.0964643788045285</c:v>
                </c:pt>
                <c:pt idx="184">
                  <c:v>1.0989109783570263</c:v>
                </c:pt>
                <c:pt idx="185">
                  <c:v>1.1040880768504722</c:v>
                </c:pt>
                <c:pt idx="186">
                  <c:v>1.1147425530928359</c:v>
                </c:pt>
                <c:pt idx="187">
                  <c:v>1.1536002891301984</c:v>
                </c:pt>
                <c:pt idx="188">
                  <c:v>1.2075850269968429</c:v>
                </c:pt>
                <c:pt idx="189">
                  <c:v>1.2388083464577606</c:v>
                </c:pt>
                <c:pt idx="190">
                  <c:v>1.2661645368253815</c:v>
                </c:pt>
                <c:pt idx="191">
                  <c:v>1.1951932757840404</c:v>
                </c:pt>
                <c:pt idx="192">
                  <c:v>1.1804324048716723</c:v>
                </c:pt>
                <c:pt idx="193">
                  <c:v>1.1680766956183612</c:v>
                </c:pt>
                <c:pt idx="194">
                  <c:v>1.148295983073738</c:v>
                </c:pt>
                <c:pt idx="195">
                  <c:v>1.1265959773456933</c:v>
                </c:pt>
                <c:pt idx="196">
                  <c:v>1.126558356865907</c:v>
                </c:pt>
                <c:pt idx="197">
                  <c:v>1.1299190492413194</c:v>
                </c:pt>
                <c:pt idx="198">
                  <c:v>1.1292201021846051</c:v>
                </c:pt>
                <c:pt idx="199">
                  <c:v>1.1227894412405344</c:v>
                </c:pt>
                <c:pt idx="200">
                  <c:v>1.1222073245952717</c:v>
                </c:pt>
                <c:pt idx="201">
                  <c:v>1.1434034042791594</c:v>
                </c:pt>
                <c:pt idx="202">
                  <c:v>1.1337326353591108</c:v>
                </c:pt>
                <c:pt idx="203">
                  <c:v>1.1244691889744793</c:v>
                </c:pt>
                <c:pt idx="204">
                  <c:v>1.1269870074282053</c:v>
                </c:pt>
              </c:numCache>
            </c:numRef>
          </c:val>
          <c:smooth val="0"/>
          <c:extLst>
            <c:ext xmlns:c16="http://schemas.microsoft.com/office/drawing/2014/chart" uri="{C3380CC4-5D6E-409C-BE32-E72D297353CC}">
              <c16:uniqueId val="{00000002-B31E-B14E-8D67-89DCA2F852F9}"/>
            </c:ext>
          </c:extLst>
        </c:ser>
        <c:ser>
          <c:idx val="1"/>
          <c:order val="1"/>
          <c:tx>
            <c:v>AMD</c:v>
          </c:tx>
          <c:spPr>
            <a:ln w="28575" cap="rnd">
              <a:solidFill>
                <a:schemeClr val="accent2"/>
              </a:solidFill>
              <a:round/>
            </a:ln>
            <a:effectLst/>
          </c:spPr>
          <c:marker>
            <c:symbol val="none"/>
          </c:marker>
          <c:val>
            <c:numRef>
              <c:f>'apple-cost-of-capital'!$W$64:$W$268</c:f>
              <c:numCache>
                <c:formatCode>General</c:formatCode>
                <c:ptCount val="205"/>
                <c:pt idx="0">
                  <c:v>2.7977973243006056</c:v>
                </c:pt>
                <c:pt idx="1">
                  <c:v>2.9370115340966452</c:v>
                </c:pt>
                <c:pt idx="2">
                  <c:v>2.9445325877010848</c:v>
                </c:pt>
                <c:pt idx="3">
                  <c:v>2.8475471856140473</c:v>
                </c:pt>
                <c:pt idx="4">
                  <c:v>3.1671530003660826</c:v>
                </c:pt>
                <c:pt idx="5">
                  <c:v>3.1901647886390458</c:v>
                </c:pt>
                <c:pt idx="6">
                  <c:v>3.2716549888490847</c:v>
                </c:pt>
                <c:pt idx="7">
                  <c:v>3.2706771493031832</c:v>
                </c:pt>
                <c:pt idx="8">
                  <c:v>3.380418938875517</c:v>
                </c:pt>
                <c:pt idx="9">
                  <c:v>3.3018094576738517</c:v>
                </c:pt>
                <c:pt idx="10">
                  <c:v>3.3127788687849309</c:v>
                </c:pt>
                <c:pt idx="11">
                  <c:v>3.303985216151001</c:v>
                </c:pt>
                <c:pt idx="12">
                  <c:v>3.3238665753368242</c:v>
                </c:pt>
                <c:pt idx="13">
                  <c:v>3.2108813185373806</c:v>
                </c:pt>
                <c:pt idx="14">
                  <c:v>3.3921816017107256</c:v>
                </c:pt>
                <c:pt idx="15">
                  <c:v>3.7328686412408771</c:v>
                </c:pt>
                <c:pt idx="16">
                  <c:v>3.8417587282803236</c:v>
                </c:pt>
                <c:pt idx="17">
                  <c:v>3.8167459570688744</c:v>
                </c:pt>
                <c:pt idx="18">
                  <c:v>3.8535566582766556</c:v>
                </c:pt>
                <c:pt idx="19">
                  <c:v>3.7964471304840917</c:v>
                </c:pt>
                <c:pt idx="20">
                  <c:v>3.8077977837439727</c:v>
                </c:pt>
                <c:pt idx="21">
                  <c:v>3.7329287496845618</c:v>
                </c:pt>
                <c:pt idx="22">
                  <c:v>3.6181951298472685</c:v>
                </c:pt>
                <c:pt idx="23">
                  <c:v>3.5209863931349941</c:v>
                </c:pt>
                <c:pt idx="24">
                  <c:v>3.5039811420700167</c:v>
                </c:pt>
                <c:pt idx="25">
                  <c:v>3.4906546303617003</c:v>
                </c:pt>
                <c:pt idx="26">
                  <c:v>3.452090418844417</c:v>
                </c:pt>
                <c:pt idx="27">
                  <c:v>3.4744276951624955</c:v>
                </c:pt>
                <c:pt idx="28">
                  <c:v>3.4022698342039086</c:v>
                </c:pt>
                <c:pt idx="29">
                  <c:v>3.3882109374938176</c:v>
                </c:pt>
                <c:pt idx="30">
                  <c:v>3.478071202163072</c:v>
                </c:pt>
                <c:pt idx="31">
                  <c:v>3.6040599195345338</c:v>
                </c:pt>
                <c:pt idx="32">
                  <c:v>3.6098968401200926</c:v>
                </c:pt>
                <c:pt idx="33">
                  <c:v>3.5070267604141412</c:v>
                </c:pt>
                <c:pt idx="34">
                  <c:v>3.6195178597799118</c:v>
                </c:pt>
                <c:pt idx="35">
                  <c:v>3.4014767204860119</c:v>
                </c:pt>
                <c:pt idx="36">
                  <c:v>3.3563253236465207</c:v>
                </c:pt>
                <c:pt idx="37">
                  <c:v>2.9130283736696101</c:v>
                </c:pt>
                <c:pt idx="38">
                  <c:v>2.951224055468209</c:v>
                </c:pt>
                <c:pt idx="39">
                  <c:v>3.0088305468934879</c:v>
                </c:pt>
                <c:pt idx="40">
                  <c:v>2.9397179862698888</c:v>
                </c:pt>
                <c:pt idx="41">
                  <c:v>3.2294292397622661</c:v>
                </c:pt>
                <c:pt idx="42">
                  <c:v>3.0522652362485605</c:v>
                </c:pt>
                <c:pt idx="43">
                  <c:v>3.1167633447004182</c:v>
                </c:pt>
                <c:pt idx="44">
                  <c:v>2.9674010427712623</c:v>
                </c:pt>
                <c:pt idx="45">
                  <c:v>2.7262425897701847</c:v>
                </c:pt>
                <c:pt idx="46">
                  <c:v>2.2119201780692577</c:v>
                </c:pt>
                <c:pt idx="47">
                  <c:v>2.2896854865948497</c:v>
                </c:pt>
                <c:pt idx="48">
                  <c:v>2.386203973902012</c:v>
                </c:pt>
                <c:pt idx="49">
                  <c:v>2.2438850719491339</c:v>
                </c:pt>
                <c:pt idx="50">
                  <c:v>2.0490173916439289</c:v>
                </c:pt>
                <c:pt idx="51">
                  <c:v>2.232635256066998</c:v>
                </c:pt>
                <c:pt idx="52">
                  <c:v>2.1726072650691828</c:v>
                </c:pt>
                <c:pt idx="53">
                  <c:v>2.223963480714449</c:v>
                </c:pt>
                <c:pt idx="54">
                  <c:v>2.2287728116269645</c:v>
                </c:pt>
                <c:pt idx="55">
                  <c:v>2.0589121942245199</c:v>
                </c:pt>
                <c:pt idx="56">
                  <c:v>2.0888634398576227</c:v>
                </c:pt>
                <c:pt idx="57">
                  <c:v>2.1404029742824187</c:v>
                </c:pt>
                <c:pt idx="58">
                  <c:v>2.1354145510121034</c:v>
                </c:pt>
                <c:pt idx="59">
                  <c:v>2.2417382225420139</c:v>
                </c:pt>
                <c:pt idx="60">
                  <c:v>2.3134738132397481</c:v>
                </c:pt>
                <c:pt idx="61">
                  <c:v>2.3077346436521591</c:v>
                </c:pt>
                <c:pt idx="62">
                  <c:v>2.2949603262036913</c:v>
                </c:pt>
                <c:pt idx="63">
                  <c:v>2.299801005498757</c:v>
                </c:pt>
                <c:pt idx="64">
                  <c:v>2.2794691064471779</c:v>
                </c:pt>
                <c:pt idx="65">
                  <c:v>2.200214938789181</c:v>
                </c:pt>
                <c:pt idx="66">
                  <c:v>2.210581016940655</c:v>
                </c:pt>
                <c:pt idx="67">
                  <c:v>2.1349607017240868</c:v>
                </c:pt>
                <c:pt idx="68">
                  <c:v>2.179674500681851</c:v>
                </c:pt>
                <c:pt idx="69">
                  <c:v>2.210241197717294</c:v>
                </c:pt>
                <c:pt idx="70">
                  <c:v>2.1965779624069852</c:v>
                </c:pt>
                <c:pt idx="71">
                  <c:v>2.1859057681074519</c:v>
                </c:pt>
                <c:pt idx="72">
                  <c:v>2.1817722578969727</c:v>
                </c:pt>
                <c:pt idx="73">
                  <c:v>2.1159393694237423</c:v>
                </c:pt>
                <c:pt idx="74">
                  <c:v>2.1363475529587017</c:v>
                </c:pt>
                <c:pt idx="75">
                  <c:v>2.1482057464200266</c:v>
                </c:pt>
                <c:pt idx="76">
                  <c:v>2.1508313369686785</c:v>
                </c:pt>
                <c:pt idx="77">
                  <c:v>2.1596624790010286</c:v>
                </c:pt>
                <c:pt idx="78">
                  <c:v>2.1691140913720068</c:v>
                </c:pt>
                <c:pt idx="79">
                  <c:v>2.1434181416656926</c:v>
                </c:pt>
                <c:pt idx="80">
                  <c:v>2.0962551778843057</c:v>
                </c:pt>
                <c:pt idx="81">
                  <c:v>2.1306564543495581</c:v>
                </c:pt>
                <c:pt idx="82">
                  <c:v>2.1150645578624565</c:v>
                </c:pt>
                <c:pt idx="83">
                  <c:v>2.1174051052475007</c:v>
                </c:pt>
                <c:pt idx="84">
                  <c:v>2.118744922308379</c:v>
                </c:pt>
                <c:pt idx="85">
                  <c:v>2.1728448188682261</c:v>
                </c:pt>
                <c:pt idx="86">
                  <c:v>2.1746094161552709</c:v>
                </c:pt>
                <c:pt idx="87">
                  <c:v>2.183497340996837</c:v>
                </c:pt>
                <c:pt idx="88">
                  <c:v>2.1909950497943069</c:v>
                </c:pt>
                <c:pt idx="89">
                  <c:v>2.2098639839876935</c:v>
                </c:pt>
                <c:pt idx="90">
                  <c:v>2.1873665117333907</c:v>
                </c:pt>
                <c:pt idx="91">
                  <c:v>2.1786762678735245</c:v>
                </c:pt>
                <c:pt idx="92">
                  <c:v>2.1641185129046296</c:v>
                </c:pt>
                <c:pt idx="93">
                  <c:v>2.1576279109434284</c:v>
                </c:pt>
                <c:pt idx="94">
                  <c:v>2.190604719123332</c:v>
                </c:pt>
                <c:pt idx="95">
                  <c:v>2.1564046828402303</c:v>
                </c:pt>
                <c:pt idx="96">
                  <c:v>2.1495683057125201</c:v>
                </c:pt>
                <c:pt idx="97">
                  <c:v>2.1971603627203957</c:v>
                </c:pt>
                <c:pt idx="98">
                  <c:v>2.1976284387747453</c:v>
                </c:pt>
                <c:pt idx="99">
                  <c:v>2.1773973278854575</c:v>
                </c:pt>
                <c:pt idx="100">
                  <c:v>2.2014508718667631</c:v>
                </c:pt>
                <c:pt idx="101">
                  <c:v>2.2189156678787429</c:v>
                </c:pt>
                <c:pt idx="102">
                  <c:v>2.2240804423258194</c:v>
                </c:pt>
                <c:pt idx="103">
                  <c:v>2.1487554790476664</c:v>
                </c:pt>
                <c:pt idx="104">
                  <c:v>2.1569255851422868</c:v>
                </c:pt>
                <c:pt idx="105">
                  <c:v>2.2061269332344584</c:v>
                </c:pt>
                <c:pt idx="106">
                  <c:v>2.2860472090135362</c:v>
                </c:pt>
                <c:pt idx="107">
                  <c:v>2.2000792148688286</c:v>
                </c:pt>
                <c:pt idx="108">
                  <c:v>2.2081305087171157</c:v>
                </c:pt>
                <c:pt idx="109">
                  <c:v>2.3671605655139345</c:v>
                </c:pt>
                <c:pt idx="110">
                  <c:v>2.6261957974260581</c:v>
                </c:pt>
                <c:pt idx="111">
                  <c:v>2.4887289346466592</c:v>
                </c:pt>
                <c:pt idx="112">
                  <c:v>2.5461780118949582</c:v>
                </c:pt>
                <c:pt idx="113">
                  <c:v>2.4833468036703676</c:v>
                </c:pt>
                <c:pt idx="114">
                  <c:v>2.4617503447419424</c:v>
                </c:pt>
                <c:pt idx="115">
                  <c:v>2.6333519140263033</c:v>
                </c:pt>
                <c:pt idx="116">
                  <c:v>2.6026566763605801</c:v>
                </c:pt>
                <c:pt idx="117">
                  <c:v>2.5689386353282688</c:v>
                </c:pt>
                <c:pt idx="118">
                  <c:v>2.5106203678647772</c:v>
                </c:pt>
                <c:pt idx="119">
                  <c:v>2.3042552379184285</c:v>
                </c:pt>
                <c:pt idx="120">
                  <c:v>2.2404765975755758</c:v>
                </c:pt>
                <c:pt idx="121">
                  <c:v>2.1533672013214398</c:v>
                </c:pt>
                <c:pt idx="122">
                  <c:v>2.2081910124508202</c:v>
                </c:pt>
                <c:pt idx="123">
                  <c:v>2.1903581113856614</c:v>
                </c:pt>
                <c:pt idx="124">
                  <c:v>2.1969741879985465</c:v>
                </c:pt>
                <c:pt idx="125">
                  <c:v>2.376004203450282</c:v>
                </c:pt>
                <c:pt idx="126">
                  <c:v>2.3307793090903179</c:v>
                </c:pt>
                <c:pt idx="127">
                  <c:v>2.4118578241950779</c:v>
                </c:pt>
                <c:pt idx="128">
                  <c:v>2.2172632791462656</c:v>
                </c:pt>
                <c:pt idx="129">
                  <c:v>2.0660759167741336</c:v>
                </c:pt>
                <c:pt idx="130">
                  <c:v>2.1691882770277187</c:v>
                </c:pt>
                <c:pt idx="131">
                  <c:v>2.1555402610639938</c:v>
                </c:pt>
                <c:pt idx="132">
                  <c:v>2.0218794901576529</c:v>
                </c:pt>
                <c:pt idx="133">
                  <c:v>2.1098888186937286</c:v>
                </c:pt>
                <c:pt idx="134">
                  <c:v>2.0593539434352204</c:v>
                </c:pt>
                <c:pt idx="135">
                  <c:v>2.22608611864446</c:v>
                </c:pt>
                <c:pt idx="136">
                  <c:v>2.2334428721790962</c:v>
                </c:pt>
                <c:pt idx="137">
                  <c:v>2.2576117454741484</c:v>
                </c:pt>
                <c:pt idx="138">
                  <c:v>2.2002254631059328</c:v>
                </c:pt>
                <c:pt idx="139">
                  <c:v>2.3448307890662652</c:v>
                </c:pt>
                <c:pt idx="140">
                  <c:v>2.4072551255597836</c:v>
                </c:pt>
                <c:pt idx="141">
                  <c:v>2.3544703050990394</c:v>
                </c:pt>
                <c:pt idx="142">
                  <c:v>2.5054443332390117</c:v>
                </c:pt>
                <c:pt idx="143">
                  <c:v>2.5821408530571532</c:v>
                </c:pt>
                <c:pt idx="144">
                  <c:v>2.6082249705008467</c:v>
                </c:pt>
                <c:pt idx="145">
                  <c:v>2.4909369705210933</c:v>
                </c:pt>
                <c:pt idx="146">
                  <c:v>2.6274137999448102</c:v>
                </c:pt>
                <c:pt idx="147">
                  <c:v>2.6188603558714307</c:v>
                </c:pt>
                <c:pt idx="148">
                  <c:v>2.6002862216992635</c:v>
                </c:pt>
                <c:pt idx="149">
                  <c:v>2.6086715573663626</c:v>
                </c:pt>
                <c:pt idx="150">
                  <c:v>2.6969570224668478</c:v>
                </c:pt>
                <c:pt idx="151">
                  <c:v>2.7009598680956897</c:v>
                </c:pt>
                <c:pt idx="152">
                  <c:v>2.7671991662276412</c:v>
                </c:pt>
                <c:pt idx="153">
                  <c:v>2.804024792515412</c:v>
                </c:pt>
                <c:pt idx="154">
                  <c:v>2.5704875579748614</c:v>
                </c:pt>
                <c:pt idx="155">
                  <c:v>2.5457616209507563</c:v>
                </c:pt>
                <c:pt idx="156">
                  <c:v>2.5442586859909646</c:v>
                </c:pt>
                <c:pt idx="157">
                  <c:v>2.7784405151513853</c:v>
                </c:pt>
                <c:pt idx="158">
                  <c:v>2.7918149977052602</c:v>
                </c:pt>
                <c:pt idx="159">
                  <c:v>2.9146328410477071</c:v>
                </c:pt>
                <c:pt idx="160">
                  <c:v>2.8999495050846629</c:v>
                </c:pt>
                <c:pt idx="161">
                  <c:v>2.8851635852608841</c:v>
                </c:pt>
                <c:pt idx="162">
                  <c:v>2.9070879629264645</c:v>
                </c:pt>
                <c:pt idx="163">
                  <c:v>3.1896490329114249</c:v>
                </c:pt>
                <c:pt idx="164">
                  <c:v>3.2551207993777105</c:v>
                </c:pt>
                <c:pt idx="165">
                  <c:v>3.184148995661169</c:v>
                </c:pt>
                <c:pt idx="166">
                  <c:v>3.6693794743074455</c:v>
                </c:pt>
                <c:pt idx="167">
                  <c:v>3.6922905253441272</c:v>
                </c:pt>
                <c:pt idx="168">
                  <c:v>3.4014823605029942</c:v>
                </c:pt>
                <c:pt idx="169">
                  <c:v>3.3884874429183651</c:v>
                </c:pt>
                <c:pt idx="170">
                  <c:v>3.3866461397370458</c:v>
                </c:pt>
                <c:pt idx="171">
                  <c:v>3.3899646637838683</c:v>
                </c:pt>
                <c:pt idx="172">
                  <c:v>3.3623072274958492</c:v>
                </c:pt>
                <c:pt idx="173">
                  <c:v>3.1968703173855615</c:v>
                </c:pt>
                <c:pt idx="174">
                  <c:v>3.111475622933833</c:v>
                </c:pt>
                <c:pt idx="175">
                  <c:v>3.098206109873721</c:v>
                </c:pt>
                <c:pt idx="176">
                  <c:v>3.1084449117883661</c:v>
                </c:pt>
                <c:pt idx="177">
                  <c:v>3.0318316354674106</c:v>
                </c:pt>
                <c:pt idx="178">
                  <c:v>3.0997785776485594</c:v>
                </c:pt>
                <c:pt idx="179">
                  <c:v>3.1252639252609833</c:v>
                </c:pt>
                <c:pt idx="180">
                  <c:v>3.1279043147392036</c:v>
                </c:pt>
                <c:pt idx="181">
                  <c:v>3.1338168176813532</c:v>
                </c:pt>
                <c:pt idx="182">
                  <c:v>2.9329060971033223</c:v>
                </c:pt>
                <c:pt idx="183">
                  <c:v>2.3356777549554208</c:v>
                </c:pt>
                <c:pt idx="184">
                  <c:v>2.1161625279689593</c:v>
                </c:pt>
                <c:pt idx="185">
                  <c:v>2.0601150861193367</c:v>
                </c:pt>
                <c:pt idx="186">
                  <c:v>2.0490865322058363</c:v>
                </c:pt>
                <c:pt idx="187">
                  <c:v>2.1847713882393518</c:v>
                </c:pt>
                <c:pt idx="188">
                  <c:v>2.172631549003913</c:v>
                </c:pt>
                <c:pt idx="189">
                  <c:v>2.1906617852184782</c:v>
                </c:pt>
                <c:pt idx="190">
                  <c:v>2.2076599289636936</c:v>
                </c:pt>
                <c:pt idx="191">
                  <c:v>2.1220417374474723</c:v>
                </c:pt>
                <c:pt idx="192">
                  <c:v>2.1365117792528596</c:v>
                </c:pt>
                <c:pt idx="193">
                  <c:v>2.0561966451171974</c:v>
                </c:pt>
                <c:pt idx="194">
                  <c:v>2.0314645629250072</c:v>
                </c:pt>
                <c:pt idx="195">
                  <c:v>1.9339225217962208</c:v>
                </c:pt>
                <c:pt idx="196">
                  <c:v>1.9067616103742935</c:v>
                </c:pt>
                <c:pt idx="197">
                  <c:v>1.907880356943249</c:v>
                </c:pt>
                <c:pt idx="198">
                  <c:v>1.9232881780525504</c:v>
                </c:pt>
                <c:pt idx="199">
                  <c:v>1.8733255471164874</c:v>
                </c:pt>
                <c:pt idx="200">
                  <c:v>1.8719445577543796</c:v>
                </c:pt>
                <c:pt idx="201">
                  <c:v>1.8745076849186841</c:v>
                </c:pt>
                <c:pt idx="202">
                  <c:v>1.8956522937230114</c:v>
                </c:pt>
                <c:pt idx="203">
                  <c:v>1.7862893026511404</c:v>
                </c:pt>
                <c:pt idx="204">
                  <c:v>1.7467274487673516</c:v>
                </c:pt>
              </c:numCache>
            </c:numRef>
          </c:val>
          <c:smooth val="0"/>
          <c:extLst>
            <c:ext xmlns:c16="http://schemas.microsoft.com/office/drawing/2014/chart" uri="{C3380CC4-5D6E-409C-BE32-E72D297353CC}">
              <c16:uniqueId val="{00000003-B31E-B14E-8D67-89DCA2F852F9}"/>
            </c:ext>
          </c:extLst>
        </c:ser>
        <c:dLbls>
          <c:showLegendKey val="0"/>
          <c:showVal val="0"/>
          <c:showCatName val="0"/>
          <c:showSerName val="0"/>
          <c:showPercent val="0"/>
          <c:showBubbleSize val="0"/>
        </c:dLbls>
        <c:smooth val="0"/>
        <c:axId val="1540476831"/>
        <c:axId val="1540505839"/>
      </c:lineChart>
      <c:dateAx>
        <c:axId val="1540476831"/>
        <c:scaling>
          <c:orientation val="minMax"/>
        </c:scaling>
        <c:delete val="0"/>
        <c:axPos val="b"/>
        <c:numFmt formatCode="m/d/yy"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0505839"/>
        <c:crosses val="autoZero"/>
        <c:auto val="1"/>
        <c:lblOffset val="100"/>
        <c:baseTimeUnit val="months"/>
        <c:majorUnit val="24"/>
        <c:majorTimeUnit val="months"/>
      </c:dateAx>
      <c:valAx>
        <c:axId val="154050583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Market</a:t>
                </a:r>
                <a:r>
                  <a:rPr lang="en-US" baseline="0"/>
                  <a:t> Beta (Apple)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0.00" sourceLinked="1"/>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0476831"/>
        <c:crosses val="autoZero"/>
        <c:crossBetween val="between"/>
        <c:majorUnit val="1"/>
      </c:valAx>
      <c:spPr>
        <a:noFill/>
        <a:ln>
          <a:noFill/>
        </a:ln>
        <a:effectLst/>
      </c:spPr>
    </c:plotArea>
    <c:legend>
      <c:legendPos val="t"/>
      <c:layout>
        <c:manualLayout>
          <c:xMode val="edge"/>
          <c:yMode val="edge"/>
          <c:x val="0.54119050432655835"/>
          <c:y val="5.7692307692307696E-2"/>
          <c:w val="0.20361107363888795"/>
          <c:h val="0.206130375529981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Apple-Market Excess Returns</c:v>
          </c:tx>
          <c:spPr>
            <a:ln w="25400" cap="rnd">
              <a:noFill/>
              <a:round/>
            </a:ln>
            <a:effectLst/>
          </c:spPr>
          <c:marker>
            <c:symbol val="circle"/>
            <c:size val="5"/>
            <c:spPr>
              <a:solidFill>
                <a:schemeClr val="accent1"/>
              </a:solidFill>
              <a:ln w="9525">
                <a:solidFill>
                  <a:schemeClr val="tx1"/>
                </a:solidFill>
              </a:ln>
              <a:effectLst/>
            </c:spPr>
          </c:marker>
          <c:xVal>
            <c:numRef>
              <c:f>'apple-cost-of-capital'!$M$209:$M$268</c:f>
              <c:numCache>
                <c:formatCode>#,##0.0%;\(#,##0.0%\);#,##0.0%</c:formatCode>
                <c:ptCount val="60"/>
                <c:pt idx="0">
                  <c:v>2.177304E-2</c:v>
                </c:pt>
                <c:pt idx="1">
                  <c:v>3.2223440000000006E-2</c:v>
                </c:pt>
                <c:pt idx="2">
                  <c:v>1.764205E-3</c:v>
                </c:pt>
                <c:pt idx="3">
                  <c:v>9.1567539999999996E-3</c:v>
                </c:pt>
                <c:pt idx="4">
                  <c:v>8.7348820000000011E-3</c:v>
                </c:pt>
                <c:pt idx="5">
                  <c:v>8.9796500000000005E-3</c:v>
                </c:pt>
                <c:pt idx="6">
                  <c:v>1.959371E-2</c:v>
                </c:pt>
                <c:pt idx="7">
                  <c:v>6.9343300000000003E-4</c:v>
                </c:pt>
                <c:pt idx="8">
                  <c:v>2.2857889999999999E-2</c:v>
                </c:pt>
                <c:pt idx="9">
                  <c:v>1.8394259999999999E-2</c:v>
                </c:pt>
                <c:pt idx="10">
                  <c:v>2.6459550000000002E-2</c:v>
                </c:pt>
                <c:pt idx="11">
                  <c:v>1.122895E-2</c:v>
                </c:pt>
                <c:pt idx="12">
                  <c:v>4.9538450000000005E-2</c:v>
                </c:pt>
                <c:pt idx="13">
                  <c:v>-4.0581329999999999E-2</c:v>
                </c:pt>
                <c:pt idx="14">
                  <c:v>-1.9645340000000001E-2</c:v>
                </c:pt>
                <c:pt idx="15">
                  <c:v>3.2918850000000005E-3</c:v>
                </c:pt>
                <c:pt idx="16">
                  <c:v>2.476445E-2</c:v>
                </c:pt>
                <c:pt idx="17">
                  <c:v>3.9650179999999998E-3</c:v>
                </c:pt>
                <c:pt idx="18">
                  <c:v>3.0003569999999997E-2</c:v>
                </c:pt>
                <c:pt idx="19">
                  <c:v>2.8633019999999999E-2</c:v>
                </c:pt>
                <c:pt idx="20">
                  <c:v>-1.0753711999999999E-3</c:v>
                </c:pt>
                <c:pt idx="21">
                  <c:v>-7.5945410000000005E-2</c:v>
                </c:pt>
                <c:pt idx="22">
                  <c:v>1.6712150000000002E-2</c:v>
                </c:pt>
                <c:pt idx="23">
                  <c:v>-9.1790029999999995E-2</c:v>
                </c:pt>
                <c:pt idx="24">
                  <c:v>8.6193909999999999E-2</c:v>
                </c:pt>
                <c:pt idx="25">
                  <c:v>3.0924210000000004E-2</c:v>
                </c:pt>
                <c:pt idx="26">
                  <c:v>1.1062289999999999E-2</c:v>
                </c:pt>
                <c:pt idx="27">
                  <c:v>3.5793270000000002E-2</c:v>
                </c:pt>
                <c:pt idx="28">
                  <c:v>-6.3778559999999998E-2</c:v>
                </c:pt>
                <c:pt idx="29">
                  <c:v>6.547886E-2</c:v>
                </c:pt>
                <c:pt idx="30">
                  <c:v>9.9543099999999992E-3</c:v>
                </c:pt>
                <c:pt idx="31">
                  <c:v>-2.193933E-2</c:v>
                </c:pt>
                <c:pt idx="32">
                  <c:v>1.4232970000000001E-2</c:v>
                </c:pt>
                <c:pt idx="33">
                  <c:v>1.7755939999999998E-2</c:v>
                </c:pt>
                <c:pt idx="34">
                  <c:v>3.3796520000000004E-2</c:v>
                </c:pt>
                <c:pt idx="35">
                  <c:v>2.7090679999999999E-2</c:v>
                </c:pt>
                <c:pt idx="36">
                  <c:v>-3.0277760000000003E-3</c:v>
                </c:pt>
                <c:pt idx="37">
                  <c:v>-7.9118070000000013E-2</c:v>
                </c:pt>
                <c:pt idx="38">
                  <c:v>-0.14293259999999999</c:v>
                </c:pt>
                <c:pt idx="39">
                  <c:v>0.12967380000000001</c:v>
                </c:pt>
                <c:pt idx="40">
                  <c:v>5.3638749999999999E-2</c:v>
                </c:pt>
                <c:pt idx="41">
                  <c:v>2.5199080000000002E-2</c:v>
                </c:pt>
                <c:pt idx="42">
                  <c:v>5.5428970000000001E-2</c:v>
                </c:pt>
                <c:pt idx="43">
                  <c:v>6.8342189999999997E-2</c:v>
                </c:pt>
                <c:pt idx="44">
                  <c:v>-3.5155990000000005E-2</c:v>
                </c:pt>
                <c:pt idx="45">
                  <c:v>-2.0278310000000001E-2</c:v>
                </c:pt>
                <c:pt idx="46">
                  <c:v>0.12360699999999999</c:v>
                </c:pt>
                <c:pt idx="47">
                  <c:v>4.4948289999999995E-2</c:v>
                </c:pt>
                <c:pt idx="48">
                  <c:v>-6.3113190000000003E-4</c:v>
                </c:pt>
                <c:pt idx="49">
                  <c:v>2.9196240000000002E-2</c:v>
                </c:pt>
                <c:pt idx="50">
                  <c:v>3.0573309999999999E-2</c:v>
                </c:pt>
                <c:pt idx="51">
                  <c:v>4.8190200000000002E-2</c:v>
                </c:pt>
                <c:pt idx="52">
                  <c:v>7.0918620000000009E-3</c:v>
                </c:pt>
                <c:pt idx="53">
                  <c:v>2.3421790000000001E-2</c:v>
                </c:pt>
                <c:pt idx="54">
                  <c:v>1.182765E-2</c:v>
                </c:pt>
                <c:pt idx="55">
                  <c:v>2.71466E-2</c:v>
                </c:pt>
                <c:pt idx="56">
                  <c:v>-4.2243370000000002E-2</c:v>
                </c:pt>
                <c:pt idx="57">
                  <c:v>6.4656619999999998E-2</c:v>
                </c:pt>
                <c:pt idx="58">
                  <c:v>-1.8346709999999999E-2</c:v>
                </c:pt>
                <c:pt idx="59">
                  <c:v>3.3244789999999996E-2</c:v>
                </c:pt>
              </c:numCache>
            </c:numRef>
          </c:xVal>
          <c:yVal>
            <c:numRef>
              <c:f>'apple-cost-of-capital'!$J$209:$J$268</c:f>
              <c:numCache>
                <c:formatCode>#,##0.0%;\(#,##0.0%\);#,##0.0%</c:formatCode>
                <c:ptCount val="60"/>
                <c:pt idx="0">
                  <c:v>4.7346494412422183E-2</c:v>
                </c:pt>
                <c:pt idx="1">
                  <c:v>0.13318061015605925</c:v>
                </c:pt>
                <c:pt idx="2">
                  <c:v>4.8389670860767363E-2</c:v>
                </c:pt>
                <c:pt idx="3">
                  <c:v>-5.6967677472857759E-4</c:v>
                </c:pt>
                <c:pt idx="4">
                  <c:v>6.7203695797920224E-2</c:v>
                </c:pt>
                <c:pt idx="5">
                  <c:v>-5.7813868945837024E-2</c:v>
                </c:pt>
                <c:pt idx="6">
                  <c:v>3.2003731209039689E-2</c:v>
                </c:pt>
                <c:pt idx="7">
                  <c:v>0.10600516233444214</c:v>
                </c:pt>
                <c:pt idx="8">
                  <c:v>-6.1143930667638777E-2</c:v>
                </c:pt>
                <c:pt idx="9">
                  <c:v>9.5907673573493959E-2</c:v>
                </c:pt>
                <c:pt idx="10">
                  <c:v>1.9550290462374689E-2</c:v>
                </c:pt>
                <c:pt idx="11">
                  <c:v>-1.6145913527905943E-2</c:v>
                </c:pt>
                <c:pt idx="12">
                  <c:v>-1.1736430233716965E-2</c:v>
                </c:pt>
                <c:pt idx="13">
                  <c:v>6.6510360682010647E-2</c:v>
                </c:pt>
                <c:pt idx="14">
                  <c:v>-5.9250733059644699E-2</c:v>
                </c:pt>
                <c:pt idx="15">
                  <c:v>-1.6419694343209265E-2</c:v>
                </c:pt>
                <c:pt idx="16">
                  <c:v>0.13378093526363372</c:v>
                </c:pt>
                <c:pt idx="17">
                  <c:v>-1.081828265786171E-2</c:v>
                </c:pt>
                <c:pt idx="18">
                  <c:v>2.6383320876955985E-2</c:v>
                </c:pt>
                <c:pt idx="19">
                  <c:v>0.19846312429904939</c:v>
                </c:pt>
                <c:pt idx="20">
                  <c:v>-9.8029447123408314E-3</c:v>
                </c:pt>
                <c:pt idx="21">
                  <c:v>-3.2377561056613921E-2</c:v>
                </c:pt>
                <c:pt idx="22">
                  <c:v>-0.18250912361145019</c:v>
                </c:pt>
                <c:pt idx="23">
                  <c:v>-0.11859837683439255</c:v>
                </c:pt>
                <c:pt idx="24">
                  <c:v>5.3054029279947283E-2</c:v>
                </c:pt>
                <c:pt idx="25">
                  <c:v>4.2900741767883298E-2</c:v>
                </c:pt>
                <c:pt idx="26">
                  <c:v>9.5125722265243531E-2</c:v>
                </c:pt>
                <c:pt idx="27">
                  <c:v>5.4335912847518923E-2</c:v>
                </c:pt>
                <c:pt idx="28">
                  <c:v>-0.1258354427576065</c:v>
                </c:pt>
                <c:pt idx="29">
                  <c:v>0.12871916658878327</c:v>
                </c:pt>
                <c:pt idx="30">
                  <c:v>7.4494475996494294E-2</c:v>
                </c:pt>
                <c:pt idx="31">
                  <c:v>-1.8169601371884347E-2</c:v>
                </c:pt>
                <c:pt idx="32">
                  <c:v>7.1161553931236271E-2</c:v>
                </c:pt>
                <c:pt idx="33">
                  <c:v>0.10918443953990936</c:v>
                </c:pt>
                <c:pt idx="34">
                  <c:v>7.62240493774414E-2</c:v>
                </c:pt>
                <c:pt idx="35">
                  <c:v>9.7383887922763826E-2</c:v>
                </c:pt>
                <c:pt idx="36">
                  <c:v>5.2709929299354551E-2</c:v>
                </c:pt>
                <c:pt idx="37">
                  <c:v>-0.11550978775024415</c:v>
                </c:pt>
                <c:pt idx="38">
                  <c:v>-7.0961462509632117E-2</c:v>
                </c:pt>
                <c:pt idx="39">
                  <c:v>0.15537376701831818</c:v>
                </c:pt>
                <c:pt idx="40">
                  <c:v>8.4855804049968717E-2</c:v>
                </c:pt>
                <c:pt idx="41">
                  <c:v>0.14728625288009645</c:v>
                </c:pt>
                <c:pt idx="42">
                  <c:v>0.16503164341449739</c:v>
                </c:pt>
                <c:pt idx="43">
                  <c:v>0.21620896627902986</c:v>
                </c:pt>
                <c:pt idx="44">
                  <c:v>-0.10262632200717926</c:v>
                </c:pt>
                <c:pt idx="45">
                  <c:v>-6.0112064874172214E-2</c:v>
                </c:pt>
                <c:pt idx="46">
                  <c:v>9.5389643514156339E-2</c:v>
                </c:pt>
                <c:pt idx="47">
                  <c:v>0.11447370221614837</c:v>
                </c:pt>
                <c:pt idx="48">
                  <c:v>-5.5015124380588531E-3</c:v>
                </c:pt>
                <c:pt idx="49">
                  <c:v>-7.9531706869602203E-2</c:v>
                </c:pt>
                <c:pt idx="50">
                  <c:v>7.3395958170294762E-3</c:v>
                </c:pt>
                <c:pt idx="51">
                  <c:v>7.6217807829380035E-2</c:v>
                </c:pt>
                <c:pt idx="52">
                  <c:v>-5.0433635711669922E-2</c:v>
                </c:pt>
                <c:pt idx="53">
                  <c:v>9.9109269678592682E-2</c:v>
                </c:pt>
                <c:pt idx="54">
                  <c:v>6.4982429146766663E-2</c:v>
                </c:pt>
                <c:pt idx="55">
                  <c:v>4.243796318769455E-2</c:v>
                </c:pt>
                <c:pt idx="56">
                  <c:v>-6.8036630749702454E-2</c:v>
                </c:pt>
                <c:pt idx="57">
                  <c:v>5.8657266199588776E-2</c:v>
                </c:pt>
                <c:pt idx="58">
                  <c:v>0.10493991523981094</c:v>
                </c:pt>
                <c:pt idx="59">
                  <c:v>7.412869652509689E-2</c:v>
                </c:pt>
              </c:numCache>
            </c:numRef>
          </c:yVal>
          <c:smooth val="0"/>
          <c:extLst>
            <c:ext xmlns:c16="http://schemas.microsoft.com/office/drawing/2014/chart" uri="{C3380CC4-5D6E-409C-BE32-E72D297353CC}">
              <c16:uniqueId val="{00000000-07D0-154A-BD3B-4754E42B34A0}"/>
            </c:ext>
          </c:extLst>
        </c:ser>
        <c:ser>
          <c:idx val="1"/>
          <c:order val="1"/>
          <c:tx>
            <c:v>Predictions</c:v>
          </c:tx>
          <c:spPr>
            <a:ln w="25400" cap="rnd">
              <a:solidFill>
                <a:schemeClr val="tx1"/>
              </a:solidFill>
              <a:round/>
            </a:ln>
            <a:effectLst/>
          </c:spPr>
          <c:marker>
            <c:symbol val="none"/>
          </c:marker>
          <c:dPt>
            <c:idx val="6"/>
            <c:marker>
              <c:symbol val="square"/>
              <c:size val="7"/>
              <c:spPr>
                <a:solidFill>
                  <a:srgbClr val="FF0000"/>
                </a:solidFill>
                <a:ln w="9525">
                  <a:solidFill>
                    <a:schemeClr val="tx1"/>
                  </a:solidFill>
                </a:ln>
                <a:effectLst/>
              </c:spPr>
            </c:marker>
            <c:bubble3D val="0"/>
            <c:extLst>
              <c:ext xmlns:c16="http://schemas.microsoft.com/office/drawing/2014/chart" uri="{C3380CC4-5D6E-409C-BE32-E72D297353CC}">
                <c16:uniqueId val="{00000003-07D0-154A-BD3B-4754E42B34A0}"/>
              </c:ext>
            </c:extLst>
          </c:dPt>
          <c:xVal>
            <c:numRef>
              <c:f>'apple-cost-of-capital'!$AC$297:$AC$309</c:f>
              <c:numCache>
                <c:formatCode>#,##0.00%;\(#,##0.00%\);#,##0.00%</c:formatCode>
                <c:ptCount val="13"/>
                <c:pt idx="0">
                  <c:v>-0.15</c:v>
                </c:pt>
                <c:pt idx="1">
                  <c:v>-0.125</c:v>
                </c:pt>
                <c:pt idx="2">
                  <c:v>-0.1</c:v>
                </c:pt>
                <c:pt idx="3">
                  <c:v>-7.5000000000000011E-2</c:v>
                </c:pt>
                <c:pt idx="4">
                  <c:v>-5.000000000000001E-2</c:v>
                </c:pt>
                <c:pt idx="5">
                  <c:v>-2.5000000000000008E-2</c:v>
                </c:pt>
                <c:pt idx="6">
                  <c:v>0</c:v>
                </c:pt>
                <c:pt idx="7">
                  <c:v>2.5000000000000001E-2</c:v>
                </c:pt>
                <c:pt idx="8">
                  <c:v>0.05</c:v>
                </c:pt>
                <c:pt idx="9">
                  <c:v>7.5000000000000011E-2</c:v>
                </c:pt>
                <c:pt idx="10">
                  <c:v>0.1</c:v>
                </c:pt>
                <c:pt idx="11">
                  <c:v>0.125</c:v>
                </c:pt>
                <c:pt idx="12">
                  <c:v>0.15</c:v>
                </c:pt>
              </c:numCache>
            </c:numRef>
          </c:xVal>
          <c:yVal>
            <c:numRef>
              <c:f>'apple-cost-of-capital'!$AD$297:$AD$309</c:f>
              <c:numCache>
                <c:formatCode>#,##0.00%;\(#,##0.00%\);#,##0.00%</c:formatCode>
                <c:ptCount val="13"/>
                <c:pt idx="0">
                  <c:v>-0.14952500012935213</c:v>
                </c:pt>
                <c:pt idx="1">
                  <c:v>-0.121350324943647</c:v>
                </c:pt>
                <c:pt idx="2">
                  <c:v>-9.3175649757941875E-2</c:v>
                </c:pt>
                <c:pt idx="3">
                  <c:v>-6.5000974572236747E-2</c:v>
                </c:pt>
                <c:pt idx="4">
                  <c:v>-3.6826299386531605E-2</c:v>
                </c:pt>
                <c:pt idx="5">
                  <c:v>-8.6516242008264702E-3</c:v>
                </c:pt>
                <c:pt idx="6">
                  <c:v>1.9523050984878672E-2</c:v>
                </c:pt>
                <c:pt idx="7">
                  <c:v>4.7697726170583807E-2</c:v>
                </c:pt>
                <c:pt idx="8">
                  <c:v>7.5872401356288949E-2</c:v>
                </c:pt>
                <c:pt idx="9">
                  <c:v>0.10404707654199408</c:v>
                </c:pt>
                <c:pt idx="10">
                  <c:v>0.1322217517276992</c:v>
                </c:pt>
                <c:pt idx="11">
                  <c:v>0.16039642691340433</c:v>
                </c:pt>
                <c:pt idx="12">
                  <c:v>0.18857110209910946</c:v>
                </c:pt>
              </c:numCache>
            </c:numRef>
          </c:yVal>
          <c:smooth val="0"/>
          <c:extLst>
            <c:ext xmlns:c16="http://schemas.microsoft.com/office/drawing/2014/chart" uri="{C3380CC4-5D6E-409C-BE32-E72D297353CC}">
              <c16:uniqueId val="{00000002-07D0-154A-BD3B-4754E42B34A0}"/>
            </c:ext>
          </c:extLst>
        </c:ser>
        <c:dLbls>
          <c:showLegendKey val="0"/>
          <c:showVal val="0"/>
          <c:showCatName val="0"/>
          <c:showSerName val="0"/>
          <c:showPercent val="0"/>
          <c:showBubbleSize val="0"/>
        </c:dLbls>
        <c:axId val="1593355471"/>
        <c:axId val="1593391311"/>
      </c:scatterChart>
      <c:valAx>
        <c:axId val="1593355471"/>
        <c:scaling>
          <c:orientation val="minMax"/>
          <c:max val="0.15000000000000002"/>
          <c:min val="-0.15000000000000002"/>
        </c:scaling>
        <c:delete val="0"/>
        <c:axPos val="b"/>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93391311"/>
        <c:crosses val="autoZero"/>
        <c:crossBetween val="midCat"/>
      </c:valAx>
      <c:valAx>
        <c:axId val="1593391311"/>
        <c:scaling>
          <c:orientation val="minMax"/>
        </c:scaling>
        <c:delete val="0"/>
        <c:axPos val="l"/>
        <c:numFmt formatCode="#,##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933554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bg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'yield-curve'!$B$4:$B$15</c:f>
              <c:strCache>
                <c:ptCount val="12"/>
                <c:pt idx="0">
                  <c:v>30 day</c:v>
                </c:pt>
                <c:pt idx="1">
                  <c:v>60-day</c:v>
                </c:pt>
                <c:pt idx="2">
                  <c:v>90-day</c:v>
                </c:pt>
                <c:pt idx="3">
                  <c:v>180-day</c:v>
                </c:pt>
                <c:pt idx="4">
                  <c:v>1-year</c:v>
                </c:pt>
                <c:pt idx="5">
                  <c:v>2-year</c:v>
                </c:pt>
                <c:pt idx="6">
                  <c:v>3-year</c:v>
                </c:pt>
                <c:pt idx="7">
                  <c:v>5-year</c:v>
                </c:pt>
                <c:pt idx="8">
                  <c:v>7-year</c:v>
                </c:pt>
                <c:pt idx="9">
                  <c:v>10-year</c:v>
                </c:pt>
                <c:pt idx="10">
                  <c:v>20-year</c:v>
                </c:pt>
                <c:pt idx="11">
                  <c:v>30-year</c:v>
                </c:pt>
              </c:strCache>
            </c:strRef>
          </c:cat>
          <c:val>
            <c:numRef>
              <c:f>'yield-curve'!$C$4:$C$15</c:f>
              <c:numCache>
                <c:formatCode>#,##0.00;\(#,##0.00\);#,##0.00</c:formatCode>
                <c:ptCount val="12"/>
                <c:pt idx="0">
                  <c:v>0.06</c:v>
                </c:pt>
                <c:pt idx="1">
                  <c:v>0.05</c:v>
                </c:pt>
                <c:pt idx="2">
                  <c:v>0.06</c:v>
                </c:pt>
                <c:pt idx="3">
                  <c:v>0.19</c:v>
                </c:pt>
                <c:pt idx="4">
                  <c:v>0.39</c:v>
                </c:pt>
                <c:pt idx="5">
                  <c:v>0.73</c:v>
                </c:pt>
                <c:pt idx="6">
                  <c:v>0.97</c:v>
                </c:pt>
                <c:pt idx="7">
                  <c:v>1.26</c:v>
                </c:pt>
                <c:pt idx="8">
                  <c:v>1.44</c:v>
                </c:pt>
                <c:pt idx="9">
                  <c:v>1.52</c:v>
                </c:pt>
                <c:pt idx="10">
                  <c:v>1.94</c:v>
                </c:pt>
                <c:pt idx="11">
                  <c:v>1.9</c:v>
                </c:pt>
              </c:numCache>
            </c:numRef>
          </c:val>
          <c:smooth val="0"/>
          <c:extLst>
            <c:ext xmlns:c16="http://schemas.microsoft.com/office/drawing/2014/chart" uri="{C3380CC4-5D6E-409C-BE32-E72D297353CC}">
              <c16:uniqueId val="{00000000-5CBF-EE40-AF6B-C435C4DC9857}"/>
            </c:ext>
          </c:extLst>
        </c:ser>
        <c:dLbls>
          <c:showLegendKey val="0"/>
          <c:showVal val="0"/>
          <c:showCatName val="0"/>
          <c:showSerName val="0"/>
          <c:showPercent val="0"/>
          <c:showBubbleSize val="0"/>
        </c:dLbls>
        <c:marker val="1"/>
        <c:smooth val="0"/>
        <c:axId val="1540476831"/>
        <c:axId val="1540505839"/>
      </c:lineChart>
      <c:catAx>
        <c:axId val="1540476831"/>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0505839"/>
        <c:crosses val="autoZero"/>
        <c:auto val="1"/>
        <c:lblAlgn val="ctr"/>
        <c:lblOffset val="100"/>
        <c:noMultiLvlLbl val="0"/>
      </c:catAx>
      <c:valAx>
        <c:axId val="154050583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Yield to Maturity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0.00" sourceLinked="1"/>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0476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166687</xdr:rowOff>
    </xdr:from>
    <xdr:to>
      <xdr:col>7</xdr:col>
      <xdr:colOff>817563</xdr:colOff>
      <xdr:row>13</xdr:row>
      <xdr:rowOff>158750</xdr:rowOff>
    </xdr:to>
    <xdr:sp macro="" textlink="">
      <xdr:nvSpPr>
        <xdr:cNvPr id="2" name="TextBox 1">
          <a:extLst>
            <a:ext uri="{FF2B5EF4-FFF2-40B4-BE49-F238E27FC236}">
              <a16:creationId xmlns:a16="http://schemas.microsoft.com/office/drawing/2014/main" id="{48D68A36-B814-6B46-AD6D-8F19F653E0B0}"/>
            </a:ext>
          </a:extLst>
        </xdr:cNvPr>
        <xdr:cNvSpPr txBox="1"/>
      </xdr:nvSpPr>
      <xdr:spPr>
        <a:xfrm>
          <a:off x="223839" y="166687"/>
          <a:ext cx="5762624" cy="213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Copyright</a:t>
          </a:r>
          <a:r>
            <a:rPr lang="en-US" sz="1000" baseline="0">
              <a:latin typeface="Arial" panose="020B0604020202020204" pitchFamily="34" charset="0"/>
              <a:cs typeface="Arial" panose="020B0604020202020204" pitchFamily="34" charset="0"/>
            </a:rPr>
            <a:t> © 2021 Michael R. Roberts. </a:t>
          </a:r>
          <a:r>
            <a:rPr lang="en-US" sz="1000">
              <a:solidFill>
                <a:schemeClr val="dk1"/>
              </a:solidFill>
              <a:effectLst/>
              <a:latin typeface="Arial" panose="020B0604020202020204" pitchFamily="34" charset="0"/>
              <a:ea typeface="+mn-ea"/>
              <a:cs typeface="Arial" panose="020B0604020202020204" pitchFamily="34" charset="0"/>
            </a:rPr>
            <a:t>All rights reserved. No part of this book may be re-</a:t>
          </a:r>
        </a:p>
        <a:p>
          <a:r>
            <a:rPr lang="en-US" sz="1000">
              <a:solidFill>
                <a:schemeClr val="dk1"/>
              </a:solidFill>
              <a:effectLst/>
              <a:latin typeface="Arial" panose="020B0604020202020204" pitchFamily="34" charset="0"/>
              <a:ea typeface="+mn-ea"/>
              <a:cs typeface="Arial" panose="020B0604020202020204" pitchFamily="34" charset="0"/>
            </a:rPr>
            <a:t>produced, distributed, or transmitted in any form or by any means, including photocopying,</a:t>
          </a:r>
        </a:p>
        <a:p>
          <a:r>
            <a:rPr lang="en-US" sz="1000">
              <a:solidFill>
                <a:schemeClr val="dk1"/>
              </a:solidFill>
              <a:effectLst/>
              <a:latin typeface="Arial" panose="020B0604020202020204" pitchFamily="34" charset="0"/>
              <a:ea typeface="+mn-ea"/>
              <a:cs typeface="Arial" panose="020B0604020202020204" pitchFamily="34" charset="0"/>
            </a:rPr>
            <a:t>recording, or other electronic or mechanical methods, without the prior written permission</a:t>
          </a:r>
        </a:p>
        <a:p>
          <a:r>
            <a:rPr lang="en-US" sz="1000">
              <a:solidFill>
                <a:schemeClr val="dk1"/>
              </a:solidFill>
              <a:effectLst/>
              <a:latin typeface="Arial" panose="020B0604020202020204" pitchFamily="34" charset="0"/>
              <a:ea typeface="+mn-ea"/>
              <a:cs typeface="Arial" panose="020B0604020202020204" pitchFamily="34" charset="0"/>
            </a:rPr>
            <a:t>of the author. For permission requests, contact the author at the address below.</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Michael R. Roberts</a:t>
          </a:r>
        </a:p>
        <a:p>
          <a:r>
            <a:rPr lang="en-US" sz="1000">
              <a:solidFill>
                <a:schemeClr val="dk1"/>
              </a:solidFill>
              <a:effectLst/>
              <a:latin typeface="Arial" panose="020B0604020202020204" pitchFamily="34" charset="0"/>
              <a:ea typeface="+mn-ea"/>
              <a:cs typeface="Arial" panose="020B0604020202020204" pitchFamily="34" charset="0"/>
            </a:rPr>
            <a:t>The Wharton School</a:t>
          </a:r>
        </a:p>
        <a:p>
          <a:r>
            <a:rPr lang="en-US" sz="1000">
              <a:solidFill>
                <a:schemeClr val="dk1"/>
              </a:solidFill>
              <a:effectLst/>
              <a:latin typeface="Arial" panose="020B0604020202020204" pitchFamily="34" charset="0"/>
              <a:ea typeface="+mn-ea"/>
              <a:cs typeface="Arial" panose="020B0604020202020204" pitchFamily="34" charset="0"/>
            </a:rPr>
            <a:t>University of Pennsylvania</a:t>
          </a:r>
        </a:p>
        <a:p>
          <a:r>
            <a:rPr lang="en-US" sz="1000">
              <a:solidFill>
                <a:schemeClr val="dk1"/>
              </a:solidFill>
              <a:effectLst/>
              <a:latin typeface="Arial" panose="020B0604020202020204" pitchFamily="34" charset="0"/>
              <a:ea typeface="+mn-ea"/>
              <a:cs typeface="Arial" panose="020B0604020202020204" pitchFamily="34" charset="0"/>
            </a:rPr>
            <a:t>3620 Locust Walk, Suite 2400</a:t>
          </a:r>
        </a:p>
        <a:p>
          <a:r>
            <a:rPr lang="en-US" sz="1000">
              <a:solidFill>
                <a:schemeClr val="dk1"/>
              </a:solidFill>
              <a:effectLst/>
              <a:latin typeface="Arial" panose="020B0604020202020204" pitchFamily="34" charset="0"/>
              <a:ea typeface="+mn-ea"/>
              <a:cs typeface="Arial" panose="020B0604020202020204" pitchFamily="34" charset="0"/>
            </a:rPr>
            <a:t>Philadelphia, PA 19104</a:t>
          </a:r>
        </a:p>
        <a:p>
          <a:r>
            <a:rPr lang="en-US" sz="1000">
              <a:solidFill>
                <a:schemeClr val="dk1"/>
              </a:solidFill>
              <a:effectLst/>
              <a:latin typeface="Arial" panose="020B0604020202020204" pitchFamily="34" charset="0"/>
              <a:ea typeface="+mn-ea"/>
              <a:cs typeface="Arial" panose="020B0604020202020204" pitchFamily="34" charset="0"/>
            </a:rPr>
            <a:t>Email: mrrobert@wharton.upenn.edu</a:t>
          </a:r>
        </a:p>
        <a:p>
          <a:r>
            <a:rPr lang="en-US" sz="1000">
              <a:solidFill>
                <a:schemeClr val="dk1"/>
              </a:solidFill>
              <a:effectLst/>
              <a:latin typeface="Arial" panose="020B0604020202020204" pitchFamily="34" charset="0"/>
              <a:ea typeface="+mn-ea"/>
              <a:cs typeface="Arial" panose="020B0604020202020204" pitchFamily="34" charset="0"/>
            </a:rPr>
            <a:t>Phone: (215) 573-9780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695590</xdr:colOff>
      <xdr:row>49</xdr:row>
      <xdr:rowOff>184677</xdr:rowOff>
    </xdr:from>
    <xdr:to>
      <xdr:col>54</xdr:col>
      <xdr:colOff>391583</xdr:colOff>
      <xdr:row>66</xdr:row>
      <xdr:rowOff>333376</xdr:rowOff>
    </xdr:to>
    <xdr:graphicFrame macro="">
      <xdr:nvGraphicFramePr>
        <xdr:cNvPr id="2" name="Chart 1">
          <a:extLst>
            <a:ext uri="{FF2B5EF4-FFF2-40B4-BE49-F238E27FC236}">
              <a16:creationId xmlns:a16="http://schemas.microsoft.com/office/drawing/2014/main" id="{2BBD8F36-8CCA-7D4D-9216-EE6429E8D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235214</xdr:colOff>
      <xdr:row>74</xdr:row>
      <xdr:rowOff>155046</xdr:rowOff>
    </xdr:from>
    <xdr:to>
      <xdr:col>25</xdr:col>
      <xdr:colOff>506941</xdr:colOff>
      <xdr:row>94</xdr:row>
      <xdr:rowOff>76730</xdr:rowOff>
    </xdr:to>
    <xdr:graphicFrame macro="">
      <xdr:nvGraphicFramePr>
        <xdr:cNvPr id="4" name="Chart 3">
          <a:extLst>
            <a:ext uri="{FF2B5EF4-FFF2-40B4-BE49-F238E27FC236}">
              <a16:creationId xmlns:a16="http://schemas.microsoft.com/office/drawing/2014/main" id="{FA134DE8-BDD5-9D4D-AA89-BF7BCE381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275167</xdr:colOff>
      <xdr:row>95</xdr:row>
      <xdr:rowOff>74085</xdr:rowOff>
    </xdr:from>
    <xdr:to>
      <xdr:col>25</xdr:col>
      <xdr:colOff>546894</xdr:colOff>
      <xdr:row>114</xdr:row>
      <xdr:rowOff>52390</xdr:rowOff>
    </xdr:to>
    <xdr:graphicFrame macro="">
      <xdr:nvGraphicFramePr>
        <xdr:cNvPr id="5" name="Chart 4">
          <a:extLst>
            <a:ext uri="{FF2B5EF4-FFF2-40B4-BE49-F238E27FC236}">
              <a16:creationId xmlns:a16="http://schemas.microsoft.com/office/drawing/2014/main" id="{B59BCA48-AE6D-8B44-AFA3-36B753768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571500</xdr:colOff>
      <xdr:row>38</xdr:row>
      <xdr:rowOff>101600</xdr:rowOff>
    </xdr:from>
    <xdr:to>
      <xdr:col>30</xdr:col>
      <xdr:colOff>203200</xdr:colOff>
      <xdr:row>56</xdr:row>
      <xdr:rowOff>127000</xdr:rowOff>
    </xdr:to>
    <xdr:graphicFrame macro="">
      <xdr:nvGraphicFramePr>
        <xdr:cNvPr id="6" name="Chart 5">
          <a:extLst>
            <a:ext uri="{FF2B5EF4-FFF2-40B4-BE49-F238E27FC236}">
              <a16:creationId xmlns:a16="http://schemas.microsoft.com/office/drawing/2014/main" id="{E7262D21-6F10-9849-B51D-20B523BC1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0</xdr:colOff>
      <xdr:row>38</xdr:row>
      <xdr:rowOff>21166</xdr:rowOff>
    </xdr:from>
    <xdr:to>
      <xdr:col>39</xdr:col>
      <xdr:colOff>404283</xdr:colOff>
      <xdr:row>56</xdr:row>
      <xdr:rowOff>46566</xdr:rowOff>
    </xdr:to>
    <xdr:graphicFrame macro="">
      <xdr:nvGraphicFramePr>
        <xdr:cNvPr id="7" name="Chart 6">
          <a:extLst>
            <a:ext uri="{FF2B5EF4-FFF2-40B4-BE49-F238E27FC236}">
              <a16:creationId xmlns:a16="http://schemas.microsoft.com/office/drawing/2014/main" id="{2E46B44C-91E2-B747-87A9-513D9E7C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58</xdr:row>
      <xdr:rowOff>1</xdr:rowOff>
    </xdr:from>
    <xdr:to>
      <xdr:col>39</xdr:col>
      <xdr:colOff>404283</xdr:colOff>
      <xdr:row>73</xdr:row>
      <xdr:rowOff>87390</xdr:rowOff>
    </xdr:to>
    <xdr:graphicFrame macro="">
      <xdr:nvGraphicFramePr>
        <xdr:cNvPr id="9" name="Chart 8">
          <a:extLst>
            <a:ext uri="{FF2B5EF4-FFF2-40B4-BE49-F238E27FC236}">
              <a16:creationId xmlns:a16="http://schemas.microsoft.com/office/drawing/2014/main" id="{BA38CCAD-50FB-0B4D-B2AA-BB30B7835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1</xdr:colOff>
      <xdr:row>76</xdr:row>
      <xdr:rowOff>0</xdr:rowOff>
    </xdr:from>
    <xdr:to>
      <xdr:col>38</xdr:col>
      <xdr:colOff>163287</xdr:colOff>
      <xdr:row>98</xdr:row>
      <xdr:rowOff>43544</xdr:rowOff>
    </xdr:to>
    <xdr:graphicFrame macro="">
      <xdr:nvGraphicFramePr>
        <xdr:cNvPr id="8" name="Chart 7">
          <a:extLst>
            <a:ext uri="{FF2B5EF4-FFF2-40B4-BE49-F238E27FC236}">
              <a16:creationId xmlns:a16="http://schemas.microsoft.com/office/drawing/2014/main" id="{D46F3046-5797-5A4A-BFFD-E413F519B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163286</xdr:colOff>
      <xdr:row>76</xdr:row>
      <xdr:rowOff>0</xdr:rowOff>
    </xdr:from>
    <xdr:to>
      <xdr:col>44</xdr:col>
      <xdr:colOff>934358</xdr:colOff>
      <xdr:row>98</xdr:row>
      <xdr:rowOff>43544</xdr:rowOff>
    </xdr:to>
    <xdr:graphicFrame macro="">
      <xdr:nvGraphicFramePr>
        <xdr:cNvPr id="12" name="Chart 11">
          <a:extLst>
            <a:ext uri="{FF2B5EF4-FFF2-40B4-BE49-F238E27FC236}">
              <a16:creationId xmlns:a16="http://schemas.microsoft.com/office/drawing/2014/main" id="{CF16F180-2909-1648-B291-036C30A2D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0.39109</cdr:x>
      <cdr:y>0.47815</cdr:y>
    </cdr:from>
    <cdr:to>
      <cdr:x>0.5047</cdr:x>
      <cdr:y>0.5528</cdr:y>
    </cdr:to>
    <cdr:sp macro="" textlink="">
      <cdr:nvSpPr>
        <cdr:cNvPr id="2" name="TextBox 1">
          <a:extLst xmlns:a="http://schemas.openxmlformats.org/drawingml/2006/main">
            <a:ext uri="{FF2B5EF4-FFF2-40B4-BE49-F238E27FC236}">
              <a16:creationId xmlns:a16="http://schemas.microsoft.com/office/drawing/2014/main" id="{985F8B1B-CE52-4C17-9CF8-4B81B49BB781}"/>
            </a:ext>
          </a:extLst>
        </cdr:cNvPr>
        <cdr:cNvSpPr txBox="1"/>
      </cdr:nvSpPr>
      <cdr:spPr>
        <a:xfrm xmlns:a="http://schemas.openxmlformats.org/drawingml/2006/main">
          <a:off x="2278850" y="1632760"/>
          <a:ext cx="661996" cy="254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EWRET</a:t>
          </a:r>
        </a:p>
      </cdr:txBody>
    </cdr:sp>
  </cdr:relSizeAnchor>
  <cdr:relSizeAnchor xmlns:cdr="http://schemas.openxmlformats.org/drawingml/2006/chartDrawing">
    <cdr:from>
      <cdr:x>0.27026</cdr:x>
      <cdr:y>0.50493</cdr:y>
    </cdr:from>
    <cdr:to>
      <cdr:x>0.38387</cdr:x>
      <cdr:y>0.57958</cdr:y>
    </cdr:to>
    <cdr:sp macro="" textlink="">
      <cdr:nvSpPr>
        <cdr:cNvPr id="3" name="TextBox 1">
          <a:extLst xmlns:a="http://schemas.openxmlformats.org/drawingml/2006/main">
            <a:ext uri="{FF2B5EF4-FFF2-40B4-BE49-F238E27FC236}">
              <a16:creationId xmlns:a16="http://schemas.microsoft.com/office/drawing/2014/main" id="{817E3D9F-F1C0-47EE-B875-00F2908E84EE}"/>
            </a:ext>
          </a:extLst>
        </cdr:cNvPr>
        <cdr:cNvSpPr txBox="1"/>
      </cdr:nvSpPr>
      <cdr:spPr>
        <a:xfrm xmlns:a="http://schemas.openxmlformats.org/drawingml/2006/main">
          <a:off x="1574790" y="1724190"/>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GMV</a:t>
          </a:r>
        </a:p>
      </cdr:txBody>
    </cdr:sp>
  </cdr:relSizeAnchor>
  <cdr:relSizeAnchor xmlns:cdr="http://schemas.openxmlformats.org/drawingml/2006/chartDrawing">
    <cdr:from>
      <cdr:x>0.28743</cdr:x>
      <cdr:y>0.40474</cdr:y>
    </cdr:from>
    <cdr:to>
      <cdr:x>0.40104</cdr:x>
      <cdr:y>0.47939</cdr:y>
    </cdr:to>
    <cdr:sp macro="" textlink="">
      <cdr:nvSpPr>
        <cdr:cNvPr id="4" name="TextBox 1">
          <a:extLst xmlns:a="http://schemas.openxmlformats.org/drawingml/2006/main">
            <a:ext uri="{FF2B5EF4-FFF2-40B4-BE49-F238E27FC236}">
              <a16:creationId xmlns:a16="http://schemas.microsoft.com/office/drawing/2014/main" id="{5E1202FC-8D41-4B13-BB37-0409AA7D0FDD}"/>
            </a:ext>
          </a:extLst>
        </cdr:cNvPr>
        <cdr:cNvSpPr txBox="1"/>
      </cdr:nvSpPr>
      <cdr:spPr>
        <a:xfrm xmlns:a="http://schemas.openxmlformats.org/drawingml/2006/main">
          <a:off x="1674815" y="1382057"/>
          <a:ext cx="661996" cy="254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Eff 1</a:t>
          </a:r>
        </a:p>
      </cdr:txBody>
    </cdr:sp>
  </cdr:relSizeAnchor>
  <cdr:relSizeAnchor xmlns:cdr="http://schemas.openxmlformats.org/drawingml/2006/chartDrawing">
    <cdr:from>
      <cdr:x>0.0643</cdr:x>
      <cdr:y>0.57694</cdr:y>
    </cdr:from>
    <cdr:to>
      <cdr:x>0.17791</cdr:x>
      <cdr:y>0.65159</cdr:y>
    </cdr:to>
    <cdr:sp macro="" textlink="">
      <cdr:nvSpPr>
        <cdr:cNvPr id="5" name="TextBox 1">
          <a:extLst xmlns:a="http://schemas.openxmlformats.org/drawingml/2006/main">
            <a:ext uri="{FF2B5EF4-FFF2-40B4-BE49-F238E27FC236}">
              <a16:creationId xmlns:a16="http://schemas.microsoft.com/office/drawing/2014/main" id="{FBBEC6D2-9DB5-4D7D-91A9-E0DABDEB39D8}"/>
            </a:ext>
          </a:extLst>
        </cdr:cNvPr>
        <cdr:cNvSpPr txBox="1"/>
      </cdr:nvSpPr>
      <cdr:spPr>
        <a:xfrm xmlns:a="http://schemas.openxmlformats.org/drawingml/2006/main">
          <a:off x="374649" y="1970088"/>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R</a:t>
          </a:r>
          <a:r>
            <a:rPr lang="en-US" sz="1100" baseline="-25000"/>
            <a:t>f</a:t>
          </a:r>
        </a:p>
      </cdr:txBody>
    </cdr:sp>
  </cdr:relSizeAnchor>
  <cdr:relSizeAnchor xmlns:cdr="http://schemas.openxmlformats.org/drawingml/2006/chartDrawing">
    <cdr:from>
      <cdr:x>0.55061</cdr:x>
      <cdr:y>0.23524</cdr:y>
    </cdr:from>
    <cdr:to>
      <cdr:x>0.66422</cdr:x>
      <cdr:y>0.30989</cdr:y>
    </cdr:to>
    <cdr:sp macro="" textlink="">
      <cdr:nvSpPr>
        <cdr:cNvPr id="6" name="TextBox 1">
          <a:extLst xmlns:a="http://schemas.openxmlformats.org/drawingml/2006/main">
            <a:ext uri="{FF2B5EF4-FFF2-40B4-BE49-F238E27FC236}">
              <a16:creationId xmlns:a16="http://schemas.microsoft.com/office/drawing/2014/main" id="{64649E01-5C02-48FB-A4DA-8F77B305BC9F}"/>
            </a:ext>
          </a:extLst>
        </cdr:cNvPr>
        <cdr:cNvSpPr txBox="1"/>
      </cdr:nvSpPr>
      <cdr:spPr>
        <a:xfrm xmlns:a="http://schemas.openxmlformats.org/drawingml/2006/main">
          <a:off x="3208337" y="803276"/>
          <a:ext cx="661996" cy="254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Tang</a:t>
          </a:r>
        </a:p>
      </cdr:txBody>
    </cdr:sp>
  </cdr:relSizeAnchor>
</c:userShapes>
</file>

<file path=xl/drawings/drawing4.xml><?xml version="1.0" encoding="utf-8"?>
<c:userShapes xmlns:c="http://schemas.openxmlformats.org/drawingml/2006/chart">
  <cdr:relSizeAnchor xmlns:cdr="http://schemas.openxmlformats.org/drawingml/2006/chartDrawing">
    <cdr:from>
      <cdr:x>0.27026</cdr:x>
      <cdr:y>0.50493</cdr:y>
    </cdr:from>
    <cdr:to>
      <cdr:x>0.38387</cdr:x>
      <cdr:y>0.57958</cdr:y>
    </cdr:to>
    <cdr:sp macro="" textlink="">
      <cdr:nvSpPr>
        <cdr:cNvPr id="3" name="TextBox 1">
          <a:extLst xmlns:a="http://schemas.openxmlformats.org/drawingml/2006/main">
            <a:ext uri="{FF2B5EF4-FFF2-40B4-BE49-F238E27FC236}">
              <a16:creationId xmlns:a16="http://schemas.microsoft.com/office/drawing/2014/main" id="{817E3D9F-F1C0-47EE-B875-00F2908E84EE}"/>
            </a:ext>
          </a:extLst>
        </cdr:cNvPr>
        <cdr:cNvSpPr txBox="1"/>
      </cdr:nvSpPr>
      <cdr:spPr>
        <a:xfrm xmlns:a="http://schemas.openxmlformats.org/drawingml/2006/main">
          <a:off x="1574790" y="1724190"/>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MVP</a:t>
          </a:r>
        </a:p>
      </cdr:txBody>
    </cdr:sp>
  </cdr:relSizeAnchor>
  <cdr:relSizeAnchor xmlns:cdr="http://schemas.openxmlformats.org/drawingml/2006/chartDrawing">
    <cdr:from>
      <cdr:x>0.28743</cdr:x>
      <cdr:y>0.40474</cdr:y>
    </cdr:from>
    <cdr:to>
      <cdr:x>0.40104</cdr:x>
      <cdr:y>0.47939</cdr:y>
    </cdr:to>
    <cdr:sp macro="" textlink="">
      <cdr:nvSpPr>
        <cdr:cNvPr id="4" name="TextBox 1">
          <a:extLst xmlns:a="http://schemas.openxmlformats.org/drawingml/2006/main">
            <a:ext uri="{FF2B5EF4-FFF2-40B4-BE49-F238E27FC236}">
              <a16:creationId xmlns:a16="http://schemas.microsoft.com/office/drawing/2014/main" id="{5E1202FC-8D41-4B13-BB37-0409AA7D0FDD}"/>
            </a:ext>
          </a:extLst>
        </cdr:cNvPr>
        <cdr:cNvSpPr txBox="1"/>
      </cdr:nvSpPr>
      <cdr:spPr>
        <a:xfrm xmlns:a="http://schemas.openxmlformats.org/drawingml/2006/main">
          <a:off x="1674815" y="1382057"/>
          <a:ext cx="661996" cy="254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Eff 1</a:t>
          </a:r>
        </a:p>
      </cdr:txBody>
    </cdr:sp>
  </cdr:relSizeAnchor>
  <cdr:relSizeAnchor xmlns:cdr="http://schemas.openxmlformats.org/drawingml/2006/chartDrawing">
    <cdr:from>
      <cdr:x>0.36176</cdr:x>
      <cdr:y>0.09718</cdr:y>
    </cdr:from>
    <cdr:to>
      <cdr:x>0.95499</cdr:x>
      <cdr:y>0.8736</cdr:y>
    </cdr:to>
    <cdr:sp macro="" textlink="">
      <cdr:nvSpPr>
        <cdr:cNvPr id="18" name="Freeform 17">
          <a:extLst xmlns:a="http://schemas.openxmlformats.org/drawingml/2006/main">
            <a:ext uri="{FF2B5EF4-FFF2-40B4-BE49-F238E27FC236}">
              <a16:creationId xmlns:a16="http://schemas.microsoft.com/office/drawing/2014/main" id="{D9D3506F-B5AC-7B4F-9687-6FD0464108BD}"/>
            </a:ext>
          </a:extLst>
        </cdr:cNvPr>
        <cdr:cNvSpPr/>
      </cdr:nvSpPr>
      <cdr:spPr bwMode="auto">
        <a:xfrm xmlns:a="http://schemas.openxmlformats.org/drawingml/2006/main">
          <a:off x="2216452" y="358019"/>
          <a:ext cx="3634620" cy="2860523"/>
        </a:xfrm>
        <a:custGeom xmlns:a="http://schemas.openxmlformats.org/drawingml/2006/main">
          <a:avLst/>
          <a:gdLst>
            <a:gd name="connsiteX0" fmla="*/ 1874762 w 3634620"/>
            <a:gd name="connsiteY0" fmla="*/ 332619 h 2860523"/>
            <a:gd name="connsiteX1" fmla="*/ 1185334 w 3634620"/>
            <a:gd name="connsiteY1" fmla="*/ 671285 h 2860523"/>
            <a:gd name="connsiteX2" fmla="*/ 798286 w 3634620"/>
            <a:gd name="connsiteY2" fmla="*/ 876904 h 2860523"/>
            <a:gd name="connsiteX3" fmla="*/ 399143 w 3634620"/>
            <a:gd name="connsiteY3" fmla="*/ 1124857 h 2860523"/>
            <a:gd name="connsiteX4" fmla="*/ 229810 w 3634620"/>
            <a:gd name="connsiteY4" fmla="*/ 1245809 h 2860523"/>
            <a:gd name="connsiteX5" fmla="*/ 139096 w 3634620"/>
            <a:gd name="connsiteY5" fmla="*/ 1330476 h 2860523"/>
            <a:gd name="connsiteX6" fmla="*/ 108858 w 3634620"/>
            <a:gd name="connsiteY6" fmla="*/ 1378857 h 2860523"/>
            <a:gd name="connsiteX7" fmla="*/ 102810 w 3634620"/>
            <a:gd name="connsiteY7" fmla="*/ 1463523 h 2860523"/>
            <a:gd name="connsiteX8" fmla="*/ 42334 w 3634620"/>
            <a:gd name="connsiteY8" fmla="*/ 1463523 h 2860523"/>
            <a:gd name="connsiteX9" fmla="*/ 0 w 3634620"/>
            <a:gd name="connsiteY9" fmla="*/ 1572381 h 2860523"/>
            <a:gd name="connsiteX10" fmla="*/ 42334 w 3634620"/>
            <a:gd name="connsiteY10" fmla="*/ 1614714 h 2860523"/>
            <a:gd name="connsiteX11" fmla="*/ 18143 w 3634620"/>
            <a:gd name="connsiteY11" fmla="*/ 1644952 h 2860523"/>
            <a:gd name="connsiteX12" fmla="*/ 42334 w 3634620"/>
            <a:gd name="connsiteY12" fmla="*/ 1735666 h 2860523"/>
            <a:gd name="connsiteX13" fmla="*/ 145143 w 3634620"/>
            <a:gd name="connsiteY13" fmla="*/ 1868714 h 2860523"/>
            <a:gd name="connsiteX14" fmla="*/ 362858 w 3634620"/>
            <a:gd name="connsiteY14" fmla="*/ 2056190 h 2860523"/>
            <a:gd name="connsiteX15" fmla="*/ 689429 w 3634620"/>
            <a:gd name="connsiteY15" fmla="*/ 2261809 h 2860523"/>
            <a:gd name="connsiteX16" fmla="*/ 1130905 w 3634620"/>
            <a:gd name="connsiteY16" fmla="*/ 2515809 h 2860523"/>
            <a:gd name="connsiteX17" fmla="*/ 1808239 w 3634620"/>
            <a:gd name="connsiteY17" fmla="*/ 2854476 h 2860523"/>
            <a:gd name="connsiteX18" fmla="*/ 3634620 w 3634620"/>
            <a:gd name="connsiteY18" fmla="*/ 2860523 h 2860523"/>
            <a:gd name="connsiteX19" fmla="*/ 3574143 w 3634620"/>
            <a:gd name="connsiteY19" fmla="*/ 0 h 2860523"/>
            <a:gd name="connsiteX20" fmla="*/ 2527905 w 3634620"/>
            <a:gd name="connsiteY20" fmla="*/ 6047 h 2860523"/>
            <a:gd name="connsiteX21" fmla="*/ 1874762 w 3634620"/>
            <a:gd name="connsiteY21" fmla="*/ 332619 h 2860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34620" h="2860523">
              <a:moveTo>
                <a:pt x="1874762" y="332619"/>
              </a:moveTo>
              <a:lnTo>
                <a:pt x="1185334" y="671285"/>
              </a:lnTo>
              <a:lnTo>
                <a:pt x="798286" y="876904"/>
              </a:lnTo>
              <a:lnTo>
                <a:pt x="399143" y="1124857"/>
              </a:lnTo>
              <a:lnTo>
                <a:pt x="229810" y="1245809"/>
              </a:lnTo>
              <a:lnTo>
                <a:pt x="139096" y="1330476"/>
              </a:lnTo>
              <a:lnTo>
                <a:pt x="108858" y="1378857"/>
              </a:lnTo>
              <a:lnTo>
                <a:pt x="102810" y="1463523"/>
              </a:lnTo>
              <a:lnTo>
                <a:pt x="42334" y="1463523"/>
              </a:lnTo>
              <a:lnTo>
                <a:pt x="0" y="1572381"/>
              </a:lnTo>
              <a:lnTo>
                <a:pt x="42334" y="1614714"/>
              </a:lnTo>
              <a:lnTo>
                <a:pt x="18143" y="1644952"/>
              </a:lnTo>
              <a:lnTo>
                <a:pt x="42334" y="1735666"/>
              </a:lnTo>
              <a:lnTo>
                <a:pt x="145143" y="1868714"/>
              </a:lnTo>
              <a:lnTo>
                <a:pt x="362858" y="2056190"/>
              </a:lnTo>
              <a:lnTo>
                <a:pt x="689429" y="2261809"/>
              </a:lnTo>
              <a:lnTo>
                <a:pt x="1130905" y="2515809"/>
              </a:lnTo>
              <a:lnTo>
                <a:pt x="1808239" y="2854476"/>
              </a:lnTo>
              <a:lnTo>
                <a:pt x="3634620" y="2860523"/>
              </a:lnTo>
              <a:lnTo>
                <a:pt x="3574143" y="0"/>
              </a:lnTo>
              <a:lnTo>
                <a:pt x="2527905" y="6047"/>
              </a:lnTo>
              <a:lnTo>
                <a:pt x="1874762" y="332619"/>
              </a:lnTo>
              <a:close/>
            </a:path>
          </a:pathLst>
        </a:custGeom>
        <a:solidFill xmlns:a="http://schemas.openxmlformats.org/drawingml/2006/main">
          <a:schemeClr val="accent6">
            <a:lumMod val="40000"/>
            <a:lumOff val="60000"/>
            <a:alpha val="30000"/>
          </a:schemeClr>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0.32885</cdr:x>
      <cdr:y>0.09843</cdr:y>
    </cdr:from>
    <cdr:to>
      <cdr:x>0.44246</cdr:x>
      <cdr:y>0.17308</cdr:y>
    </cdr:to>
    <cdr:sp macro="" textlink="">
      <cdr:nvSpPr>
        <cdr:cNvPr id="5" name="TextBox 1">
          <a:extLst xmlns:a="http://schemas.openxmlformats.org/drawingml/2006/main">
            <a:ext uri="{FF2B5EF4-FFF2-40B4-BE49-F238E27FC236}">
              <a16:creationId xmlns:a16="http://schemas.microsoft.com/office/drawing/2014/main" id="{E1D87AE4-AB5C-204B-B5A4-2250F36D6305}"/>
            </a:ext>
          </a:extLst>
        </cdr:cNvPr>
        <cdr:cNvSpPr txBox="1"/>
      </cdr:nvSpPr>
      <cdr:spPr>
        <a:xfrm xmlns:a="http://schemas.openxmlformats.org/drawingml/2006/main">
          <a:off x="2019300" y="357717"/>
          <a:ext cx="697616" cy="27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C00000"/>
              </a:solidFill>
            </a:rPr>
            <a:t>Efficent</a:t>
          </a:r>
        </a:p>
        <a:p xmlns:a="http://schemas.openxmlformats.org/drawingml/2006/main">
          <a:pPr algn="ctr"/>
          <a:r>
            <a:rPr lang="en-US" sz="1100">
              <a:solidFill>
                <a:srgbClr val="C00000"/>
              </a:solidFill>
            </a:rPr>
            <a:t>Frontier</a:t>
          </a:r>
        </a:p>
      </cdr:txBody>
    </cdr:sp>
  </cdr:relSizeAnchor>
  <cdr:relSizeAnchor xmlns:cdr="http://schemas.openxmlformats.org/drawingml/2006/chartDrawing">
    <cdr:from>
      <cdr:x>0.42054</cdr:x>
      <cdr:y>0.20792</cdr:y>
    </cdr:from>
    <cdr:to>
      <cdr:x>0.48259</cdr:x>
      <cdr:y>0.32732</cdr:y>
    </cdr:to>
    <cdr:cxnSp macro="">
      <cdr:nvCxnSpPr>
        <cdr:cNvPr id="6" name="Straight Arrow Connector 5">
          <a:extLst xmlns:a="http://schemas.openxmlformats.org/drawingml/2006/main">
            <a:ext uri="{FF2B5EF4-FFF2-40B4-BE49-F238E27FC236}">
              <a16:creationId xmlns:a16="http://schemas.microsoft.com/office/drawing/2014/main" id="{1EDB12A9-7DC2-F04C-BDF8-92B65E405F37}"/>
            </a:ext>
          </a:extLst>
        </cdr:cNvPr>
        <cdr:cNvCxnSpPr/>
      </cdr:nvCxnSpPr>
      <cdr:spPr bwMode="auto">
        <a:xfrm xmlns:a="http://schemas.openxmlformats.org/drawingml/2006/main">
          <a:off x="2582333" y="755650"/>
          <a:ext cx="381000" cy="433917"/>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userShapes>
</file>

<file path=xl/drawings/drawing5.xml><?xml version="1.0" encoding="utf-8"?>
<c:userShapes xmlns:c="http://schemas.openxmlformats.org/drawingml/2006/chart">
  <cdr:relSizeAnchor xmlns:cdr="http://schemas.openxmlformats.org/drawingml/2006/chartDrawing">
    <cdr:from>
      <cdr:x>0.36176</cdr:x>
      <cdr:y>0.09718</cdr:y>
    </cdr:from>
    <cdr:to>
      <cdr:x>0.95499</cdr:x>
      <cdr:y>0.8736</cdr:y>
    </cdr:to>
    <cdr:sp macro="" textlink="">
      <cdr:nvSpPr>
        <cdr:cNvPr id="18" name="Freeform 17">
          <a:extLst xmlns:a="http://schemas.openxmlformats.org/drawingml/2006/main">
            <a:ext uri="{FF2B5EF4-FFF2-40B4-BE49-F238E27FC236}">
              <a16:creationId xmlns:a16="http://schemas.microsoft.com/office/drawing/2014/main" id="{D9D3506F-B5AC-7B4F-9687-6FD0464108BD}"/>
            </a:ext>
          </a:extLst>
        </cdr:cNvPr>
        <cdr:cNvSpPr/>
      </cdr:nvSpPr>
      <cdr:spPr bwMode="auto">
        <a:xfrm xmlns:a="http://schemas.openxmlformats.org/drawingml/2006/main">
          <a:off x="2221369" y="353183"/>
          <a:ext cx="3642699" cy="2821756"/>
        </a:xfrm>
        <a:custGeom xmlns:a="http://schemas.openxmlformats.org/drawingml/2006/main">
          <a:avLst/>
          <a:gdLst>
            <a:gd name="connsiteX0" fmla="*/ 1874762 w 3634620"/>
            <a:gd name="connsiteY0" fmla="*/ 332619 h 2860523"/>
            <a:gd name="connsiteX1" fmla="*/ 1185334 w 3634620"/>
            <a:gd name="connsiteY1" fmla="*/ 671285 h 2860523"/>
            <a:gd name="connsiteX2" fmla="*/ 798286 w 3634620"/>
            <a:gd name="connsiteY2" fmla="*/ 876904 h 2860523"/>
            <a:gd name="connsiteX3" fmla="*/ 399143 w 3634620"/>
            <a:gd name="connsiteY3" fmla="*/ 1124857 h 2860523"/>
            <a:gd name="connsiteX4" fmla="*/ 229810 w 3634620"/>
            <a:gd name="connsiteY4" fmla="*/ 1245809 h 2860523"/>
            <a:gd name="connsiteX5" fmla="*/ 139096 w 3634620"/>
            <a:gd name="connsiteY5" fmla="*/ 1330476 h 2860523"/>
            <a:gd name="connsiteX6" fmla="*/ 108858 w 3634620"/>
            <a:gd name="connsiteY6" fmla="*/ 1378857 h 2860523"/>
            <a:gd name="connsiteX7" fmla="*/ 102810 w 3634620"/>
            <a:gd name="connsiteY7" fmla="*/ 1463523 h 2860523"/>
            <a:gd name="connsiteX8" fmla="*/ 42334 w 3634620"/>
            <a:gd name="connsiteY8" fmla="*/ 1463523 h 2860523"/>
            <a:gd name="connsiteX9" fmla="*/ 0 w 3634620"/>
            <a:gd name="connsiteY9" fmla="*/ 1572381 h 2860523"/>
            <a:gd name="connsiteX10" fmla="*/ 42334 w 3634620"/>
            <a:gd name="connsiteY10" fmla="*/ 1614714 h 2860523"/>
            <a:gd name="connsiteX11" fmla="*/ 18143 w 3634620"/>
            <a:gd name="connsiteY11" fmla="*/ 1644952 h 2860523"/>
            <a:gd name="connsiteX12" fmla="*/ 42334 w 3634620"/>
            <a:gd name="connsiteY12" fmla="*/ 1735666 h 2860523"/>
            <a:gd name="connsiteX13" fmla="*/ 145143 w 3634620"/>
            <a:gd name="connsiteY13" fmla="*/ 1868714 h 2860523"/>
            <a:gd name="connsiteX14" fmla="*/ 362858 w 3634620"/>
            <a:gd name="connsiteY14" fmla="*/ 2056190 h 2860523"/>
            <a:gd name="connsiteX15" fmla="*/ 689429 w 3634620"/>
            <a:gd name="connsiteY15" fmla="*/ 2261809 h 2860523"/>
            <a:gd name="connsiteX16" fmla="*/ 1130905 w 3634620"/>
            <a:gd name="connsiteY16" fmla="*/ 2515809 h 2860523"/>
            <a:gd name="connsiteX17" fmla="*/ 1808239 w 3634620"/>
            <a:gd name="connsiteY17" fmla="*/ 2854476 h 2860523"/>
            <a:gd name="connsiteX18" fmla="*/ 3634620 w 3634620"/>
            <a:gd name="connsiteY18" fmla="*/ 2860523 h 2860523"/>
            <a:gd name="connsiteX19" fmla="*/ 3574143 w 3634620"/>
            <a:gd name="connsiteY19" fmla="*/ 0 h 2860523"/>
            <a:gd name="connsiteX20" fmla="*/ 2527905 w 3634620"/>
            <a:gd name="connsiteY20" fmla="*/ 6047 h 2860523"/>
            <a:gd name="connsiteX21" fmla="*/ 1874762 w 3634620"/>
            <a:gd name="connsiteY21" fmla="*/ 332619 h 2860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34620" h="2860523">
              <a:moveTo>
                <a:pt x="1874762" y="332619"/>
              </a:moveTo>
              <a:lnTo>
                <a:pt x="1185334" y="671285"/>
              </a:lnTo>
              <a:lnTo>
                <a:pt x="798286" y="876904"/>
              </a:lnTo>
              <a:lnTo>
                <a:pt x="399143" y="1124857"/>
              </a:lnTo>
              <a:lnTo>
                <a:pt x="229810" y="1245809"/>
              </a:lnTo>
              <a:lnTo>
                <a:pt x="139096" y="1330476"/>
              </a:lnTo>
              <a:lnTo>
                <a:pt x="108858" y="1378857"/>
              </a:lnTo>
              <a:lnTo>
                <a:pt x="102810" y="1463523"/>
              </a:lnTo>
              <a:lnTo>
                <a:pt x="42334" y="1463523"/>
              </a:lnTo>
              <a:lnTo>
                <a:pt x="0" y="1572381"/>
              </a:lnTo>
              <a:lnTo>
                <a:pt x="42334" y="1614714"/>
              </a:lnTo>
              <a:lnTo>
                <a:pt x="18143" y="1644952"/>
              </a:lnTo>
              <a:lnTo>
                <a:pt x="42334" y="1735666"/>
              </a:lnTo>
              <a:lnTo>
                <a:pt x="145143" y="1868714"/>
              </a:lnTo>
              <a:lnTo>
                <a:pt x="362858" y="2056190"/>
              </a:lnTo>
              <a:lnTo>
                <a:pt x="689429" y="2261809"/>
              </a:lnTo>
              <a:lnTo>
                <a:pt x="1130905" y="2515809"/>
              </a:lnTo>
              <a:lnTo>
                <a:pt x="1808239" y="2854476"/>
              </a:lnTo>
              <a:lnTo>
                <a:pt x="3634620" y="2860523"/>
              </a:lnTo>
              <a:lnTo>
                <a:pt x="3574143" y="0"/>
              </a:lnTo>
              <a:lnTo>
                <a:pt x="2527905" y="6047"/>
              </a:lnTo>
              <a:lnTo>
                <a:pt x="1874762" y="332619"/>
              </a:lnTo>
              <a:close/>
            </a:path>
          </a:pathLst>
        </a:custGeom>
        <a:solidFill xmlns:a="http://schemas.openxmlformats.org/drawingml/2006/main">
          <a:schemeClr val="accent6">
            <a:lumMod val="40000"/>
            <a:lumOff val="60000"/>
            <a:alpha val="30000"/>
          </a:schemeClr>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0.27026</cdr:x>
      <cdr:y>0.50493</cdr:y>
    </cdr:from>
    <cdr:to>
      <cdr:x>0.38387</cdr:x>
      <cdr:y>0.57958</cdr:y>
    </cdr:to>
    <cdr:sp macro="" textlink="">
      <cdr:nvSpPr>
        <cdr:cNvPr id="3" name="TextBox 1">
          <a:extLst xmlns:a="http://schemas.openxmlformats.org/drawingml/2006/main">
            <a:ext uri="{FF2B5EF4-FFF2-40B4-BE49-F238E27FC236}">
              <a16:creationId xmlns:a16="http://schemas.microsoft.com/office/drawing/2014/main" id="{817E3D9F-F1C0-47EE-B875-00F2908E84EE}"/>
            </a:ext>
          </a:extLst>
        </cdr:cNvPr>
        <cdr:cNvSpPr txBox="1"/>
      </cdr:nvSpPr>
      <cdr:spPr>
        <a:xfrm xmlns:a="http://schemas.openxmlformats.org/drawingml/2006/main">
          <a:off x="1574790" y="1724190"/>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MVP</a:t>
          </a:r>
        </a:p>
      </cdr:txBody>
    </cdr:sp>
  </cdr:relSizeAnchor>
  <cdr:relSizeAnchor xmlns:cdr="http://schemas.openxmlformats.org/drawingml/2006/chartDrawing">
    <cdr:from>
      <cdr:x>0.32885</cdr:x>
      <cdr:y>0.10425</cdr:y>
    </cdr:from>
    <cdr:to>
      <cdr:x>0.44246</cdr:x>
      <cdr:y>0.1789</cdr:y>
    </cdr:to>
    <cdr:sp macro="" textlink="">
      <cdr:nvSpPr>
        <cdr:cNvPr id="10" name="TextBox 1">
          <a:extLst xmlns:a="http://schemas.openxmlformats.org/drawingml/2006/main">
            <a:ext uri="{FF2B5EF4-FFF2-40B4-BE49-F238E27FC236}">
              <a16:creationId xmlns:a16="http://schemas.microsoft.com/office/drawing/2014/main" id="{4A042CBF-7C1D-4FB9-59F5-8F43C1A05E84}"/>
            </a:ext>
          </a:extLst>
        </cdr:cNvPr>
        <cdr:cNvSpPr txBox="1"/>
      </cdr:nvSpPr>
      <cdr:spPr>
        <a:xfrm xmlns:a="http://schemas.openxmlformats.org/drawingml/2006/main">
          <a:off x="2019300" y="378884"/>
          <a:ext cx="697617" cy="27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C00000"/>
              </a:solidFill>
            </a:rPr>
            <a:t>Efficent</a:t>
          </a:r>
        </a:p>
        <a:p xmlns:a="http://schemas.openxmlformats.org/drawingml/2006/main">
          <a:pPr algn="ctr"/>
          <a:r>
            <a:rPr lang="en-US" sz="1100">
              <a:solidFill>
                <a:srgbClr val="C00000"/>
              </a:solidFill>
            </a:rPr>
            <a:t>Frontier</a:t>
          </a:r>
        </a:p>
      </cdr:txBody>
    </cdr:sp>
  </cdr:relSizeAnchor>
  <cdr:relSizeAnchor xmlns:cdr="http://schemas.openxmlformats.org/drawingml/2006/chartDrawing">
    <cdr:from>
      <cdr:x>0.42054</cdr:x>
      <cdr:y>0.21374</cdr:y>
    </cdr:from>
    <cdr:to>
      <cdr:x>0.48259</cdr:x>
      <cdr:y>0.33314</cdr:y>
    </cdr:to>
    <cdr:cxnSp macro="">
      <cdr:nvCxnSpPr>
        <cdr:cNvPr id="11" name="Straight Arrow Connector 10">
          <a:extLst xmlns:a="http://schemas.openxmlformats.org/drawingml/2006/main">
            <a:ext uri="{FF2B5EF4-FFF2-40B4-BE49-F238E27FC236}">
              <a16:creationId xmlns:a16="http://schemas.microsoft.com/office/drawing/2014/main" id="{BF77C1E2-598B-AE88-7D64-11CED600F434}"/>
            </a:ext>
          </a:extLst>
        </cdr:cNvPr>
        <cdr:cNvCxnSpPr/>
      </cdr:nvCxnSpPr>
      <cdr:spPr bwMode="auto">
        <a:xfrm xmlns:a="http://schemas.openxmlformats.org/drawingml/2006/main">
          <a:off x="2582318" y="776805"/>
          <a:ext cx="381015" cy="433938"/>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0.36176</cdr:x>
      <cdr:y>0.09718</cdr:y>
    </cdr:from>
    <cdr:to>
      <cdr:x>0.95499</cdr:x>
      <cdr:y>0.8736</cdr:y>
    </cdr:to>
    <cdr:sp macro="" textlink="">
      <cdr:nvSpPr>
        <cdr:cNvPr id="18" name="Freeform 17">
          <a:extLst xmlns:a="http://schemas.openxmlformats.org/drawingml/2006/main">
            <a:ext uri="{FF2B5EF4-FFF2-40B4-BE49-F238E27FC236}">
              <a16:creationId xmlns:a16="http://schemas.microsoft.com/office/drawing/2014/main" id="{D9D3506F-B5AC-7B4F-9687-6FD0464108BD}"/>
            </a:ext>
          </a:extLst>
        </cdr:cNvPr>
        <cdr:cNvSpPr/>
      </cdr:nvSpPr>
      <cdr:spPr bwMode="auto">
        <a:xfrm xmlns:a="http://schemas.openxmlformats.org/drawingml/2006/main">
          <a:off x="2221369" y="353183"/>
          <a:ext cx="3642699" cy="2821756"/>
        </a:xfrm>
        <a:custGeom xmlns:a="http://schemas.openxmlformats.org/drawingml/2006/main">
          <a:avLst/>
          <a:gdLst>
            <a:gd name="connsiteX0" fmla="*/ 1874762 w 3634620"/>
            <a:gd name="connsiteY0" fmla="*/ 332619 h 2860523"/>
            <a:gd name="connsiteX1" fmla="*/ 1185334 w 3634620"/>
            <a:gd name="connsiteY1" fmla="*/ 671285 h 2860523"/>
            <a:gd name="connsiteX2" fmla="*/ 798286 w 3634620"/>
            <a:gd name="connsiteY2" fmla="*/ 876904 h 2860523"/>
            <a:gd name="connsiteX3" fmla="*/ 399143 w 3634620"/>
            <a:gd name="connsiteY3" fmla="*/ 1124857 h 2860523"/>
            <a:gd name="connsiteX4" fmla="*/ 229810 w 3634620"/>
            <a:gd name="connsiteY4" fmla="*/ 1245809 h 2860523"/>
            <a:gd name="connsiteX5" fmla="*/ 139096 w 3634620"/>
            <a:gd name="connsiteY5" fmla="*/ 1330476 h 2860523"/>
            <a:gd name="connsiteX6" fmla="*/ 108858 w 3634620"/>
            <a:gd name="connsiteY6" fmla="*/ 1378857 h 2860523"/>
            <a:gd name="connsiteX7" fmla="*/ 102810 w 3634620"/>
            <a:gd name="connsiteY7" fmla="*/ 1463523 h 2860523"/>
            <a:gd name="connsiteX8" fmla="*/ 42334 w 3634620"/>
            <a:gd name="connsiteY8" fmla="*/ 1463523 h 2860523"/>
            <a:gd name="connsiteX9" fmla="*/ 0 w 3634620"/>
            <a:gd name="connsiteY9" fmla="*/ 1572381 h 2860523"/>
            <a:gd name="connsiteX10" fmla="*/ 42334 w 3634620"/>
            <a:gd name="connsiteY10" fmla="*/ 1614714 h 2860523"/>
            <a:gd name="connsiteX11" fmla="*/ 18143 w 3634620"/>
            <a:gd name="connsiteY11" fmla="*/ 1644952 h 2860523"/>
            <a:gd name="connsiteX12" fmla="*/ 42334 w 3634620"/>
            <a:gd name="connsiteY12" fmla="*/ 1735666 h 2860523"/>
            <a:gd name="connsiteX13" fmla="*/ 145143 w 3634620"/>
            <a:gd name="connsiteY13" fmla="*/ 1868714 h 2860523"/>
            <a:gd name="connsiteX14" fmla="*/ 362858 w 3634620"/>
            <a:gd name="connsiteY14" fmla="*/ 2056190 h 2860523"/>
            <a:gd name="connsiteX15" fmla="*/ 689429 w 3634620"/>
            <a:gd name="connsiteY15" fmla="*/ 2261809 h 2860523"/>
            <a:gd name="connsiteX16" fmla="*/ 1130905 w 3634620"/>
            <a:gd name="connsiteY16" fmla="*/ 2515809 h 2860523"/>
            <a:gd name="connsiteX17" fmla="*/ 1808239 w 3634620"/>
            <a:gd name="connsiteY17" fmla="*/ 2854476 h 2860523"/>
            <a:gd name="connsiteX18" fmla="*/ 3634620 w 3634620"/>
            <a:gd name="connsiteY18" fmla="*/ 2860523 h 2860523"/>
            <a:gd name="connsiteX19" fmla="*/ 3574143 w 3634620"/>
            <a:gd name="connsiteY19" fmla="*/ 0 h 2860523"/>
            <a:gd name="connsiteX20" fmla="*/ 2527905 w 3634620"/>
            <a:gd name="connsiteY20" fmla="*/ 6047 h 2860523"/>
            <a:gd name="connsiteX21" fmla="*/ 1874762 w 3634620"/>
            <a:gd name="connsiteY21" fmla="*/ 332619 h 2860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34620" h="2860523">
              <a:moveTo>
                <a:pt x="1874762" y="332619"/>
              </a:moveTo>
              <a:lnTo>
                <a:pt x="1185334" y="671285"/>
              </a:lnTo>
              <a:lnTo>
                <a:pt x="798286" y="876904"/>
              </a:lnTo>
              <a:lnTo>
                <a:pt x="399143" y="1124857"/>
              </a:lnTo>
              <a:lnTo>
                <a:pt x="229810" y="1245809"/>
              </a:lnTo>
              <a:lnTo>
                <a:pt x="139096" y="1330476"/>
              </a:lnTo>
              <a:lnTo>
                <a:pt x="108858" y="1378857"/>
              </a:lnTo>
              <a:lnTo>
                <a:pt x="102810" y="1463523"/>
              </a:lnTo>
              <a:lnTo>
                <a:pt x="42334" y="1463523"/>
              </a:lnTo>
              <a:lnTo>
                <a:pt x="0" y="1572381"/>
              </a:lnTo>
              <a:lnTo>
                <a:pt x="42334" y="1614714"/>
              </a:lnTo>
              <a:lnTo>
                <a:pt x="18143" y="1644952"/>
              </a:lnTo>
              <a:lnTo>
                <a:pt x="42334" y="1735666"/>
              </a:lnTo>
              <a:lnTo>
                <a:pt x="145143" y="1868714"/>
              </a:lnTo>
              <a:lnTo>
                <a:pt x="362858" y="2056190"/>
              </a:lnTo>
              <a:lnTo>
                <a:pt x="689429" y="2261809"/>
              </a:lnTo>
              <a:lnTo>
                <a:pt x="1130905" y="2515809"/>
              </a:lnTo>
              <a:lnTo>
                <a:pt x="1808239" y="2854476"/>
              </a:lnTo>
              <a:lnTo>
                <a:pt x="3634620" y="2860523"/>
              </a:lnTo>
              <a:lnTo>
                <a:pt x="3574143" y="0"/>
              </a:lnTo>
              <a:lnTo>
                <a:pt x="2527905" y="6047"/>
              </a:lnTo>
              <a:lnTo>
                <a:pt x="1874762" y="332619"/>
              </a:lnTo>
              <a:close/>
            </a:path>
          </a:pathLst>
        </a:custGeom>
        <a:solidFill xmlns:a="http://schemas.openxmlformats.org/drawingml/2006/main">
          <a:schemeClr val="accent6">
            <a:lumMod val="40000"/>
            <a:lumOff val="60000"/>
            <a:alpha val="30000"/>
          </a:schemeClr>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0.27026</cdr:x>
      <cdr:y>0.50493</cdr:y>
    </cdr:from>
    <cdr:to>
      <cdr:x>0.38387</cdr:x>
      <cdr:y>0.57958</cdr:y>
    </cdr:to>
    <cdr:sp macro="" textlink="">
      <cdr:nvSpPr>
        <cdr:cNvPr id="3" name="TextBox 1">
          <a:extLst xmlns:a="http://schemas.openxmlformats.org/drawingml/2006/main">
            <a:ext uri="{FF2B5EF4-FFF2-40B4-BE49-F238E27FC236}">
              <a16:creationId xmlns:a16="http://schemas.microsoft.com/office/drawing/2014/main" id="{817E3D9F-F1C0-47EE-B875-00F2908E84EE}"/>
            </a:ext>
          </a:extLst>
        </cdr:cNvPr>
        <cdr:cNvSpPr txBox="1"/>
      </cdr:nvSpPr>
      <cdr:spPr>
        <a:xfrm xmlns:a="http://schemas.openxmlformats.org/drawingml/2006/main">
          <a:off x="1574790" y="1724190"/>
          <a:ext cx="661996" cy="254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MVP</a:t>
          </a:r>
        </a:p>
      </cdr:txBody>
    </cdr:sp>
  </cdr:relSizeAnchor>
  <cdr:relSizeAnchor xmlns:cdr="http://schemas.openxmlformats.org/drawingml/2006/chartDrawing">
    <cdr:from>
      <cdr:x>0.13872</cdr:x>
      <cdr:y>0.26957</cdr:y>
    </cdr:from>
    <cdr:to>
      <cdr:x>0.25233</cdr:x>
      <cdr:y>0.34422</cdr:y>
    </cdr:to>
    <cdr:sp macro="" textlink="">
      <cdr:nvSpPr>
        <cdr:cNvPr id="5" name="TextBox 1">
          <a:extLst xmlns:a="http://schemas.openxmlformats.org/drawingml/2006/main">
            <a:ext uri="{FF2B5EF4-FFF2-40B4-BE49-F238E27FC236}">
              <a16:creationId xmlns:a16="http://schemas.microsoft.com/office/drawing/2014/main" id="{E1D87AE4-AB5C-204B-B5A4-2250F36D6305}"/>
            </a:ext>
          </a:extLst>
        </cdr:cNvPr>
        <cdr:cNvSpPr txBox="1"/>
      </cdr:nvSpPr>
      <cdr:spPr>
        <a:xfrm xmlns:a="http://schemas.openxmlformats.org/drawingml/2006/main">
          <a:off x="850098" y="945470"/>
          <a:ext cx="696242"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C00000"/>
              </a:solidFill>
            </a:rPr>
            <a:t>Efficent</a:t>
          </a:r>
        </a:p>
        <a:p xmlns:a="http://schemas.openxmlformats.org/drawingml/2006/main">
          <a:pPr algn="ctr"/>
          <a:r>
            <a:rPr lang="en-US" sz="1100">
              <a:solidFill>
                <a:srgbClr val="C00000"/>
              </a:solidFill>
            </a:rPr>
            <a:t>Frontier</a:t>
          </a:r>
        </a:p>
      </cdr:txBody>
    </cdr:sp>
  </cdr:relSizeAnchor>
  <cdr:relSizeAnchor xmlns:cdr="http://schemas.openxmlformats.org/drawingml/2006/chartDrawing">
    <cdr:from>
      <cdr:x>0.20058</cdr:x>
      <cdr:y>0.38049</cdr:y>
    </cdr:from>
    <cdr:to>
      <cdr:x>0.27124</cdr:x>
      <cdr:y>0.49523</cdr:y>
    </cdr:to>
    <cdr:cxnSp macro="">
      <cdr:nvCxnSpPr>
        <cdr:cNvPr id="6" name="Straight Arrow Connector 5">
          <a:extLst xmlns:a="http://schemas.openxmlformats.org/drawingml/2006/main">
            <a:ext uri="{FF2B5EF4-FFF2-40B4-BE49-F238E27FC236}">
              <a16:creationId xmlns:a16="http://schemas.microsoft.com/office/drawing/2014/main" id="{1EDB12A9-7DC2-F04C-BDF8-92B65E405F37}"/>
            </a:ext>
          </a:extLst>
        </cdr:cNvPr>
        <cdr:cNvCxnSpPr/>
      </cdr:nvCxnSpPr>
      <cdr:spPr bwMode="auto">
        <a:xfrm xmlns:a="http://schemas.openxmlformats.org/drawingml/2006/main">
          <a:off x="1229241" y="1334489"/>
          <a:ext cx="433029" cy="402429"/>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0.08756</cdr:x>
      <cdr:y>0.57018</cdr:y>
    </cdr:from>
    <cdr:to>
      <cdr:x>0.14847</cdr:x>
      <cdr:y>0.63966</cdr:y>
    </cdr:to>
    <cdr:sp macro="" textlink="">
      <cdr:nvSpPr>
        <cdr:cNvPr id="8" name="TextBox 1">
          <a:extLst xmlns:a="http://schemas.openxmlformats.org/drawingml/2006/main">
            <a:ext uri="{FF2B5EF4-FFF2-40B4-BE49-F238E27FC236}">
              <a16:creationId xmlns:a16="http://schemas.microsoft.com/office/drawing/2014/main" id="{887D3630-6EEF-5EB1-80D0-C831C09751A2}"/>
            </a:ext>
          </a:extLst>
        </cdr:cNvPr>
        <cdr:cNvSpPr txBox="1"/>
      </cdr:nvSpPr>
      <cdr:spPr>
        <a:xfrm xmlns:a="http://schemas.openxmlformats.org/drawingml/2006/main">
          <a:off x="537633" y="2072216"/>
          <a:ext cx="374023" cy="2525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0.55434</cdr:x>
      <cdr:y>0.24298</cdr:y>
    </cdr:from>
    <cdr:to>
      <cdr:x>0.70291</cdr:x>
      <cdr:y>0.31763</cdr:y>
    </cdr:to>
    <cdr:sp macro="" textlink="">
      <cdr:nvSpPr>
        <cdr:cNvPr id="9" name="TextBox 1">
          <a:extLst xmlns:a="http://schemas.openxmlformats.org/drawingml/2006/main">
            <a:ext uri="{FF2B5EF4-FFF2-40B4-BE49-F238E27FC236}">
              <a16:creationId xmlns:a16="http://schemas.microsoft.com/office/drawing/2014/main" id="{C47AE473-79EF-5420-1D93-E194D567A95F}"/>
            </a:ext>
          </a:extLst>
        </cdr:cNvPr>
        <cdr:cNvSpPr txBox="1"/>
      </cdr:nvSpPr>
      <cdr:spPr>
        <a:xfrm xmlns:a="http://schemas.openxmlformats.org/drawingml/2006/main">
          <a:off x="3397164" y="852210"/>
          <a:ext cx="910490"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Tangency</a:t>
          </a:r>
        </a:p>
        <a:p xmlns:a="http://schemas.openxmlformats.org/drawingml/2006/main">
          <a:pPr algn="ctr"/>
          <a:r>
            <a:rPr lang="en-US" sz="1100">
              <a:solidFill>
                <a:schemeClr val="tx1"/>
              </a:solidFill>
            </a:rPr>
            <a:t>Portfolio</a:t>
          </a:r>
        </a:p>
      </cdr:txBody>
    </cdr:sp>
  </cdr:relSizeAnchor>
  <cdr:relSizeAnchor xmlns:cdr="http://schemas.openxmlformats.org/drawingml/2006/chartDrawing">
    <cdr:from>
      <cdr:x>0.14133</cdr:x>
      <cdr:y>0.36983</cdr:y>
    </cdr:from>
    <cdr:to>
      <cdr:x>0.66184</cdr:x>
      <cdr:y>0.8794</cdr:y>
    </cdr:to>
    <cdr:sp macro="" textlink="">
      <cdr:nvSpPr>
        <cdr:cNvPr id="7" name="Freeform 6">
          <a:extLst xmlns:a="http://schemas.openxmlformats.org/drawingml/2006/main">
            <a:ext uri="{FF2B5EF4-FFF2-40B4-BE49-F238E27FC236}">
              <a16:creationId xmlns:a16="http://schemas.microsoft.com/office/drawing/2014/main" id="{0A13BC3E-FB93-7006-F024-F185C0324B69}"/>
            </a:ext>
          </a:extLst>
        </cdr:cNvPr>
        <cdr:cNvSpPr/>
      </cdr:nvSpPr>
      <cdr:spPr bwMode="auto">
        <a:xfrm xmlns:a="http://schemas.openxmlformats.org/drawingml/2006/main">
          <a:off x="864842" y="1311205"/>
          <a:ext cx="3185149" cy="1806645"/>
        </a:xfrm>
        <a:custGeom xmlns:a="http://schemas.openxmlformats.org/drawingml/2006/main">
          <a:avLst/>
          <a:gdLst>
            <a:gd name="connsiteX0" fmla="*/ 1905000 w 3196166"/>
            <a:gd name="connsiteY0" fmla="*/ 0 h 1852084"/>
            <a:gd name="connsiteX1" fmla="*/ 0 w 3196166"/>
            <a:gd name="connsiteY1" fmla="*/ 941917 h 1852084"/>
            <a:gd name="connsiteX2" fmla="*/ 1820333 w 3196166"/>
            <a:gd name="connsiteY2" fmla="*/ 1852084 h 1852084"/>
            <a:gd name="connsiteX3" fmla="*/ 3196166 w 3196166"/>
            <a:gd name="connsiteY3" fmla="*/ 1841500 h 1852084"/>
            <a:gd name="connsiteX4" fmla="*/ 2455333 w 3196166"/>
            <a:gd name="connsiteY4" fmla="*/ 1502834 h 1852084"/>
            <a:gd name="connsiteX5" fmla="*/ 1428750 w 3196166"/>
            <a:gd name="connsiteY5" fmla="*/ 857250 h 1852084"/>
            <a:gd name="connsiteX6" fmla="*/ 1344083 w 3196166"/>
            <a:gd name="connsiteY6" fmla="*/ 560917 h 1852084"/>
            <a:gd name="connsiteX7" fmla="*/ 1418166 w 3196166"/>
            <a:gd name="connsiteY7" fmla="*/ 381000 h 1852084"/>
            <a:gd name="connsiteX8" fmla="*/ 1608666 w 3196166"/>
            <a:gd name="connsiteY8" fmla="*/ 201084 h 1852084"/>
            <a:gd name="connsiteX9" fmla="*/ 1905000 w 3196166"/>
            <a:gd name="connsiteY9" fmla="*/ 0 h 1852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196166" h="1852084">
              <a:moveTo>
                <a:pt x="1905000" y="0"/>
              </a:moveTo>
              <a:lnTo>
                <a:pt x="0" y="941917"/>
              </a:lnTo>
              <a:lnTo>
                <a:pt x="1820333" y="1852084"/>
              </a:lnTo>
              <a:lnTo>
                <a:pt x="3196166" y="1841500"/>
              </a:lnTo>
              <a:lnTo>
                <a:pt x="2455333" y="1502834"/>
              </a:lnTo>
              <a:lnTo>
                <a:pt x="1428750" y="857250"/>
              </a:lnTo>
              <a:lnTo>
                <a:pt x="1344083" y="560917"/>
              </a:lnTo>
              <a:lnTo>
                <a:pt x="1418166" y="381000"/>
              </a:lnTo>
              <a:lnTo>
                <a:pt x="1608666" y="201084"/>
              </a:lnTo>
              <a:lnTo>
                <a:pt x="1905000" y="0"/>
              </a:lnTo>
              <a:close/>
            </a:path>
          </a:pathLst>
        </a:custGeom>
        <a:solidFill xmlns:a="http://schemas.openxmlformats.org/drawingml/2006/main">
          <a:schemeClr val="accent6">
            <a:lumMod val="40000"/>
            <a:lumOff val="60000"/>
            <a:alpha val="29761"/>
          </a:schemeClr>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0.54116</cdr:x>
      <cdr:y>0.82867</cdr:y>
    </cdr:from>
    <cdr:to>
      <cdr:x>0.66806</cdr:x>
      <cdr:y>0.83383</cdr:y>
    </cdr:to>
    <cdr:sp macro="" textlink="">
      <cdr:nvSpPr>
        <cdr:cNvPr id="12" name="Rectangle 11">
          <a:extLst xmlns:a="http://schemas.openxmlformats.org/drawingml/2006/main">
            <a:ext uri="{FF2B5EF4-FFF2-40B4-BE49-F238E27FC236}">
              <a16:creationId xmlns:a16="http://schemas.microsoft.com/office/drawing/2014/main" id="{8F31276F-6051-6DB6-02B5-BA8DB079D049}"/>
            </a:ext>
          </a:extLst>
        </cdr:cNvPr>
        <cdr:cNvSpPr/>
      </cdr:nvSpPr>
      <cdr:spPr bwMode="auto">
        <a:xfrm xmlns:a="http://schemas.openxmlformats.org/drawingml/2006/main" rot="17733900">
          <a:off x="3690651" y="2558871"/>
          <a:ext cx="18288" cy="776534"/>
        </a:xfrm>
        <a:prstGeom xmlns:a="http://schemas.openxmlformats.org/drawingml/2006/main" prst="rect">
          <a:avLst/>
        </a:prstGeom>
        <a:solidFill xmlns:a="http://schemas.openxmlformats.org/drawingml/2006/main">
          <a:schemeClr val="accent6">
            <a:lumMod val="40000"/>
            <a:lumOff val="60000"/>
            <a:alpha val="30000"/>
          </a:schemeClr>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0.36615</cdr:x>
      <cdr:y>0.24026</cdr:y>
    </cdr:from>
    <cdr:to>
      <cdr:x>0.51723</cdr:x>
      <cdr:y>0.31159</cdr:y>
    </cdr:to>
    <cdr:sp macro="" textlink="">
      <cdr:nvSpPr>
        <cdr:cNvPr id="10" name="TextBox 1">
          <a:extLst xmlns:a="http://schemas.openxmlformats.org/drawingml/2006/main">
            <a:ext uri="{FF2B5EF4-FFF2-40B4-BE49-F238E27FC236}">
              <a16:creationId xmlns:a16="http://schemas.microsoft.com/office/drawing/2014/main" id="{2F45BEC5-2EFC-305B-A437-3C9541FC2A93}"/>
            </a:ext>
          </a:extLst>
        </cdr:cNvPr>
        <cdr:cNvSpPr txBox="1"/>
      </cdr:nvSpPr>
      <cdr:spPr>
        <a:xfrm xmlns:a="http://schemas.openxmlformats.org/drawingml/2006/main" rot="20100000">
          <a:off x="2243905" y="842682"/>
          <a:ext cx="925868" cy="25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Risk Tolerance</a:t>
          </a:r>
        </a:p>
      </cdr:txBody>
    </cdr:sp>
  </cdr:relSizeAnchor>
  <cdr:relSizeAnchor xmlns:cdr="http://schemas.openxmlformats.org/drawingml/2006/chartDrawing">
    <cdr:from>
      <cdr:x>0.49544</cdr:x>
      <cdr:y>0.14743</cdr:y>
    </cdr:from>
    <cdr:to>
      <cdr:x>0.63058</cdr:x>
      <cdr:y>0.26652</cdr:y>
    </cdr:to>
    <cdr:cxnSp macro="">
      <cdr:nvCxnSpPr>
        <cdr:cNvPr id="11" name="Straight Arrow Connector 10">
          <a:extLst xmlns:a="http://schemas.openxmlformats.org/drawingml/2006/main">
            <a:ext uri="{FF2B5EF4-FFF2-40B4-BE49-F238E27FC236}">
              <a16:creationId xmlns:a16="http://schemas.microsoft.com/office/drawing/2014/main" id="{716CEDF9-78A1-87AC-33B5-002EA825EA77}"/>
            </a:ext>
          </a:extLst>
        </cdr:cNvPr>
        <cdr:cNvCxnSpPr/>
      </cdr:nvCxnSpPr>
      <cdr:spPr bwMode="auto">
        <a:xfrm xmlns:a="http://schemas.openxmlformats.org/drawingml/2006/main" flipV="1">
          <a:off x="3036213" y="517070"/>
          <a:ext cx="828216" cy="417707"/>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lc="http://schemas.openxmlformats.org/drawingml/2006/lockedCanvas" xmlns:a14="http://schemas.microsoft.com/office/drawing/2010/main" xmln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0.28125</cdr:x>
      <cdr:y>0.34272</cdr:y>
    </cdr:from>
    <cdr:to>
      <cdr:x>0.40194</cdr:x>
      <cdr:y>0.45262</cdr:y>
    </cdr:to>
    <cdr:cxnSp macro="">
      <cdr:nvCxnSpPr>
        <cdr:cNvPr id="13" name="Straight Arrow Connector 12">
          <a:extLst xmlns:a="http://schemas.openxmlformats.org/drawingml/2006/main">
            <a:ext uri="{FF2B5EF4-FFF2-40B4-BE49-F238E27FC236}">
              <a16:creationId xmlns:a16="http://schemas.microsoft.com/office/drawing/2014/main" id="{89895BF6-237F-41C7-7DA8-EFFA034EFDFD}"/>
            </a:ext>
          </a:extLst>
        </cdr:cNvPr>
        <cdr:cNvCxnSpPr/>
      </cdr:nvCxnSpPr>
      <cdr:spPr bwMode="auto">
        <a:xfrm xmlns:a="http://schemas.openxmlformats.org/drawingml/2006/main" flipH="1">
          <a:off x="1723572" y="1202037"/>
          <a:ext cx="739684" cy="385461"/>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lc="http://schemas.openxmlformats.org/drawingml/2006/lockedCanva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0.4636</cdr:x>
      <cdr:y>0.14744</cdr:y>
    </cdr:from>
    <cdr:to>
      <cdr:x>0.61468</cdr:x>
      <cdr:y>0.21877</cdr:y>
    </cdr:to>
    <cdr:sp macro="" textlink="">
      <cdr:nvSpPr>
        <cdr:cNvPr id="14" name="TextBox 1">
          <a:extLst xmlns:a="http://schemas.openxmlformats.org/drawingml/2006/main">
            <a:ext uri="{FF2B5EF4-FFF2-40B4-BE49-F238E27FC236}">
              <a16:creationId xmlns:a16="http://schemas.microsoft.com/office/drawing/2014/main" id="{D95DA9FC-5AA7-45FA-5A2D-C1A4AA35BCA2}"/>
            </a:ext>
          </a:extLst>
        </cdr:cNvPr>
        <cdr:cNvSpPr txBox="1"/>
      </cdr:nvSpPr>
      <cdr:spPr>
        <a:xfrm xmlns:a="http://schemas.openxmlformats.org/drawingml/2006/main" rot="19980000">
          <a:off x="2841100" y="517126"/>
          <a:ext cx="925868" cy="25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More</a:t>
          </a:r>
        </a:p>
      </cdr:txBody>
    </cdr:sp>
  </cdr:relSizeAnchor>
  <cdr:relSizeAnchor xmlns:cdr="http://schemas.openxmlformats.org/drawingml/2006/chartDrawing">
    <cdr:from>
      <cdr:x>0.26141</cdr:x>
      <cdr:y>0.3257</cdr:y>
    </cdr:from>
    <cdr:to>
      <cdr:x>0.4125</cdr:x>
      <cdr:y>0.39702</cdr:y>
    </cdr:to>
    <cdr:sp macro="" textlink="">
      <cdr:nvSpPr>
        <cdr:cNvPr id="15" name="TextBox 1">
          <a:extLst xmlns:a="http://schemas.openxmlformats.org/drawingml/2006/main">
            <a:ext uri="{FF2B5EF4-FFF2-40B4-BE49-F238E27FC236}">
              <a16:creationId xmlns:a16="http://schemas.microsoft.com/office/drawing/2014/main" id="{98CA622C-4CE7-BA77-A813-FC944CDA7FAD}"/>
            </a:ext>
          </a:extLst>
        </cdr:cNvPr>
        <cdr:cNvSpPr txBox="1"/>
      </cdr:nvSpPr>
      <cdr:spPr>
        <a:xfrm xmlns:a="http://schemas.openxmlformats.org/drawingml/2006/main" rot="20040000">
          <a:off x="1602013" y="1142319"/>
          <a:ext cx="925915" cy="25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Less</a:t>
          </a:r>
        </a:p>
      </cdr:txBody>
    </cdr:sp>
  </cdr:relSizeAnchor>
</c:userShapes>
</file>

<file path=xl/drawings/drawing7.xml><?xml version="1.0" encoding="utf-8"?>
<c:userShapes xmlns:c="http://schemas.openxmlformats.org/drawingml/2006/chart">
  <cdr:relSizeAnchor xmlns:cdr="http://schemas.openxmlformats.org/drawingml/2006/chartDrawing">
    <cdr:from>
      <cdr:x>0.26852</cdr:x>
      <cdr:y>0.51242</cdr:y>
    </cdr:from>
    <cdr:to>
      <cdr:x>0.38213</cdr:x>
      <cdr:y>0.58707</cdr:y>
    </cdr:to>
    <cdr:sp macro="" textlink="">
      <cdr:nvSpPr>
        <cdr:cNvPr id="3" name="TextBox 1">
          <a:extLst xmlns:a="http://schemas.openxmlformats.org/drawingml/2006/main">
            <a:ext uri="{FF2B5EF4-FFF2-40B4-BE49-F238E27FC236}">
              <a16:creationId xmlns:a16="http://schemas.microsoft.com/office/drawing/2014/main" id="{817E3D9F-F1C0-47EE-B875-00F2908E84EE}"/>
            </a:ext>
          </a:extLst>
        </cdr:cNvPr>
        <cdr:cNvSpPr txBox="1"/>
      </cdr:nvSpPr>
      <cdr:spPr>
        <a:xfrm xmlns:a="http://schemas.openxmlformats.org/drawingml/2006/main">
          <a:off x="1400624" y="1863054"/>
          <a:ext cx="592598" cy="271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MVP</a:t>
          </a:r>
        </a:p>
      </cdr:txBody>
    </cdr:sp>
  </cdr:relSizeAnchor>
  <cdr:relSizeAnchor xmlns:cdr="http://schemas.openxmlformats.org/drawingml/2006/chartDrawing">
    <cdr:from>
      <cdr:x>0.54242</cdr:x>
      <cdr:y>0.251</cdr:y>
    </cdr:from>
    <cdr:to>
      <cdr:x>0.69081</cdr:x>
      <cdr:y>0.32301</cdr:y>
    </cdr:to>
    <cdr:sp macro="" textlink="">
      <cdr:nvSpPr>
        <cdr:cNvPr id="7" name="TextBox 1">
          <a:extLst xmlns:a="http://schemas.openxmlformats.org/drawingml/2006/main">
            <a:ext uri="{FF2B5EF4-FFF2-40B4-BE49-F238E27FC236}">
              <a16:creationId xmlns:a16="http://schemas.microsoft.com/office/drawing/2014/main" id="{618220FC-375C-2F02-CF8C-F8FE0EA1851F}"/>
            </a:ext>
          </a:extLst>
        </cdr:cNvPr>
        <cdr:cNvSpPr txBox="1"/>
      </cdr:nvSpPr>
      <cdr:spPr>
        <a:xfrm xmlns:a="http://schemas.openxmlformats.org/drawingml/2006/main">
          <a:off x="2829315" y="912585"/>
          <a:ext cx="773998"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Market</a:t>
          </a:r>
        </a:p>
        <a:p xmlns:a="http://schemas.openxmlformats.org/drawingml/2006/main">
          <a:pPr algn="ctr"/>
          <a:r>
            <a:rPr lang="en-US" sz="1100">
              <a:solidFill>
                <a:schemeClr val="tx1"/>
              </a:solidFill>
            </a:rPr>
            <a:t>Portfolio</a:t>
          </a:r>
        </a:p>
      </cdr:txBody>
    </cdr:sp>
  </cdr:relSizeAnchor>
  <cdr:relSizeAnchor xmlns:cdr="http://schemas.openxmlformats.org/drawingml/2006/chartDrawing">
    <cdr:from>
      <cdr:x>0.09107</cdr:x>
      <cdr:y>0.57285</cdr:y>
    </cdr:from>
    <cdr:to>
      <cdr:x>0.15191</cdr:x>
      <cdr:y>0.63988</cdr:y>
    </cdr:to>
    <cdr:sp macro="" textlink="">
      <cdr:nvSpPr>
        <cdr:cNvPr id="8" name="TextBox 1">
          <a:extLst xmlns:a="http://schemas.openxmlformats.org/drawingml/2006/main">
            <a:ext uri="{FF2B5EF4-FFF2-40B4-BE49-F238E27FC236}">
              <a16:creationId xmlns:a16="http://schemas.microsoft.com/office/drawing/2014/main" id="{07BBB9D5-4D15-86A8-EBF8-8B10F709B8A0}"/>
            </a:ext>
          </a:extLst>
        </cdr:cNvPr>
        <cdr:cNvSpPr txBox="1"/>
      </cdr:nvSpPr>
      <cdr:spPr>
        <a:xfrm xmlns:a="http://schemas.openxmlformats.org/drawingml/2006/main">
          <a:off x="558800" y="2082800"/>
          <a:ext cx="373278" cy="243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0.66122</cdr:x>
      <cdr:y>0.34331</cdr:y>
    </cdr:from>
    <cdr:to>
      <cdr:x>0.74087</cdr:x>
      <cdr:y>0.41532</cdr:y>
    </cdr:to>
    <cdr:sp macro="" textlink="">
      <cdr:nvSpPr>
        <cdr:cNvPr id="9" name="TextBox 1">
          <a:extLst xmlns:a="http://schemas.openxmlformats.org/drawingml/2006/main">
            <a:ext uri="{FF2B5EF4-FFF2-40B4-BE49-F238E27FC236}">
              <a16:creationId xmlns:a16="http://schemas.microsoft.com/office/drawing/2014/main" id="{72796380-B028-AA2D-874C-38181AD4B76D}"/>
            </a:ext>
          </a:extLst>
        </cdr:cNvPr>
        <cdr:cNvSpPr txBox="1"/>
      </cdr:nvSpPr>
      <cdr:spPr>
        <a:xfrm xmlns:a="http://schemas.openxmlformats.org/drawingml/2006/main">
          <a:off x="3448956" y="1248229"/>
          <a:ext cx="415472"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BA</a:t>
          </a:r>
        </a:p>
      </cdr:txBody>
    </cdr:sp>
  </cdr:relSizeAnchor>
  <cdr:relSizeAnchor xmlns:cdr="http://schemas.openxmlformats.org/drawingml/2006/chartDrawing">
    <cdr:from>
      <cdr:x>0.13897</cdr:x>
      <cdr:y>0.41168</cdr:y>
    </cdr:from>
    <cdr:to>
      <cdr:x>0.66972</cdr:x>
      <cdr:y>0.41168</cdr:y>
    </cdr:to>
    <cdr:cxnSp macro="">
      <cdr:nvCxnSpPr>
        <cdr:cNvPr id="10" name="Straight Connector 9">
          <a:extLst xmlns:a="http://schemas.openxmlformats.org/drawingml/2006/main">
            <a:ext uri="{FF2B5EF4-FFF2-40B4-BE49-F238E27FC236}">
              <a16:creationId xmlns:a16="http://schemas.microsoft.com/office/drawing/2014/main" id="{DEF5EC3B-6FDC-1A81-216C-47F0997A656F}"/>
            </a:ext>
          </a:extLst>
        </cdr:cNvPr>
        <cdr:cNvCxnSpPr/>
      </cdr:nvCxnSpPr>
      <cdr:spPr bwMode="auto">
        <a:xfrm xmlns:a="http://schemas.openxmlformats.org/drawingml/2006/main" flipH="1">
          <a:off x="852715" y="1496786"/>
          <a:ext cx="3256643"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0.68155</cdr:x>
      <cdr:y>0.41068</cdr:y>
    </cdr:from>
    <cdr:to>
      <cdr:x>0.99704</cdr:x>
      <cdr:y>0.41168</cdr:y>
    </cdr:to>
    <cdr:cxnSp macro="">
      <cdr:nvCxnSpPr>
        <cdr:cNvPr id="12" name="Straight Connector 11">
          <a:extLst xmlns:a="http://schemas.openxmlformats.org/drawingml/2006/main">
            <a:ext uri="{FF2B5EF4-FFF2-40B4-BE49-F238E27FC236}">
              <a16:creationId xmlns:a16="http://schemas.microsoft.com/office/drawing/2014/main" id="{FD929788-A1FF-FE7C-1FFF-F24C03773642}"/>
            </a:ext>
          </a:extLst>
        </cdr:cNvPr>
        <cdr:cNvCxnSpPr/>
      </cdr:nvCxnSpPr>
      <cdr:spPr bwMode="auto">
        <a:xfrm xmlns:a="http://schemas.openxmlformats.org/drawingml/2006/main" flipH="1">
          <a:off x="4181929" y="1493156"/>
          <a:ext cx="1935843" cy="363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0.67416</cdr:x>
      <cdr:y>0.42166</cdr:y>
    </cdr:from>
    <cdr:to>
      <cdr:x>0.6743</cdr:x>
      <cdr:y>0.66866</cdr:y>
    </cdr:to>
    <cdr:cxnSp macro="">
      <cdr:nvCxnSpPr>
        <cdr:cNvPr id="14" name="Straight Connector 13">
          <a:extLst xmlns:a="http://schemas.openxmlformats.org/drawingml/2006/main">
            <a:ext uri="{FF2B5EF4-FFF2-40B4-BE49-F238E27FC236}">
              <a16:creationId xmlns:a16="http://schemas.microsoft.com/office/drawing/2014/main" id="{D389EB5C-9235-70FC-5DCD-430CA8169C8B}"/>
            </a:ext>
          </a:extLst>
        </cdr:cNvPr>
        <cdr:cNvCxnSpPr/>
      </cdr:nvCxnSpPr>
      <cdr:spPr bwMode="auto">
        <a:xfrm xmlns:a="http://schemas.openxmlformats.org/drawingml/2006/main" flipV="1">
          <a:off x="4136572" y="1533073"/>
          <a:ext cx="905" cy="89806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0.39267</cdr:x>
      <cdr:y>0.41816</cdr:y>
    </cdr:from>
    <cdr:to>
      <cdr:x>0.39281</cdr:x>
      <cdr:y>0.66517</cdr:y>
    </cdr:to>
    <cdr:cxnSp macro="">
      <cdr:nvCxnSpPr>
        <cdr:cNvPr id="16" name="Straight Connector 15">
          <a:extLst xmlns:a="http://schemas.openxmlformats.org/drawingml/2006/main">
            <a:ext uri="{FF2B5EF4-FFF2-40B4-BE49-F238E27FC236}">
              <a16:creationId xmlns:a16="http://schemas.microsoft.com/office/drawing/2014/main" id="{7A1AC935-DED4-52C6-A1D4-AD835DCC4FE7}"/>
            </a:ext>
          </a:extLst>
        </cdr:cNvPr>
        <cdr:cNvCxnSpPr/>
      </cdr:nvCxnSpPr>
      <cdr:spPr bwMode="auto">
        <a:xfrm xmlns:a="http://schemas.openxmlformats.org/drawingml/2006/main" flipV="1">
          <a:off x="2409371" y="1520372"/>
          <a:ext cx="905" cy="89806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0.13749</cdr:x>
      <cdr:y>0.72854</cdr:y>
    </cdr:from>
    <cdr:to>
      <cdr:x>0.39326</cdr:x>
      <cdr:y>0.76098</cdr:y>
    </cdr:to>
    <cdr:sp macro="" textlink="">
      <cdr:nvSpPr>
        <cdr:cNvPr id="15" name="Left Brace 14">
          <a:extLst xmlns:a="http://schemas.openxmlformats.org/drawingml/2006/main">
            <a:ext uri="{FF2B5EF4-FFF2-40B4-BE49-F238E27FC236}">
              <a16:creationId xmlns:a16="http://schemas.microsoft.com/office/drawing/2014/main" id="{2DF37CCE-A63A-2B08-FDEB-9BC12172F134}"/>
            </a:ext>
          </a:extLst>
        </cdr:cNvPr>
        <cdr:cNvSpPr/>
      </cdr:nvSpPr>
      <cdr:spPr bwMode="auto">
        <a:xfrm xmlns:a="http://schemas.openxmlformats.org/drawingml/2006/main" rot="16200000">
          <a:off x="1569357" y="1923142"/>
          <a:ext cx="117928" cy="1569358"/>
        </a:xfrm>
        <a:prstGeom xmlns:a="http://schemas.openxmlformats.org/drawingml/2006/main" prst="leftBrac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0.39415</cdr:x>
      <cdr:y>0.73004</cdr:y>
    </cdr:from>
    <cdr:to>
      <cdr:x>0.6712</cdr:x>
      <cdr:y>0.75848</cdr:y>
    </cdr:to>
    <cdr:sp macro="" textlink="">
      <cdr:nvSpPr>
        <cdr:cNvPr id="19" name="Left Brace 18">
          <a:extLst xmlns:a="http://schemas.openxmlformats.org/drawingml/2006/main">
            <a:ext uri="{FF2B5EF4-FFF2-40B4-BE49-F238E27FC236}">
              <a16:creationId xmlns:a16="http://schemas.microsoft.com/office/drawing/2014/main" id="{E8282C4D-DA5A-373D-E49E-B66647EAD97E}"/>
            </a:ext>
          </a:extLst>
        </cdr:cNvPr>
        <cdr:cNvSpPr/>
      </cdr:nvSpPr>
      <cdr:spPr bwMode="auto">
        <a:xfrm xmlns:a="http://schemas.openxmlformats.org/drawingml/2006/main" rot="16200000">
          <a:off x="3216729" y="1856014"/>
          <a:ext cx="103414" cy="1699986"/>
        </a:xfrm>
        <a:prstGeom xmlns:a="http://schemas.openxmlformats.org/drawingml/2006/main" prst="leftBrac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0.1268</cdr:x>
      <cdr:y>0.7475</cdr:y>
    </cdr:from>
    <cdr:to>
      <cdr:x>0.40696</cdr:x>
      <cdr:y>0.81952</cdr:y>
    </cdr:to>
    <cdr:sp macro="" textlink="">
      <cdr:nvSpPr>
        <cdr:cNvPr id="20" name="TextBox 1">
          <a:extLst xmlns:a="http://schemas.openxmlformats.org/drawingml/2006/main">
            <a:ext uri="{FF2B5EF4-FFF2-40B4-BE49-F238E27FC236}">
              <a16:creationId xmlns:a16="http://schemas.microsoft.com/office/drawing/2014/main" id="{4B6BA1D9-37B6-654F-6F03-778F7376D335}"/>
            </a:ext>
          </a:extLst>
        </cdr:cNvPr>
        <cdr:cNvSpPr txBox="1"/>
      </cdr:nvSpPr>
      <cdr:spPr>
        <a:xfrm xmlns:a="http://schemas.openxmlformats.org/drawingml/2006/main">
          <a:off x="661383" y="2717800"/>
          <a:ext cx="1461330"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Non-diversifiable Risk</a:t>
          </a:r>
        </a:p>
      </cdr:txBody>
    </cdr:sp>
  </cdr:relSizeAnchor>
  <cdr:relSizeAnchor xmlns:cdr="http://schemas.openxmlformats.org/drawingml/2006/chartDrawing">
    <cdr:from>
      <cdr:x>0.40571</cdr:x>
      <cdr:y>0.7475</cdr:y>
    </cdr:from>
    <cdr:to>
      <cdr:x>0.65409</cdr:x>
      <cdr:y>0.81952</cdr:y>
    </cdr:to>
    <cdr:sp macro="" textlink="">
      <cdr:nvSpPr>
        <cdr:cNvPr id="21" name="TextBox 1">
          <a:extLst xmlns:a="http://schemas.openxmlformats.org/drawingml/2006/main">
            <a:ext uri="{FF2B5EF4-FFF2-40B4-BE49-F238E27FC236}">
              <a16:creationId xmlns:a16="http://schemas.microsoft.com/office/drawing/2014/main" id="{416E014C-79E6-7AB4-6408-BE94D0860D97}"/>
            </a:ext>
          </a:extLst>
        </cdr:cNvPr>
        <cdr:cNvSpPr txBox="1"/>
      </cdr:nvSpPr>
      <cdr:spPr>
        <a:xfrm xmlns:a="http://schemas.openxmlformats.org/drawingml/2006/main">
          <a:off x="2116223" y="2717800"/>
          <a:ext cx="1295535"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Diversifiable Risk</a:t>
          </a:r>
        </a:p>
      </cdr:txBody>
    </cdr:sp>
  </cdr:relSizeAnchor>
  <cdr:relSizeAnchor xmlns:cdr="http://schemas.openxmlformats.org/drawingml/2006/chartDrawing">
    <cdr:from>
      <cdr:x>0.13838</cdr:x>
      <cdr:y>0.80988</cdr:y>
    </cdr:from>
    <cdr:to>
      <cdr:x>0.66972</cdr:x>
      <cdr:y>0.83832</cdr:y>
    </cdr:to>
    <cdr:sp macro="" textlink="">
      <cdr:nvSpPr>
        <cdr:cNvPr id="22" name="Left Brace 21">
          <a:extLst xmlns:a="http://schemas.openxmlformats.org/drawingml/2006/main">
            <a:ext uri="{FF2B5EF4-FFF2-40B4-BE49-F238E27FC236}">
              <a16:creationId xmlns:a16="http://schemas.microsoft.com/office/drawing/2014/main" id="{7D25085D-8496-63B5-6631-431EBF06C3FF}"/>
            </a:ext>
          </a:extLst>
        </cdr:cNvPr>
        <cdr:cNvSpPr/>
      </cdr:nvSpPr>
      <cdr:spPr bwMode="auto">
        <a:xfrm xmlns:a="http://schemas.openxmlformats.org/drawingml/2006/main" rot="16200000">
          <a:off x="2427517" y="1366154"/>
          <a:ext cx="103414" cy="3260275"/>
        </a:xfrm>
        <a:prstGeom xmlns:a="http://schemas.openxmlformats.org/drawingml/2006/main" prst="leftBrac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0.27735</cdr:x>
      <cdr:y>0.82485</cdr:y>
    </cdr:from>
    <cdr:to>
      <cdr:x>0.52572</cdr:x>
      <cdr:y>0.89686</cdr:y>
    </cdr:to>
    <cdr:sp macro="" textlink="">
      <cdr:nvSpPr>
        <cdr:cNvPr id="23" name="TextBox 1">
          <a:extLst xmlns:a="http://schemas.openxmlformats.org/drawingml/2006/main">
            <a:ext uri="{FF2B5EF4-FFF2-40B4-BE49-F238E27FC236}">
              <a16:creationId xmlns:a16="http://schemas.microsoft.com/office/drawing/2014/main" id="{5225FB0B-F59E-A317-055D-80B0A5C60C6B}"/>
            </a:ext>
          </a:extLst>
        </cdr:cNvPr>
        <cdr:cNvSpPr txBox="1"/>
      </cdr:nvSpPr>
      <cdr:spPr>
        <a:xfrm xmlns:a="http://schemas.openxmlformats.org/drawingml/2006/main">
          <a:off x="1701800" y="2999014"/>
          <a:ext cx="1524000"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Total Risk</a:t>
          </a:r>
        </a:p>
      </cdr:txBody>
    </cdr:sp>
  </cdr:relSizeAnchor>
  <cdr:relSizeAnchor xmlns:cdr="http://schemas.openxmlformats.org/drawingml/2006/chartDrawing">
    <cdr:from>
      <cdr:x>0.23387</cdr:x>
      <cdr:y>0.2984</cdr:y>
    </cdr:from>
    <cdr:to>
      <cdr:x>0.42261</cdr:x>
      <cdr:y>0.37041</cdr:y>
    </cdr:to>
    <cdr:sp macro="" textlink="">
      <cdr:nvSpPr>
        <cdr:cNvPr id="24" name="TextBox 1">
          <a:extLst xmlns:a="http://schemas.openxmlformats.org/drawingml/2006/main">
            <a:ext uri="{FF2B5EF4-FFF2-40B4-BE49-F238E27FC236}">
              <a16:creationId xmlns:a16="http://schemas.microsoft.com/office/drawing/2014/main" id="{E8C19ABD-4CB5-D7EE-7D70-894073F9AEBA}"/>
            </a:ext>
          </a:extLst>
        </cdr:cNvPr>
        <cdr:cNvSpPr txBox="1"/>
      </cdr:nvSpPr>
      <cdr:spPr>
        <a:xfrm xmlns:a="http://schemas.openxmlformats.org/drawingml/2006/main">
          <a:off x="1219896" y="1084944"/>
          <a:ext cx="984461"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Efficient Portfolio 1</a:t>
          </a:r>
        </a:p>
      </cdr:txBody>
    </cdr:sp>
  </cdr:relSizeAnchor>
  <cdr:relSizeAnchor xmlns:cdr="http://schemas.openxmlformats.org/drawingml/2006/chartDrawing">
    <cdr:from>
      <cdr:x>0.67416</cdr:x>
      <cdr:y>0.17465</cdr:y>
    </cdr:from>
    <cdr:to>
      <cdr:x>0.67504</cdr:x>
      <cdr:y>0.4007</cdr:y>
    </cdr:to>
    <cdr:cxnSp macro="">
      <cdr:nvCxnSpPr>
        <cdr:cNvPr id="25" name="Straight Connector 24">
          <a:extLst xmlns:a="http://schemas.openxmlformats.org/drawingml/2006/main">
            <a:ext uri="{FF2B5EF4-FFF2-40B4-BE49-F238E27FC236}">
              <a16:creationId xmlns:a16="http://schemas.microsoft.com/office/drawing/2014/main" id="{DF96A78B-B8F2-F444-AB99-B16B40318BD8}"/>
            </a:ext>
          </a:extLst>
        </cdr:cNvPr>
        <cdr:cNvCxnSpPr/>
      </cdr:nvCxnSpPr>
      <cdr:spPr bwMode="auto">
        <a:xfrm xmlns:a="http://schemas.openxmlformats.org/drawingml/2006/main" flipH="1" flipV="1">
          <a:off x="4136572" y="635000"/>
          <a:ext cx="5442" cy="82186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0.13306</cdr:x>
      <cdr:y>0.17365</cdr:y>
    </cdr:from>
    <cdr:to>
      <cdr:x>0.99304</cdr:x>
      <cdr:y>0.17465</cdr:y>
    </cdr:to>
    <cdr:cxnSp macro="">
      <cdr:nvCxnSpPr>
        <cdr:cNvPr id="27" name="Straight Connector 26">
          <a:extLst xmlns:a="http://schemas.openxmlformats.org/drawingml/2006/main">
            <a:ext uri="{FF2B5EF4-FFF2-40B4-BE49-F238E27FC236}">
              <a16:creationId xmlns:a16="http://schemas.microsoft.com/office/drawing/2014/main" id="{07FE771B-C50A-50B2-310B-7A27E030CB09}"/>
            </a:ext>
          </a:extLst>
        </cdr:cNvPr>
        <cdr:cNvCxnSpPr/>
      </cdr:nvCxnSpPr>
      <cdr:spPr bwMode="auto">
        <a:xfrm xmlns:a="http://schemas.openxmlformats.org/drawingml/2006/main" flipH="1" flipV="1">
          <a:off x="694040" y="631372"/>
          <a:ext cx="4485744" cy="362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0.52104</cdr:x>
      <cdr:y>0.05389</cdr:y>
    </cdr:from>
    <cdr:to>
      <cdr:x>0.70978</cdr:x>
      <cdr:y>0.1259</cdr:y>
    </cdr:to>
    <cdr:sp macro="" textlink="">
      <cdr:nvSpPr>
        <cdr:cNvPr id="28" name="TextBox 1">
          <a:extLst xmlns:a="http://schemas.openxmlformats.org/drawingml/2006/main">
            <a:ext uri="{FF2B5EF4-FFF2-40B4-BE49-F238E27FC236}">
              <a16:creationId xmlns:a16="http://schemas.microsoft.com/office/drawing/2014/main" id="{2BCCBD4E-8F5B-7FAA-4B6B-4D06A41393A2}"/>
            </a:ext>
          </a:extLst>
        </cdr:cNvPr>
        <cdr:cNvSpPr txBox="1"/>
      </cdr:nvSpPr>
      <cdr:spPr>
        <a:xfrm xmlns:a="http://schemas.openxmlformats.org/drawingml/2006/main">
          <a:off x="2717800" y="195943"/>
          <a:ext cx="984461" cy="261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Efficient Portfolio 2</a:t>
          </a:r>
        </a:p>
      </cdr:txBody>
    </cdr:sp>
  </cdr:relSizeAnchor>
  <cdr:relSizeAnchor xmlns:cdr="http://schemas.openxmlformats.org/drawingml/2006/chartDrawing">
    <cdr:from>
      <cdr:x>0.13758</cdr:x>
      <cdr:y>0.25699</cdr:y>
    </cdr:from>
    <cdr:to>
      <cdr:x>0.99478</cdr:x>
      <cdr:y>0.25749</cdr:y>
    </cdr:to>
    <cdr:cxnSp macro="">
      <cdr:nvCxnSpPr>
        <cdr:cNvPr id="29" name="Straight Connector 28">
          <a:extLst xmlns:a="http://schemas.openxmlformats.org/drawingml/2006/main">
            <a:ext uri="{FF2B5EF4-FFF2-40B4-BE49-F238E27FC236}">
              <a16:creationId xmlns:a16="http://schemas.microsoft.com/office/drawing/2014/main" id="{F072046A-AD61-8C17-8AE0-ADFB53F7ECD3}"/>
            </a:ext>
          </a:extLst>
        </cdr:cNvPr>
        <cdr:cNvCxnSpPr/>
      </cdr:nvCxnSpPr>
      <cdr:spPr bwMode="auto">
        <a:xfrm xmlns:a="http://schemas.openxmlformats.org/drawingml/2006/main" flipH="1">
          <a:off x="717626" y="934357"/>
          <a:ext cx="4471230" cy="181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0.14017</cdr:x>
      <cdr:y>0.53044</cdr:y>
    </cdr:from>
    <cdr:to>
      <cdr:x>0.99738</cdr:x>
      <cdr:y>0.53094</cdr:y>
    </cdr:to>
    <cdr:cxnSp macro="">
      <cdr:nvCxnSpPr>
        <cdr:cNvPr id="35" name="Straight Connector 34">
          <a:extLst xmlns:a="http://schemas.openxmlformats.org/drawingml/2006/main">
            <a:ext uri="{FF2B5EF4-FFF2-40B4-BE49-F238E27FC236}">
              <a16:creationId xmlns:a16="http://schemas.microsoft.com/office/drawing/2014/main" id="{68856666-F116-811A-C359-9BEDC6132943}"/>
            </a:ext>
          </a:extLst>
        </cdr:cNvPr>
        <cdr:cNvCxnSpPr/>
      </cdr:nvCxnSpPr>
      <cdr:spPr bwMode="auto">
        <a:xfrm xmlns:a="http://schemas.openxmlformats.org/drawingml/2006/main" flipH="1">
          <a:off x="731157" y="1928586"/>
          <a:ext cx="4471230" cy="181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userShapes>
</file>

<file path=xl/drawings/drawing8.xml><?xml version="1.0" encoding="utf-8"?>
<c:userShapes xmlns:c="http://schemas.openxmlformats.org/drawingml/2006/chart">
  <cdr:relSizeAnchor xmlns:cdr="http://schemas.openxmlformats.org/drawingml/2006/chartDrawing">
    <cdr:from>
      <cdr:x>0.53721</cdr:x>
      <cdr:y>0.15618</cdr:y>
    </cdr:from>
    <cdr:to>
      <cdr:x>0.6856</cdr:x>
      <cdr:y>0.22819</cdr:y>
    </cdr:to>
    <cdr:sp macro="" textlink="">
      <cdr:nvSpPr>
        <cdr:cNvPr id="7" name="TextBox 1">
          <a:extLst xmlns:a="http://schemas.openxmlformats.org/drawingml/2006/main">
            <a:ext uri="{FF2B5EF4-FFF2-40B4-BE49-F238E27FC236}">
              <a16:creationId xmlns:a16="http://schemas.microsoft.com/office/drawing/2014/main" id="{618220FC-375C-2F02-CF8C-F8FE0EA1851F}"/>
            </a:ext>
          </a:extLst>
        </cdr:cNvPr>
        <cdr:cNvSpPr txBox="1"/>
      </cdr:nvSpPr>
      <cdr:spPr>
        <a:xfrm xmlns:a="http://schemas.openxmlformats.org/drawingml/2006/main">
          <a:off x="2802106" y="567861"/>
          <a:ext cx="774013" cy="2618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Market</a:t>
          </a:r>
        </a:p>
        <a:p xmlns:a="http://schemas.openxmlformats.org/drawingml/2006/main">
          <a:pPr algn="ctr"/>
          <a:r>
            <a:rPr lang="en-US" sz="1100">
              <a:solidFill>
                <a:schemeClr val="tx1"/>
              </a:solidFill>
            </a:rPr>
            <a:t>Portfolio</a:t>
          </a:r>
        </a:p>
      </cdr:txBody>
    </cdr:sp>
  </cdr:relSizeAnchor>
  <cdr:relSizeAnchor xmlns:cdr="http://schemas.openxmlformats.org/drawingml/2006/chartDrawing">
    <cdr:from>
      <cdr:x>0.09107</cdr:x>
      <cdr:y>0.57285</cdr:y>
    </cdr:from>
    <cdr:to>
      <cdr:x>0.15191</cdr:x>
      <cdr:y>0.63988</cdr:y>
    </cdr:to>
    <cdr:sp macro="" textlink="">
      <cdr:nvSpPr>
        <cdr:cNvPr id="8" name="TextBox 1">
          <a:extLst xmlns:a="http://schemas.openxmlformats.org/drawingml/2006/main">
            <a:ext uri="{FF2B5EF4-FFF2-40B4-BE49-F238E27FC236}">
              <a16:creationId xmlns:a16="http://schemas.microsoft.com/office/drawing/2014/main" id="{07BBB9D5-4D15-86A8-EBF8-8B10F709B8A0}"/>
            </a:ext>
          </a:extLst>
        </cdr:cNvPr>
        <cdr:cNvSpPr txBox="1"/>
      </cdr:nvSpPr>
      <cdr:spPr>
        <a:xfrm xmlns:a="http://schemas.openxmlformats.org/drawingml/2006/main">
          <a:off x="475028" y="2082785"/>
          <a:ext cx="317345" cy="2437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Arial" panose="020B0604020202020204" pitchFamily="34" charset="0"/>
              <a:cs typeface="Arial" panose="020B0604020202020204" pitchFamily="34" charset="0"/>
            </a:rPr>
            <a:t>r</a:t>
          </a:r>
          <a:r>
            <a:rPr lang="en-US" sz="1000" baseline="30000">
              <a:latin typeface="Arial" panose="020B0604020202020204" pitchFamily="34" charset="0"/>
              <a:cs typeface="Arial" panose="020B0604020202020204" pitchFamily="34" charset="0"/>
            </a:rPr>
            <a:t>F</a:t>
          </a:r>
        </a:p>
      </cdr:txBody>
    </cdr:sp>
  </cdr:relSizeAnchor>
  <cdr:relSizeAnchor xmlns:cdr="http://schemas.openxmlformats.org/drawingml/2006/chartDrawing">
    <cdr:from>
      <cdr:x>0.67938</cdr:x>
      <cdr:y>0.26697</cdr:y>
    </cdr:from>
    <cdr:to>
      <cdr:x>0.68</cdr:x>
      <cdr:y>0.66367</cdr:y>
    </cdr:to>
    <cdr:cxnSp macro="">
      <cdr:nvCxnSpPr>
        <cdr:cNvPr id="14" name="Straight Connector 13">
          <a:extLst xmlns:a="http://schemas.openxmlformats.org/drawingml/2006/main">
            <a:ext uri="{FF2B5EF4-FFF2-40B4-BE49-F238E27FC236}">
              <a16:creationId xmlns:a16="http://schemas.microsoft.com/office/drawing/2014/main" id="{D389EB5C-9235-70FC-5DCD-430CA8169C8B}"/>
            </a:ext>
          </a:extLst>
        </cdr:cNvPr>
        <cdr:cNvCxnSpPr/>
      </cdr:nvCxnSpPr>
      <cdr:spPr bwMode="auto">
        <a:xfrm xmlns:a="http://schemas.openxmlformats.org/drawingml/2006/main" flipV="1">
          <a:off x="3543682" y="970642"/>
          <a:ext cx="3247" cy="144234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0.29822</cdr:x>
      <cdr:y>0.2984</cdr:y>
    </cdr:from>
    <cdr:to>
      <cdr:x>0.48696</cdr:x>
      <cdr:y>0.37041</cdr:y>
    </cdr:to>
    <cdr:sp macro="" textlink="">
      <cdr:nvSpPr>
        <cdr:cNvPr id="24" name="TextBox 1">
          <a:extLst xmlns:a="http://schemas.openxmlformats.org/drawingml/2006/main">
            <a:ext uri="{FF2B5EF4-FFF2-40B4-BE49-F238E27FC236}">
              <a16:creationId xmlns:a16="http://schemas.microsoft.com/office/drawing/2014/main" id="{E8C19ABD-4CB5-D7EE-7D70-894073F9AEBA}"/>
            </a:ext>
          </a:extLst>
        </cdr:cNvPr>
        <cdr:cNvSpPr txBox="1"/>
      </cdr:nvSpPr>
      <cdr:spPr>
        <a:xfrm xmlns:a="http://schemas.openxmlformats.org/drawingml/2006/main">
          <a:off x="1555526" y="1084931"/>
          <a:ext cx="984481" cy="2618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BA &amp; Efficient Portfolio 1</a:t>
          </a:r>
        </a:p>
      </cdr:txBody>
    </cdr:sp>
  </cdr:relSizeAnchor>
  <cdr:relSizeAnchor xmlns:cdr="http://schemas.openxmlformats.org/drawingml/2006/chartDrawing">
    <cdr:from>
      <cdr:x>0.648</cdr:x>
      <cdr:y>0.05888</cdr:y>
    </cdr:from>
    <cdr:to>
      <cdr:x>0.83674</cdr:x>
      <cdr:y>0.13089</cdr:y>
    </cdr:to>
    <cdr:sp macro="" textlink="">
      <cdr:nvSpPr>
        <cdr:cNvPr id="28" name="TextBox 1">
          <a:extLst xmlns:a="http://schemas.openxmlformats.org/drawingml/2006/main">
            <a:ext uri="{FF2B5EF4-FFF2-40B4-BE49-F238E27FC236}">
              <a16:creationId xmlns:a16="http://schemas.microsoft.com/office/drawing/2014/main" id="{2BCCBD4E-8F5B-7FAA-4B6B-4D06A41393A2}"/>
            </a:ext>
          </a:extLst>
        </cdr:cNvPr>
        <cdr:cNvSpPr txBox="1"/>
      </cdr:nvSpPr>
      <cdr:spPr>
        <a:xfrm xmlns:a="http://schemas.openxmlformats.org/drawingml/2006/main">
          <a:off x="3379996" y="214077"/>
          <a:ext cx="984482" cy="2618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Efficient Portfolio 2</a:t>
          </a:r>
        </a:p>
      </cdr:txBody>
    </cdr:sp>
  </cdr:relSizeAnchor>
  <cdr:relSizeAnchor xmlns:cdr="http://schemas.openxmlformats.org/drawingml/2006/chartDrawing">
    <cdr:from>
      <cdr:x>0.00452</cdr:x>
      <cdr:y>0.41168</cdr:y>
    </cdr:from>
    <cdr:to>
      <cdr:x>0.44348</cdr:x>
      <cdr:y>0.41168</cdr:y>
    </cdr:to>
    <cdr:cxnSp macro="">
      <cdr:nvCxnSpPr>
        <cdr:cNvPr id="26" name="Straight Connector 25">
          <a:extLst xmlns:a="http://schemas.openxmlformats.org/drawingml/2006/main">
            <a:ext uri="{FF2B5EF4-FFF2-40B4-BE49-F238E27FC236}">
              <a16:creationId xmlns:a16="http://schemas.microsoft.com/office/drawing/2014/main" id="{FDD6BFDE-0720-3068-DAF7-CBE0AF406994}"/>
            </a:ext>
          </a:extLst>
        </cdr:cNvPr>
        <cdr:cNvCxnSpPr/>
      </cdr:nvCxnSpPr>
      <cdr:spPr bwMode="auto">
        <a:xfrm xmlns:a="http://schemas.openxmlformats.org/drawingml/2006/main" flipH="1">
          <a:off x="23586" y="1496785"/>
          <a:ext cx="2289628" cy="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0.00278</cdr:x>
      <cdr:y>0.25649</cdr:y>
    </cdr:from>
    <cdr:to>
      <cdr:x>0.66957</cdr:x>
      <cdr:y>0.25699</cdr:y>
    </cdr:to>
    <cdr:cxnSp macro="">
      <cdr:nvCxnSpPr>
        <cdr:cNvPr id="29" name="Straight Connector 28">
          <a:extLst xmlns:a="http://schemas.openxmlformats.org/drawingml/2006/main">
            <a:ext uri="{FF2B5EF4-FFF2-40B4-BE49-F238E27FC236}">
              <a16:creationId xmlns:a16="http://schemas.microsoft.com/office/drawing/2014/main" id="{31B628D3-D709-D28B-7D70-2D9515A605A9}"/>
            </a:ext>
          </a:extLst>
        </cdr:cNvPr>
        <cdr:cNvCxnSpPr/>
      </cdr:nvCxnSpPr>
      <cdr:spPr bwMode="auto">
        <a:xfrm xmlns:a="http://schemas.openxmlformats.org/drawingml/2006/main" flipH="1" flipV="1">
          <a:off x="14514" y="932543"/>
          <a:ext cx="3477986" cy="181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0.45496</cdr:x>
      <cdr:y>0.41567</cdr:y>
    </cdr:from>
    <cdr:to>
      <cdr:x>0.4551</cdr:x>
      <cdr:y>0.66267</cdr:y>
    </cdr:to>
    <cdr:cxnSp macro="">
      <cdr:nvCxnSpPr>
        <cdr:cNvPr id="30" name="Straight Connector 29">
          <a:extLst xmlns:a="http://schemas.openxmlformats.org/drawingml/2006/main">
            <a:ext uri="{FF2B5EF4-FFF2-40B4-BE49-F238E27FC236}">
              <a16:creationId xmlns:a16="http://schemas.microsoft.com/office/drawing/2014/main" id="{E0D83DE1-AC31-B556-D26D-7FC42D696418}"/>
            </a:ext>
          </a:extLst>
        </cdr:cNvPr>
        <cdr:cNvCxnSpPr/>
      </cdr:nvCxnSpPr>
      <cdr:spPr bwMode="auto">
        <a:xfrm xmlns:a="http://schemas.openxmlformats.org/drawingml/2006/main" flipV="1">
          <a:off x="2373085" y="1511300"/>
          <a:ext cx="770" cy="89806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0.00104</cdr:x>
      <cdr:y>0.17365</cdr:y>
    </cdr:from>
    <cdr:to>
      <cdr:x>0.78957</cdr:x>
      <cdr:y>0.17465</cdr:y>
    </cdr:to>
    <cdr:cxnSp macro="">
      <cdr:nvCxnSpPr>
        <cdr:cNvPr id="31" name="Straight Connector 30">
          <a:extLst xmlns:a="http://schemas.openxmlformats.org/drawingml/2006/main">
            <a:ext uri="{FF2B5EF4-FFF2-40B4-BE49-F238E27FC236}">
              <a16:creationId xmlns:a16="http://schemas.microsoft.com/office/drawing/2014/main" id="{ECDC123B-193E-3317-1D21-65D5C4853621}"/>
            </a:ext>
          </a:extLst>
        </cdr:cNvPr>
        <cdr:cNvCxnSpPr/>
      </cdr:nvCxnSpPr>
      <cdr:spPr bwMode="auto">
        <a:xfrm xmlns:a="http://schemas.openxmlformats.org/drawingml/2006/main" flipH="1" flipV="1">
          <a:off x="5443" y="631371"/>
          <a:ext cx="4112986" cy="362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0.80167</cdr:x>
      <cdr:y>0.19112</cdr:y>
    </cdr:from>
    <cdr:to>
      <cdr:x>0.80174</cdr:x>
      <cdr:y>0.66617</cdr:y>
    </cdr:to>
    <cdr:cxnSp macro="">
      <cdr:nvCxnSpPr>
        <cdr:cNvPr id="32" name="Straight Connector 31">
          <a:extLst xmlns:a="http://schemas.openxmlformats.org/drawingml/2006/main">
            <a:ext uri="{FF2B5EF4-FFF2-40B4-BE49-F238E27FC236}">
              <a16:creationId xmlns:a16="http://schemas.microsoft.com/office/drawing/2014/main" id="{FD0DA87E-FACD-EB69-F27A-418693706042}"/>
            </a:ext>
          </a:extLst>
        </cdr:cNvPr>
        <cdr:cNvCxnSpPr/>
      </cdr:nvCxnSpPr>
      <cdr:spPr bwMode="auto">
        <a:xfrm xmlns:a="http://schemas.openxmlformats.org/drawingml/2006/main" flipH="1" flipV="1">
          <a:off x="4181547" y="694871"/>
          <a:ext cx="382" cy="17272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0.20278</cdr:x>
      <cdr:y>0.46806</cdr:y>
    </cdr:from>
    <cdr:to>
      <cdr:x>0.29913</cdr:x>
      <cdr:y>0.54007</cdr:y>
    </cdr:to>
    <cdr:sp macro="" textlink="">
      <cdr:nvSpPr>
        <cdr:cNvPr id="33" name="TextBox 1">
          <a:extLst xmlns:a="http://schemas.openxmlformats.org/drawingml/2006/main">
            <a:ext uri="{FF2B5EF4-FFF2-40B4-BE49-F238E27FC236}">
              <a16:creationId xmlns:a16="http://schemas.microsoft.com/office/drawing/2014/main" id="{163D9E87-218B-15C8-38EA-5BE68C4DD603}"/>
            </a:ext>
          </a:extLst>
        </cdr:cNvPr>
        <cdr:cNvSpPr txBox="1"/>
      </cdr:nvSpPr>
      <cdr:spPr>
        <a:xfrm xmlns:a="http://schemas.openxmlformats.org/drawingml/2006/main">
          <a:off x="1057730" y="1701800"/>
          <a:ext cx="502558" cy="2618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tx1"/>
              </a:solidFill>
            </a:rPr>
            <a:t>MVP</a:t>
          </a:r>
        </a:p>
      </cdr:txBody>
    </cdr:sp>
  </cdr:relSizeAnchor>
  <cdr:relSizeAnchor xmlns:cdr="http://schemas.openxmlformats.org/drawingml/2006/chartDrawing">
    <cdr:from>
      <cdr:x>0</cdr:x>
      <cdr:y>0.53044</cdr:y>
    </cdr:from>
    <cdr:to>
      <cdr:x>0.2713</cdr:x>
      <cdr:y>0.53144</cdr:y>
    </cdr:to>
    <cdr:cxnSp macro="">
      <cdr:nvCxnSpPr>
        <cdr:cNvPr id="34" name="Straight Connector 33">
          <a:extLst xmlns:a="http://schemas.openxmlformats.org/drawingml/2006/main">
            <a:ext uri="{FF2B5EF4-FFF2-40B4-BE49-F238E27FC236}">
              <a16:creationId xmlns:a16="http://schemas.microsoft.com/office/drawing/2014/main" id="{41634870-A274-F3A5-9901-000BB3E5C2C1}"/>
            </a:ext>
          </a:extLst>
        </cdr:cNvPr>
        <cdr:cNvCxnSpPr/>
      </cdr:nvCxnSpPr>
      <cdr:spPr bwMode="auto">
        <a:xfrm xmlns:a="http://schemas.openxmlformats.org/drawingml/2006/main" flipH="1" flipV="1">
          <a:off x="0" y="1928588"/>
          <a:ext cx="1415143" cy="362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0.27771</cdr:x>
      <cdr:y>0.5479</cdr:y>
    </cdr:from>
    <cdr:to>
      <cdr:x>0.27826</cdr:x>
      <cdr:y>0.66617</cdr:y>
    </cdr:to>
    <cdr:cxnSp macro="">
      <cdr:nvCxnSpPr>
        <cdr:cNvPr id="36" name="Straight Connector 35">
          <a:extLst xmlns:a="http://schemas.openxmlformats.org/drawingml/2006/main">
            <a:ext uri="{FF2B5EF4-FFF2-40B4-BE49-F238E27FC236}">
              <a16:creationId xmlns:a16="http://schemas.microsoft.com/office/drawing/2014/main" id="{EB72E449-FCA4-4D1C-4FC5-FE09EA3A6AB4}"/>
            </a:ext>
          </a:extLst>
        </cdr:cNvPr>
        <cdr:cNvCxnSpPr/>
      </cdr:nvCxnSpPr>
      <cdr:spPr bwMode="auto">
        <a:xfrm xmlns:a="http://schemas.openxmlformats.org/drawingml/2006/main" flipH="1" flipV="1">
          <a:off x="1448570" y="1992085"/>
          <a:ext cx="2859" cy="42998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xmlns:lc="http://schemas.openxmlformats.org/drawingml/2006/lockedCanvas">
              <a:effectLst>
                <a:outerShdw blurRad="63500" dist="38099" dir="2700000" algn="ctr" rotWithShape="0">
                  <a:srgbClr val="000000">
                    <a:alpha val="74998"/>
                  </a:srgbClr>
                </a:outerShdw>
              </a:effectLst>
            </a14:hiddenEffects>
          </a:ext>
        </a:extLst>
      </cdr:spPr>
    </cdr:cxnSp>
  </cdr:relSizeAnchor>
</c:userShapes>
</file>

<file path=xl/drawings/drawing9.xml><?xml version="1.0" encoding="utf-8"?>
<xdr:wsDr xmlns:xdr="http://schemas.openxmlformats.org/drawingml/2006/spreadsheetDrawing" xmlns:a="http://schemas.openxmlformats.org/drawingml/2006/main">
  <xdr:twoCellAnchor>
    <xdr:from>
      <xdr:col>34</xdr:col>
      <xdr:colOff>0</xdr:colOff>
      <xdr:row>271</xdr:row>
      <xdr:rowOff>0</xdr:rowOff>
    </xdr:from>
    <xdr:to>
      <xdr:col>40</xdr:col>
      <xdr:colOff>628596</xdr:colOff>
      <xdr:row>287</xdr:row>
      <xdr:rowOff>11953</xdr:rowOff>
    </xdr:to>
    <xdr:graphicFrame macro="">
      <xdr:nvGraphicFramePr>
        <xdr:cNvPr id="2" name="Chart 1">
          <a:extLst>
            <a:ext uri="{FF2B5EF4-FFF2-40B4-BE49-F238E27FC236}">
              <a16:creationId xmlns:a16="http://schemas.microsoft.com/office/drawing/2014/main" id="{49AFFB49-D16B-A941-A26E-B9B2BF955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668618</xdr:colOff>
      <xdr:row>288</xdr:row>
      <xdr:rowOff>163606</xdr:rowOff>
    </xdr:from>
    <xdr:to>
      <xdr:col>41</xdr:col>
      <xdr:colOff>14941</xdr:colOff>
      <xdr:row>306</xdr:row>
      <xdr:rowOff>164352</xdr:rowOff>
    </xdr:to>
    <xdr:graphicFrame macro="">
      <xdr:nvGraphicFramePr>
        <xdr:cNvPr id="3" name="Chart 2">
          <a:extLst>
            <a:ext uri="{FF2B5EF4-FFF2-40B4-BE49-F238E27FC236}">
              <a16:creationId xmlns:a16="http://schemas.microsoft.com/office/drawing/2014/main" id="{2BA336E8-4B42-D589-C212-D6B6643199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0.13619</cdr:x>
      <cdr:y>0.64762</cdr:y>
    </cdr:from>
    <cdr:to>
      <cdr:x>0.96613</cdr:x>
      <cdr:y>0.64762</cdr:y>
    </cdr:to>
    <cdr:cxnSp macro="">
      <cdr:nvCxnSpPr>
        <cdr:cNvPr id="3" name="Straight Connector 2">
          <a:extLst xmlns:a="http://schemas.openxmlformats.org/drawingml/2006/main">
            <a:ext uri="{FF2B5EF4-FFF2-40B4-BE49-F238E27FC236}">
              <a16:creationId xmlns:a16="http://schemas.microsoft.com/office/drawing/2014/main" id="{A6C96DD0-D88B-0311-66B2-CC0BBE93865A}"/>
            </a:ext>
          </a:extLst>
        </cdr:cNvPr>
        <cdr:cNvCxnSpPr/>
      </cdr:nvCxnSpPr>
      <cdr:spPr bwMode="auto">
        <a:xfrm xmlns:a="http://schemas.openxmlformats.org/drawingml/2006/main" flipV="1">
          <a:off x="635000" y="1710765"/>
          <a:ext cx="3869764"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12700" cap="flat" cmpd="sng" algn="ctr">
          <a:solidFill>
            <a:schemeClr val="tx1">
              <a:lumMod val="65000"/>
              <a:lumOff val="35000"/>
            </a:schemeClr>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userShapes>
</file>

<file path=xl/drawings/drawing11.xml><?xml version="1.0" encoding="utf-8"?>
<c:userShapes xmlns:c="http://schemas.openxmlformats.org/drawingml/2006/chart">
  <cdr:relSizeAnchor xmlns:cdr="http://schemas.openxmlformats.org/drawingml/2006/chartDrawing">
    <cdr:from>
      <cdr:x>0.87826</cdr:x>
      <cdr:y>0.42109</cdr:y>
    </cdr:from>
    <cdr:to>
      <cdr:x>0.99275</cdr:x>
      <cdr:y>0.50518</cdr:y>
    </cdr:to>
    <cdr:sp macro="" textlink="">
      <cdr:nvSpPr>
        <cdr:cNvPr id="2" name="TextBox 1">
          <a:extLst xmlns:a="http://schemas.openxmlformats.org/drawingml/2006/main">
            <a:ext uri="{FF2B5EF4-FFF2-40B4-BE49-F238E27FC236}">
              <a16:creationId xmlns:a16="http://schemas.microsoft.com/office/drawing/2014/main" id="{44FFB06D-2617-C0EB-8B02-D12042F33094}"/>
            </a:ext>
          </a:extLst>
        </cdr:cNvPr>
        <cdr:cNvSpPr txBox="1"/>
      </cdr:nvSpPr>
      <cdr:spPr>
        <a:xfrm xmlns:a="http://schemas.openxmlformats.org/drawingml/2006/main">
          <a:off x="4149911" y="1246040"/>
          <a:ext cx="540991" cy="248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800">
              <a:solidFill>
                <a:schemeClr val="tx1">
                  <a:lumMod val="65000"/>
                  <a:lumOff val="35000"/>
                </a:schemeClr>
              </a:solidFill>
              <a:latin typeface="Arial" panose="020B0604020202020204" pitchFamily="34" charset="0"/>
              <a:cs typeface="Arial" panose="020B0604020202020204" pitchFamily="34" charset="0"/>
            </a:rPr>
            <a:t>(r</a:t>
          </a:r>
          <a:r>
            <a:rPr lang="en-US" sz="800" baseline="30000">
              <a:solidFill>
                <a:schemeClr val="tx1">
                  <a:lumMod val="65000"/>
                  <a:lumOff val="35000"/>
                </a:schemeClr>
              </a:solidFill>
              <a:latin typeface="Arial" panose="020B0604020202020204" pitchFamily="34" charset="0"/>
              <a:cs typeface="Arial" panose="020B0604020202020204" pitchFamily="34" charset="0"/>
            </a:rPr>
            <a:t>M</a:t>
          </a:r>
          <a:r>
            <a:rPr lang="en-US" sz="800">
              <a:solidFill>
                <a:schemeClr val="tx1">
                  <a:lumMod val="65000"/>
                  <a:lumOff val="35000"/>
                </a:schemeClr>
              </a:solidFill>
              <a:latin typeface="Arial" panose="020B0604020202020204" pitchFamily="34" charset="0"/>
              <a:cs typeface="Arial" panose="020B0604020202020204" pitchFamily="34" charset="0"/>
            </a:rPr>
            <a:t> - r</a:t>
          </a:r>
          <a:r>
            <a:rPr lang="en-US" sz="800" baseline="30000">
              <a:solidFill>
                <a:schemeClr val="tx1">
                  <a:lumMod val="65000"/>
                  <a:lumOff val="35000"/>
                </a:schemeClr>
              </a:solidFill>
              <a:latin typeface="Arial" panose="020B0604020202020204" pitchFamily="34" charset="0"/>
              <a:cs typeface="Arial" panose="020B0604020202020204" pitchFamily="34" charset="0"/>
            </a:rPr>
            <a:t>F</a:t>
          </a:r>
          <a:r>
            <a:rPr lang="en-US" sz="800">
              <a:solidFill>
                <a:schemeClr val="tx1">
                  <a:lumMod val="65000"/>
                  <a:lumOff val="35000"/>
                </a:schemeClr>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0.49556</cdr:x>
      <cdr:y>0.0101</cdr:y>
    </cdr:from>
    <cdr:to>
      <cdr:x>0.63478</cdr:x>
      <cdr:y>0.08104</cdr:y>
    </cdr:to>
    <cdr:sp macro="" textlink="">
      <cdr:nvSpPr>
        <cdr:cNvPr id="3" name="TextBox 1">
          <a:extLst xmlns:a="http://schemas.openxmlformats.org/drawingml/2006/main">
            <a:ext uri="{FF2B5EF4-FFF2-40B4-BE49-F238E27FC236}">
              <a16:creationId xmlns:a16="http://schemas.microsoft.com/office/drawing/2014/main" id="{586B073E-C734-070B-8727-8CB433BDFD5F}"/>
            </a:ext>
          </a:extLst>
        </cdr:cNvPr>
        <cdr:cNvSpPr txBox="1"/>
      </cdr:nvSpPr>
      <cdr:spPr>
        <a:xfrm xmlns:a="http://schemas.openxmlformats.org/drawingml/2006/main">
          <a:off x="2341579" y="29882"/>
          <a:ext cx="657862" cy="2099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a:solidFill>
                <a:schemeClr val="tx1">
                  <a:lumMod val="65000"/>
                  <a:lumOff val="35000"/>
                </a:schemeClr>
              </a:solidFill>
              <a:latin typeface="Arial" panose="020B0604020202020204" pitchFamily="34" charset="0"/>
              <a:cs typeface="Arial" panose="020B0604020202020204" pitchFamily="34" charset="0"/>
            </a:rPr>
            <a:t>(r</a:t>
          </a:r>
          <a:r>
            <a:rPr lang="en-US" sz="800" baseline="30000">
              <a:solidFill>
                <a:schemeClr val="tx1">
                  <a:lumMod val="65000"/>
                  <a:lumOff val="35000"/>
                </a:schemeClr>
              </a:solidFill>
              <a:latin typeface="Arial" panose="020B0604020202020204" pitchFamily="34" charset="0"/>
              <a:cs typeface="Arial" panose="020B0604020202020204" pitchFamily="34" charset="0"/>
            </a:rPr>
            <a:t>Apple</a:t>
          </a:r>
          <a:r>
            <a:rPr lang="en-US" sz="800">
              <a:solidFill>
                <a:schemeClr val="tx1">
                  <a:lumMod val="65000"/>
                  <a:lumOff val="35000"/>
                </a:schemeClr>
              </a:solidFill>
              <a:latin typeface="Arial" panose="020B0604020202020204" pitchFamily="34" charset="0"/>
              <a:cs typeface="Arial" panose="020B0604020202020204" pitchFamily="34" charset="0"/>
            </a:rPr>
            <a:t> - r</a:t>
          </a:r>
          <a:r>
            <a:rPr lang="en-US" sz="800" baseline="30000">
              <a:solidFill>
                <a:schemeClr val="tx1">
                  <a:lumMod val="65000"/>
                  <a:lumOff val="35000"/>
                </a:schemeClr>
              </a:solidFill>
              <a:latin typeface="Arial" panose="020B0604020202020204" pitchFamily="34" charset="0"/>
              <a:cs typeface="Arial" panose="020B0604020202020204" pitchFamily="34" charset="0"/>
            </a:rPr>
            <a:t>F</a:t>
          </a:r>
          <a:r>
            <a:rPr lang="en-US" sz="800">
              <a:solidFill>
                <a:schemeClr val="tx1">
                  <a:lumMod val="65000"/>
                  <a:lumOff val="35000"/>
                </a:schemeClr>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0.09722</cdr:x>
      <cdr:y>0.23992</cdr:y>
    </cdr:from>
    <cdr:to>
      <cdr:x>0.28676</cdr:x>
      <cdr:y>0.38971</cdr:y>
    </cdr:to>
    <cdr:sp macro="" textlink="">
      <cdr:nvSpPr>
        <cdr:cNvPr id="4" name="TextBox 3">
          <a:extLst xmlns:a="http://schemas.openxmlformats.org/drawingml/2006/main">
            <a:ext uri="{FF2B5EF4-FFF2-40B4-BE49-F238E27FC236}">
              <a16:creationId xmlns:a16="http://schemas.microsoft.com/office/drawing/2014/main" id="{B3270FD4-94FC-83CA-2494-7F420A6C7FC5}"/>
            </a:ext>
          </a:extLst>
        </cdr:cNvPr>
        <cdr:cNvSpPr txBox="1"/>
      </cdr:nvSpPr>
      <cdr:spPr>
        <a:xfrm xmlns:a="http://schemas.openxmlformats.org/drawingml/2006/main">
          <a:off x="444499" y="658158"/>
          <a:ext cx="866589" cy="4108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800">
              <a:solidFill>
                <a:schemeClr val="tx1">
                  <a:lumMod val="65000"/>
                  <a:lumOff val="35000"/>
                </a:schemeClr>
              </a:solidFill>
              <a:latin typeface="Arial" panose="020B0604020202020204" pitchFamily="34" charset="0"/>
              <a:cs typeface="Arial" panose="020B0604020202020204" pitchFamily="34" charset="0"/>
            </a:rPr>
            <a:t>Alpha</a:t>
          </a:r>
          <a:r>
            <a:rPr lang="en-US" sz="800" baseline="0">
              <a:solidFill>
                <a:schemeClr val="tx1">
                  <a:lumMod val="65000"/>
                  <a:lumOff val="35000"/>
                </a:schemeClr>
              </a:solidFill>
              <a:latin typeface="Arial" panose="020B0604020202020204" pitchFamily="34" charset="0"/>
              <a:cs typeface="Arial" panose="020B0604020202020204" pitchFamily="34" charset="0"/>
            </a:rPr>
            <a:t> = 1.95%</a:t>
          </a:r>
        </a:p>
        <a:p xmlns:a="http://schemas.openxmlformats.org/drawingml/2006/main">
          <a:pPr algn="ctr"/>
          <a:r>
            <a:rPr lang="en-US" sz="800" baseline="0">
              <a:solidFill>
                <a:schemeClr val="tx1">
                  <a:lumMod val="65000"/>
                  <a:lumOff val="35000"/>
                </a:schemeClr>
              </a:solidFill>
              <a:latin typeface="Arial" panose="020B0604020202020204" pitchFamily="34" charset="0"/>
              <a:cs typeface="Arial" panose="020B0604020202020204" pitchFamily="34" charset="0"/>
            </a:rPr>
            <a:t>(Intercept)</a:t>
          </a:r>
          <a:endParaRPr lang="en-US" sz="800">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0.19209</cdr:x>
      <cdr:y>0.34108</cdr:y>
    </cdr:from>
    <cdr:to>
      <cdr:x>0.49227</cdr:x>
      <cdr:y>0.45487</cdr:y>
    </cdr:to>
    <cdr:cxnSp macro="">
      <cdr:nvCxnSpPr>
        <cdr:cNvPr id="6" name="Straight Arrow Connector 5">
          <a:extLst xmlns:a="http://schemas.openxmlformats.org/drawingml/2006/main">
            <a:ext uri="{FF2B5EF4-FFF2-40B4-BE49-F238E27FC236}">
              <a16:creationId xmlns:a16="http://schemas.microsoft.com/office/drawing/2014/main" id="{255F22D1-7376-5237-75A1-AC62A599D361}"/>
            </a:ext>
          </a:extLst>
        </cdr:cNvPr>
        <cdr:cNvCxnSpPr/>
      </cdr:nvCxnSpPr>
      <cdr:spPr bwMode="auto">
        <a:xfrm xmlns:a="http://schemas.openxmlformats.org/drawingml/2006/main">
          <a:off x="907676" y="1009276"/>
          <a:ext cx="1418366" cy="336718"/>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0.71772</cdr:x>
      <cdr:y>0.04921</cdr:y>
    </cdr:from>
    <cdr:to>
      <cdr:x>0.87409</cdr:x>
      <cdr:y>0.15624</cdr:y>
    </cdr:to>
    <cdr:sp macro="" textlink="">
      <cdr:nvSpPr>
        <cdr:cNvPr id="8" name="TextBox 1">
          <a:extLst xmlns:a="http://schemas.openxmlformats.org/drawingml/2006/main">
            <a:ext uri="{FF2B5EF4-FFF2-40B4-BE49-F238E27FC236}">
              <a16:creationId xmlns:a16="http://schemas.microsoft.com/office/drawing/2014/main" id="{38E8335D-C425-D3DA-A6A0-FB34CF6A5843}"/>
            </a:ext>
          </a:extLst>
        </cdr:cNvPr>
        <cdr:cNvSpPr txBox="1"/>
      </cdr:nvSpPr>
      <cdr:spPr>
        <a:xfrm xmlns:a="http://schemas.openxmlformats.org/drawingml/2006/main">
          <a:off x="3391332" y="145621"/>
          <a:ext cx="738882" cy="316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a:solidFill>
                <a:schemeClr val="tx1">
                  <a:lumMod val="65000"/>
                  <a:lumOff val="35000"/>
                </a:schemeClr>
              </a:solidFill>
              <a:latin typeface="Arial" panose="020B0604020202020204" pitchFamily="34" charset="0"/>
              <a:cs typeface="Arial" panose="020B0604020202020204" pitchFamily="34" charset="0"/>
            </a:rPr>
            <a:t>Beta</a:t>
          </a:r>
          <a:r>
            <a:rPr lang="en-US" sz="800" baseline="0">
              <a:solidFill>
                <a:schemeClr val="tx1">
                  <a:lumMod val="65000"/>
                  <a:lumOff val="35000"/>
                </a:schemeClr>
              </a:solidFill>
              <a:latin typeface="Arial" panose="020B0604020202020204" pitchFamily="34" charset="0"/>
              <a:cs typeface="Arial" panose="020B0604020202020204" pitchFamily="34" charset="0"/>
            </a:rPr>
            <a:t> = 1.13 (Slope)</a:t>
          </a:r>
          <a:endParaRPr lang="en-US" sz="800">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0.77391</cdr:x>
      <cdr:y>0.14886</cdr:y>
    </cdr:from>
    <cdr:to>
      <cdr:x>0.79102</cdr:x>
      <cdr:y>0.27039</cdr:y>
    </cdr:to>
    <cdr:cxnSp macro="">
      <cdr:nvCxnSpPr>
        <cdr:cNvPr id="10" name="Straight Arrow Connector 9">
          <a:extLst xmlns:a="http://schemas.openxmlformats.org/drawingml/2006/main">
            <a:ext uri="{FF2B5EF4-FFF2-40B4-BE49-F238E27FC236}">
              <a16:creationId xmlns:a16="http://schemas.microsoft.com/office/drawing/2014/main" id="{6644C38E-034E-EC54-9A13-5DF44EDFFEFC}"/>
            </a:ext>
          </a:extLst>
        </cdr:cNvPr>
        <cdr:cNvCxnSpPr/>
      </cdr:nvCxnSpPr>
      <cdr:spPr bwMode="auto">
        <a:xfrm xmlns:a="http://schemas.openxmlformats.org/drawingml/2006/main" flipH="1">
          <a:off x="3656852" y="440498"/>
          <a:ext cx="80849" cy="359602"/>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0.07017</cdr:x>
      <cdr:y>0.62636</cdr:y>
    </cdr:from>
    <cdr:to>
      <cdr:x>0.07984</cdr:x>
      <cdr:y>0.75764</cdr:y>
    </cdr:to>
    <cdr:sp macro="" textlink="">
      <cdr:nvSpPr>
        <cdr:cNvPr id="15" name="Left Bracket 14">
          <a:extLst xmlns:a="http://schemas.openxmlformats.org/drawingml/2006/main">
            <a:ext uri="{FF2B5EF4-FFF2-40B4-BE49-F238E27FC236}">
              <a16:creationId xmlns:a16="http://schemas.microsoft.com/office/drawing/2014/main" id="{9E195B6D-A188-37BC-9491-287B248E73B9}"/>
            </a:ext>
          </a:extLst>
        </cdr:cNvPr>
        <cdr:cNvSpPr/>
      </cdr:nvSpPr>
      <cdr:spPr bwMode="auto">
        <a:xfrm xmlns:a="http://schemas.openxmlformats.org/drawingml/2006/main">
          <a:off x="331545" y="1853453"/>
          <a:ext cx="45719" cy="388470"/>
        </a:xfrm>
        <a:prstGeom xmlns:a="http://schemas.openxmlformats.org/drawingml/2006/main" prst="leftBracke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0.05613</cdr:x>
      <cdr:y>0.65085</cdr:y>
    </cdr:from>
    <cdr:to>
      <cdr:x>0.15289</cdr:x>
      <cdr:y>0.73492</cdr:y>
    </cdr:to>
    <cdr:sp macro="" textlink="">
      <cdr:nvSpPr>
        <cdr:cNvPr id="16" name="TextBox 1">
          <a:extLst xmlns:a="http://schemas.openxmlformats.org/drawingml/2006/main">
            <a:ext uri="{FF2B5EF4-FFF2-40B4-BE49-F238E27FC236}">
              <a16:creationId xmlns:a16="http://schemas.microsoft.com/office/drawing/2014/main" id="{621A1704-A6B7-3F34-1FE1-BE614D1578A5}"/>
            </a:ext>
          </a:extLst>
        </cdr:cNvPr>
        <cdr:cNvSpPr txBox="1"/>
      </cdr:nvSpPr>
      <cdr:spPr>
        <a:xfrm xmlns:a="http://schemas.openxmlformats.org/drawingml/2006/main">
          <a:off x="265205" y="1925916"/>
          <a:ext cx="457200" cy="2487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a:solidFill>
                <a:schemeClr val="tx1">
                  <a:lumMod val="65000"/>
                  <a:lumOff val="35000"/>
                </a:schemeClr>
              </a:solidFill>
              <a:latin typeface="Arial" panose="020B0604020202020204" pitchFamily="34" charset="0"/>
              <a:cs typeface="Arial" panose="020B0604020202020204" pitchFamily="34" charset="0"/>
            </a:rPr>
            <a:t>e</a:t>
          </a:r>
          <a:r>
            <a:rPr lang="en-US" sz="800" baseline="-25000">
              <a:solidFill>
                <a:schemeClr val="tx1">
                  <a:lumMod val="65000"/>
                  <a:lumOff val="35000"/>
                </a:schemeClr>
              </a:solidFill>
              <a:latin typeface="Arial" panose="020B0604020202020204" pitchFamily="34" charset="0"/>
              <a:cs typeface="Arial" panose="020B0604020202020204" pitchFamily="34" charset="0"/>
            </a:rPr>
            <a:t>2020:3</a:t>
          </a:r>
        </a:p>
      </cdr:txBody>
    </cdr:sp>
  </cdr:relSizeAnchor>
  <cdr:relSizeAnchor xmlns:cdr="http://schemas.openxmlformats.org/drawingml/2006/chartDrawing">
    <cdr:from>
      <cdr:x>0.55731</cdr:x>
      <cdr:y>0.85282</cdr:y>
    </cdr:from>
    <cdr:to>
      <cdr:x>0.75336</cdr:x>
      <cdr:y>0.98738</cdr:y>
    </cdr:to>
    <cdr:sp macro="" textlink="">
      <cdr:nvSpPr>
        <cdr:cNvPr id="19" name="TextBox 1">
          <a:extLst xmlns:a="http://schemas.openxmlformats.org/drawingml/2006/main">
            <a:ext uri="{FF2B5EF4-FFF2-40B4-BE49-F238E27FC236}">
              <a16:creationId xmlns:a16="http://schemas.microsoft.com/office/drawing/2014/main" id="{1239C7F7-EF34-FBAF-0C7D-BA65471E166C}"/>
            </a:ext>
          </a:extLst>
        </cdr:cNvPr>
        <cdr:cNvSpPr txBox="1"/>
      </cdr:nvSpPr>
      <cdr:spPr>
        <a:xfrm xmlns:a="http://schemas.openxmlformats.org/drawingml/2006/main">
          <a:off x="2633382" y="2523565"/>
          <a:ext cx="926353" cy="3981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a:solidFill>
                <a:schemeClr val="tx1">
                  <a:lumMod val="65000"/>
                  <a:lumOff val="35000"/>
                </a:schemeClr>
              </a:solidFill>
              <a:latin typeface="Arial" panose="020B0604020202020204" pitchFamily="34" charset="0"/>
              <a:cs typeface="Arial" panose="020B0604020202020204" pitchFamily="34" charset="0"/>
            </a:rPr>
            <a:t>2018:11</a:t>
          </a:r>
        </a:p>
        <a:p xmlns:a="http://schemas.openxmlformats.org/drawingml/2006/main">
          <a:pPr algn="ctr"/>
          <a:r>
            <a:rPr lang="en-US" sz="800">
              <a:solidFill>
                <a:schemeClr val="tx1">
                  <a:lumMod val="65000"/>
                  <a:lumOff val="35000"/>
                </a:schemeClr>
              </a:solidFill>
              <a:latin typeface="Arial" panose="020B0604020202020204" pitchFamily="34" charset="0"/>
              <a:cs typeface="Arial" panose="020B0604020202020204" pitchFamily="34" charset="0"/>
            </a:rPr>
            <a:t>(1.7%,</a:t>
          </a:r>
          <a:r>
            <a:rPr lang="en-US" sz="800" baseline="0">
              <a:solidFill>
                <a:schemeClr val="tx1">
                  <a:lumMod val="65000"/>
                  <a:lumOff val="35000"/>
                </a:schemeClr>
              </a:solidFill>
              <a:latin typeface="Arial" panose="020B0604020202020204" pitchFamily="34" charset="0"/>
              <a:cs typeface="Arial" panose="020B0604020202020204" pitchFamily="34" charset="0"/>
            </a:rPr>
            <a:t> -18.3%)</a:t>
          </a:r>
          <a:endParaRPr lang="en-US" sz="800">
            <a:solidFill>
              <a:schemeClr val="tx1">
                <a:lumMod val="65000"/>
                <a:lumOff val="35000"/>
              </a:schemeClr>
            </a:solidFill>
            <a:latin typeface="Arial" panose="020B0604020202020204" pitchFamily="34" charset="0"/>
            <a:cs typeface="Arial" panose="020B0604020202020204" pitchFamily="34" charset="0"/>
          </a:endParaRPr>
        </a:p>
        <a:p xmlns:a="http://schemas.openxmlformats.org/drawingml/2006/main">
          <a:pPr algn="ctr"/>
          <a:endParaRPr lang="en-US" sz="800" baseline="-25000">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0.55779</cdr:x>
      <cdr:y>0.83549</cdr:y>
    </cdr:from>
    <cdr:to>
      <cdr:x>0.60949</cdr:x>
      <cdr:y>0.87629</cdr:y>
    </cdr:to>
    <cdr:cxnSp macro="">
      <cdr:nvCxnSpPr>
        <cdr:cNvPr id="20" name="Straight Arrow Connector 19">
          <a:extLst xmlns:a="http://schemas.openxmlformats.org/drawingml/2006/main">
            <a:ext uri="{FF2B5EF4-FFF2-40B4-BE49-F238E27FC236}">
              <a16:creationId xmlns:a16="http://schemas.microsoft.com/office/drawing/2014/main" id="{42B28A84-69FA-8AD1-89F8-22C8F2696462}"/>
            </a:ext>
          </a:extLst>
        </cdr:cNvPr>
        <cdr:cNvCxnSpPr/>
      </cdr:nvCxnSpPr>
      <cdr:spPr bwMode="auto">
        <a:xfrm xmlns:a="http://schemas.openxmlformats.org/drawingml/2006/main" flipH="1" flipV="1">
          <a:off x="2635623" y="2472286"/>
          <a:ext cx="244288" cy="120756"/>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xmlns="" xmlns:lc="http://schemas.openxmlformats.org/drawingml/2006/lockedCanvas">
              <a:effectLst>
                <a:outerShdw blurRad="63500" dist="38099" dir="2700000" algn="ctr" rotWithShape="0">
                  <a:srgbClr val="000000">
                    <a:alpha val="74998"/>
                  </a:srgbClr>
                </a:outerShdw>
              </a:effectLst>
            </a14:hiddenEffects>
          </a:ext>
        </a:extLst>
      </cdr:spPr>
    </cdr:cxnSp>
  </cdr:relSizeAnchor>
</c:userShapes>
</file>

<file path=xl/drawings/drawing12.xml><?xml version="1.0" encoding="utf-8"?>
<xdr:wsDr xmlns:xdr="http://schemas.openxmlformats.org/drawingml/2006/spreadsheetDrawing" xmlns:a="http://schemas.openxmlformats.org/drawingml/2006/main">
  <xdr:twoCellAnchor>
    <xdr:from>
      <xdr:col>3</xdr:col>
      <xdr:colOff>290286</xdr:colOff>
      <xdr:row>1</xdr:row>
      <xdr:rowOff>161471</xdr:rowOff>
    </xdr:from>
    <xdr:to>
      <xdr:col>9</xdr:col>
      <xdr:colOff>0</xdr:colOff>
      <xdr:row>18</xdr:row>
      <xdr:rowOff>9071</xdr:rowOff>
    </xdr:to>
    <xdr:graphicFrame macro="">
      <xdr:nvGraphicFramePr>
        <xdr:cNvPr id="2" name="Chart 1">
          <a:extLst>
            <a:ext uri="{FF2B5EF4-FFF2-40B4-BE49-F238E27FC236}">
              <a16:creationId xmlns:a16="http://schemas.microsoft.com/office/drawing/2014/main" id="{544CB732-ED9B-4BE3-28E8-7618ED99E5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workbookViewId="0"/>
  </sheetViews>
  <sheetFormatPr baseColWidth="10" defaultColWidth="8.83203125" defaultRowHeight="13" x14ac:dyDescent="0.15"/>
  <cols>
    <col min="1" max="2" width="36.6640625" customWidth="1"/>
  </cols>
  <sheetData>
    <row r="1" spans="1:3" x14ac:dyDescent="0.15">
      <c r="A1" s="1" t="s">
        <v>0</v>
      </c>
    </row>
    <row r="3" spans="1:3" x14ac:dyDescent="0.15">
      <c r="A3" t="s">
        <v>1</v>
      </c>
      <c r="B3" t="s">
        <v>2</v>
      </c>
      <c r="C3">
        <v>0</v>
      </c>
    </row>
    <row r="4" spans="1:3" x14ac:dyDescent="0.15">
      <c r="A4" t="s">
        <v>3</v>
      </c>
    </row>
    <row r="5" spans="1:3" x14ac:dyDescent="0.15">
      <c r="A5" t="s">
        <v>4</v>
      </c>
    </row>
    <row r="7" spans="1:3" x14ac:dyDescent="0.15">
      <c r="A7" s="1" t="s">
        <v>5</v>
      </c>
      <c r="B7" t="s">
        <v>6</v>
      </c>
    </row>
    <row r="8" spans="1:3" x14ac:dyDescent="0.15">
      <c r="B8">
        <v>2</v>
      </c>
    </row>
    <row r="10" spans="1:3" x14ac:dyDescent="0.15">
      <c r="A10" t="s">
        <v>7</v>
      </c>
    </row>
    <row r="11" spans="1:3" x14ac:dyDescent="0.15">
      <c r="A11" t="e">
        <f>CB_DATA_!#REF!</f>
        <v>#REF!</v>
      </c>
      <c r="B11" t="e">
        <f>#REF!</f>
        <v>#REF!</v>
      </c>
    </row>
    <row r="13" spans="1:3" x14ac:dyDescent="0.15">
      <c r="A13" t="s">
        <v>8</v>
      </c>
    </row>
    <row r="14" spans="1:3" x14ac:dyDescent="0.15">
      <c r="A14" t="s">
        <v>12</v>
      </c>
      <c r="B14" t="s">
        <v>16</v>
      </c>
    </row>
    <row r="16" spans="1:3" x14ac:dyDescent="0.15">
      <c r="A16" t="s">
        <v>9</v>
      </c>
    </row>
    <row r="19" spans="1:2" x14ac:dyDescent="0.15">
      <c r="A19" t="s">
        <v>10</v>
      </c>
    </row>
    <row r="20" spans="1:2" x14ac:dyDescent="0.15">
      <c r="A20">
        <v>28</v>
      </c>
      <c r="B20">
        <v>31</v>
      </c>
    </row>
    <row r="25" spans="1:2" x14ac:dyDescent="0.15">
      <c r="A25" s="1" t="s">
        <v>11</v>
      </c>
    </row>
    <row r="26" spans="1:2" x14ac:dyDescent="0.15">
      <c r="A26" s="2" t="s">
        <v>13</v>
      </c>
      <c r="B26" s="2" t="s">
        <v>17</v>
      </c>
    </row>
    <row r="27" spans="1:2" x14ac:dyDescent="0.15">
      <c r="A27" t="s">
        <v>14</v>
      </c>
      <c r="B27" t="s">
        <v>19</v>
      </c>
    </row>
    <row r="28" spans="1:2" x14ac:dyDescent="0.15">
      <c r="A28" s="2" t="s">
        <v>15</v>
      </c>
      <c r="B28" s="2" t="s">
        <v>15</v>
      </c>
    </row>
    <row r="29" spans="1:2" x14ac:dyDescent="0.15">
      <c r="B29" s="2" t="s">
        <v>13</v>
      </c>
    </row>
    <row r="30" spans="1:2" x14ac:dyDescent="0.15">
      <c r="B30" t="s">
        <v>18</v>
      </c>
    </row>
    <row r="31" spans="1:2" x14ac:dyDescent="0.15">
      <c r="B31" s="2" t="s">
        <v>15</v>
      </c>
    </row>
  </sheetData>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59C1-0A7B-F14B-AD70-54E8D8AF6485}">
  <sheetPr codeName="Sheet2"/>
  <dimension ref="A1"/>
  <sheetViews>
    <sheetView tabSelected="1" zoomScale="160" zoomScaleNormal="160" workbookViewId="0"/>
  </sheetViews>
  <sheetFormatPr baseColWidth="10" defaultRowHeight="13" x14ac:dyDescent="0.15"/>
  <cols>
    <col min="1" max="1" width="2.832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2DDA-F9BB-954B-8A5F-7DF9BF2A3457}">
  <dimension ref="A2:BR123"/>
  <sheetViews>
    <sheetView zoomScale="140" zoomScaleNormal="140" workbookViewId="0">
      <pane ySplit="3" topLeftCell="A4" activePane="bottomLeft" state="frozen"/>
      <selection activeCell="I12" sqref="I12"/>
      <selection pane="bottomLeft"/>
    </sheetView>
  </sheetViews>
  <sheetFormatPr baseColWidth="10" defaultColWidth="8.83203125" defaultRowHeight="13" x14ac:dyDescent="0.15"/>
  <cols>
    <col min="1" max="1" width="8.83203125" style="38"/>
    <col min="2" max="2" width="10.33203125" style="38" bestFit="1" customWidth="1"/>
    <col min="3" max="16" width="10.5" style="38" customWidth="1"/>
    <col min="17" max="20" width="8.83203125" style="38"/>
    <col min="21" max="21" width="9.1640625" style="38" bestFit="1" customWidth="1"/>
    <col min="22" max="23" width="8.83203125" style="38"/>
    <col min="24" max="24" width="9.83203125" style="38" bestFit="1" customWidth="1"/>
    <col min="25" max="25" width="9.1640625" style="38" bestFit="1" customWidth="1"/>
    <col min="26" max="28" width="9.83203125" style="38" bestFit="1" customWidth="1"/>
    <col min="29" max="29" width="9.1640625" style="38" bestFit="1" customWidth="1"/>
    <col min="30" max="35" width="9.83203125" style="38" bestFit="1" customWidth="1"/>
    <col min="36" max="36" width="9.1640625" style="38" bestFit="1" customWidth="1"/>
    <col min="37" max="39" width="8.83203125" style="38"/>
    <col min="40" max="42" width="9.1640625" style="38" bestFit="1" customWidth="1"/>
    <col min="43" max="43" width="12.83203125" style="38" bestFit="1" customWidth="1"/>
    <col min="44" max="44" width="9.1640625" style="38" bestFit="1" customWidth="1"/>
    <col min="45" max="45" width="12.83203125" style="38" bestFit="1" customWidth="1"/>
    <col min="46" max="48" width="9.1640625" style="38" bestFit="1" customWidth="1"/>
    <col min="49" max="49" width="12.83203125" style="38" bestFit="1" customWidth="1"/>
    <col min="50" max="54" width="9.1640625" style="38" bestFit="1" customWidth="1"/>
    <col min="55" max="16384" width="8.83203125" style="38"/>
  </cols>
  <sheetData>
    <row r="2" spans="2:70" ht="42" x14ac:dyDescent="0.15">
      <c r="B2" s="36"/>
      <c r="C2" s="37" t="s">
        <v>64</v>
      </c>
      <c r="D2" s="37" t="s">
        <v>71</v>
      </c>
      <c r="E2" s="37" t="s">
        <v>72</v>
      </c>
      <c r="F2" s="37" t="s">
        <v>73</v>
      </c>
      <c r="G2" s="37" t="s">
        <v>74</v>
      </c>
      <c r="H2" s="37" t="s">
        <v>75</v>
      </c>
      <c r="I2" s="37" t="s">
        <v>76</v>
      </c>
      <c r="J2" s="37" t="s">
        <v>77</v>
      </c>
      <c r="K2" s="37" t="s">
        <v>78</v>
      </c>
      <c r="L2" s="37" t="s">
        <v>79</v>
      </c>
      <c r="M2" s="37" t="s">
        <v>80</v>
      </c>
      <c r="N2" s="37" t="s">
        <v>81</v>
      </c>
      <c r="O2" s="37" t="s">
        <v>82</v>
      </c>
      <c r="P2" s="37" t="s">
        <v>203</v>
      </c>
    </row>
    <row r="3" spans="2:70" x14ac:dyDescent="0.15">
      <c r="B3" s="36" t="s">
        <v>63</v>
      </c>
      <c r="C3" s="36" t="s">
        <v>60</v>
      </c>
      <c r="D3" s="36" t="s">
        <v>83</v>
      </c>
      <c r="E3" s="36" t="s">
        <v>84</v>
      </c>
      <c r="F3" s="36" t="s">
        <v>85</v>
      </c>
      <c r="G3" s="36" t="s">
        <v>86</v>
      </c>
      <c r="H3" s="36" t="s">
        <v>87</v>
      </c>
      <c r="I3" s="36" t="s">
        <v>88</v>
      </c>
      <c r="J3" s="36" t="s">
        <v>89</v>
      </c>
      <c r="K3" s="36" t="s">
        <v>90</v>
      </c>
      <c r="L3" s="36" t="s">
        <v>91</v>
      </c>
      <c r="M3" s="36" t="s">
        <v>92</v>
      </c>
      <c r="N3" s="36" t="s">
        <v>93</v>
      </c>
      <c r="O3" s="36" t="s">
        <v>94</v>
      </c>
      <c r="P3" s="36" t="s">
        <v>124</v>
      </c>
      <c r="S3" s="39"/>
    </row>
    <row r="4" spans="2:70" x14ac:dyDescent="0.15">
      <c r="C4" s="36"/>
      <c r="D4" s="36"/>
      <c r="E4" s="36"/>
      <c r="F4" s="36"/>
      <c r="G4" s="36"/>
      <c r="H4" s="36"/>
      <c r="I4" s="36"/>
      <c r="J4" s="36"/>
      <c r="K4" s="36"/>
      <c r="L4" s="36"/>
      <c r="M4" s="36"/>
      <c r="N4" s="36"/>
      <c r="O4" s="36"/>
      <c r="P4" s="36"/>
      <c r="W4" s="40" t="s">
        <v>95</v>
      </c>
      <c r="AN4" s="40" t="s">
        <v>96</v>
      </c>
      <c r="BE4" s="40" t="s">
        <v>97</v>
      </c>
    </row>
    <row r="5" spans="2:70" ht="16" thickBot="1" x14ac:dyDescent="0.25">
      <c r="B5" s="41">
        <v>20111230</v>
      </c>
      <c r="C5" s="35">
        <v>1.4855E-2</v>
      </c>
      <c r="D5" s="35">
        <v>-5.0465000000000003E-2</v>
      </c>
      <c r="E5" s="35">
        <v>-2.1915E-2</v>
      </c>
      <c r="F5" s="35">
        <v>7.1082000000000006E-2</v>
      </c>
      <c r="G5" s="35">
        <v>1.1514E-2</v>
      </c>
      <c r="H5" s="35">
        <v>3.3141999999999998E-2</v>
      </c>
      <c r="I5" s="35">
        <v>-7.4376999999999999E-2</v>
      </c>
      <c r="J5" s="35">
        <v>-1.8800999999999998E-2</v>
      </c>
      <c r="K5" s="35">
        <v>6.7840999999999999E-2</v>
      </c>
      <c r="L5" s="35">
        <v>7.3620000000000005E-2</v>
      </c>
      <c r="M5" s="35">
        <v>2.0798000000000001E-2</v>
      </c>
      <c r="N5" s="35">
        <v>2.5007999999999999E-2</v>
      </c>
      <c r="O5" s="35">
        <f>AVERAGE(C5:N5)</f>
        <v>1.2691833333333334E-2</v>
      </c>
      <c r="P5" s="35">
        <v>3.6706110000000003E-3</v>
      </c>
    </row>
    <row r="6" spans="2:70" ht="15" x14ac:dyDescent="0.2">
      <c r="B6" s="41">
        <v>20120131</v>
      </c>
      <c r="C6" s="35">
        <v>0.137519</v>
      </c>
      <c r="D6" s="35">
        <v>1.049E-3</v>
      </c>
      <c r="E6" s="35">
        <v>4.7421999999999999E-2</v>
      </c>
      <c r="F6" s="35">
        <v>-1.133E-2</v>
      </c>
      <c r="G6" s="35">
        <v>-6.8050000000000003E-3</v>
      </c>
      <c r="H6" s="35">
        <v>-4.7143999999999998E-2</v>
      </c>
      <c r="I6" s="35">
        <v>0.20949200000000001</v>
      </c>
      <c r="J6" s="35">
        <v>0.113769</v>
      </c>
      <c r="K6" s="35">
        <v>1.1316E-2</v>
      </c>
      <c r="L6" s="35">
        <v>0.12932299999999999</v>
      </c>
      <c r="M6" s="35">
        <v>2.6773999999999999E-2</v>
      </c>
      <c r="N6" s="35">
        <v>4.1708000000000002E-2</v>
      </c>
      <c r="O6" s="35">
        <f t="shared" ref="O6:O65" si="0">AVERAGE(C6:N6)</f>
        <v>5.4424416666666663E-2</v>
      </c>
      <c r="P6" s="35">
        <v>5.4139520000000003E-2</v>
      </c>
      <c r="T6" s="42" t="s">
        <v>98</v>
      </c>
      <c r="U6" s="42" t="s">
        <v>66</v>
      </c>
      <c r="W6" s="43"/>
      <c r="X6" s="43" t="s">
        <v>60</v>
      </c>
      <c r="Y6" s="43" t="s">
        <v>83</v>
      </c>
      <c r="Z6" s="43" t="s">
        <v>84</v>
      </c>
      <c r="AA6" s="43" t="s">
        <v>85</v>
      </c>
      <c r="AB6" s="43" t="s">
        <v>86</v>
      </c>
      <c r="AC6" s="43" t="s">
        <v>87</v>
      </c>
      <c r="AD6" s="43" t="s">
        <v>88</v>
      </c>
      <c r="AE6" s="43" t="s">
        <v>89</v>
      </c>
      <c r="AF6" s="43" t="s">
        <v>90</v>
      </c>
      <c r="AG6" s="43" t="s">
        <v>91</v>
      </c>
      <c r="AH6" s="43" t="s">
        <v>92</v>
      </c>
      <c r="AI6" s="43" t="s">
        <v>93</v>
      </c>
      <c r="AJ6" s="43" t="s">
        <v>94</v>
      </c>
      <c r="AN6" s="43"/>
      <c r="AO6" s="43" t="s">
        <v>60</v>
      </c>
      <c r="AP6" s="43" t="s">
        <v>83</v>
      </c>
      <c r="AQ6" s="43" t="s">
        <v>84</v>
      </c>
      <c r="AR6" s="43" t="s">
        <v>85</v>
      </c>
      <c r="AS6" s="43" t="s">
        <v>86</v>
      </c>
      <c r="AT6" s="43" t="s">
        <v>87</v>
      </c>
      <c r="AU6" s="43" t="s">
        <v>88</v>
      </c>
      <c r="AV6" s="43" t="s">
        <v>89</v>
      </c>
      <c r="AW6" s="43" t="s">
        <v>90</v>
      </c>
      <c r="AX6" s="43" t="s">
        <v>91</v>
      </c>
      <c r="AY6" s="43" t="s">
        <v>92</v>
      </c>
      <c r="AZ6" s="43" t="s">
        <v>93</v>
      </c>
      <c r="BA6" s="43" t="s">
        <v>94</v>
      </c>
      <c r="BE6" s="43"/>
      <c r="BF6" s="43" t="s">
        <v>60</v>
      </c>
      <c r="BG6" s="43" t="s">
        <v>83</v>
      </c>
      <c r="BH6" s="43" t="s">
        <v>84</v>
      </c>
      <c r="BI6" s="43" t="s">
        <v>85</v>
      </c>
      <c r="BJ6" s="43" t="s">
        <v>86</v>
      </c>
      <c r="BK6" s="43" t="s">
        <v>87</v>
      </c>
      <c r="BL6" s="43" t="s">
        <v>88</v>
      </c>
      <c r="BM6" s="43" t="s">
        <v>89</v>
      </c>
      <c r="BN6" s="43" t="s">
        <v>90</v>
      </c>
      <c r="BO6" s="43" t="s">
        <v>91</v>
      </c>
      <c r="BP6" s="43" t="s">
        <v>92</v>
      </c>
      <c r="BQ6" s="43" t="s">
        <v>93</v>
      </c>
      <c r="BR6" s="43" t="s">
        <v>94</v>
      </c>
    </row>
    <row r="7" spans="2:70" ht="15" x14ac:dyDescent="0.2">
      <c r="B7" s="41">
        <v>20120229</v>
      </c>
      <c r="C7" s="35">
        <v>8.1612000000000004E-2</v>
      </c>
      <c r="D7" s="35">
        <v>9.5879000000000006E-2</v>
      </c>
      <c r="E7" s="35">
        <v>2.5336999999999998E-2</v>
      </c>
      <c r="F7" s="35">
        <v>0</v>
      </c>
      <c r="G7" s="35">
        <v>-3.8162000000000001E-2</v>
      </c>
      <c r="H7" s="35">
        <v>7.2651999999999994E-2</v>
      </c>
      <c r="I7" s="35">
        <v>4.6646E-2</v>
      </c>
      <c r="J7" s="35">
        <v>-3.7377000000000001E-2</v>
      </c>
      <c r="K7" s="35">
        <v>1.6312E-2</v>
      </c>
      <c r="L7" s="35">
        <v>5.2011000000000002E-2</v>
      </c>
      <c r="M7" s="35">
        <v>-3.7157999999999997E-2</v>
      </c>
      <c r="N7" s="35">
        <v>0.131192</v>
      </c>
      <c r="O7" s="35">
        <f t="shared" si="0"/>
        <v>3.4078666666666667E-2</v>
      </c>
      <c r="P7" s="35">
        <v>4.1252530000000003E-2</v>
      </c>
      <c r="S7" s="38" t="s">
        <v>60</v>
      </c>
      <c r="T7" s="35">
        <v>0.22725521311475422</v>
      </c>
      <c r="U7" s="35">
        <v>0.22357540116199617</v>
      </c>
      <c r="W7" s="38" t="s">
        <v>60</v>
      </c>
      <c r="X7" s="44">
        <f>AO7*12</f>
        <v>4.9166518037456586E-2</v>
      </c>
      <c r="Y7" s="44">
        <f t="shared" ref="Y7:AJ19" si="1">AP7*12</f>
        <v>1.0599740995791456E-2</v>
      </c>
      <c r="Z7" s="44">
        <f t="shared" si="1"/>
        <v>1.1493516457506049E-2</v>
      </c>
      <c r="AA7" s="44">
        <f t="shared" si="1"/>
        <v>-5.4856829289191087E-3</v>
      </c>
      <c r="AB7" s="44">
        <f t="shared" si="1"/>
        <v>2.9561552493200807E-4</v>
      </c>
      <c r="AC7" s="44">
        <f t="shared" si="1"/>
        <v>7.2284042861069601E-3</v>
      </c>
      <c r="AD7" s="44">
        <f t="shared" si="1"/>
        <v>2.0797112643054009E-2</v>
      </c>
      <c r="AE7" s="44">
        <f t="shared" si="1"/>
        <v>6.8192157375060476E-3</v>
      </c>
      <c r="AF7" s="44">
        <f t="shared" si="1"/>
        <v>6.9518360396452587E-3</v>
      </c>
      <c r="AG7" s="44">
        <f t="shared" si="1"/>
        <v>2.2289788873905939E-2</v>
      </c>
      <c r="AH7" s="44">
        <f t="shared" si="1"/>
        <v>-2.5875927429368454E-3</v>
      </c>
      <c r="AI7" s="44">
        <f t="shared" si="1"/>
        <v>1.4837719290027414E-2</v>
      </c>
      <c r="AJ7" s="44">
        <f t="shared" si="1"/>
        <v>1.186718268450631E-2</v>
      </c>
      <c r="AN7" s="38" t="s">
        <v>60</v>
      </c>
      <c r="AO7" s="38">
        <f>VARP('N-Stock'!$C$5:$C$65)</f>
        <v>4.0972098364547155E-3</v>
      </c>
      <c r="AP7" s="38">
        <v>8.8331174964928797E-4</v>
      </c>
      <c r="AQ7" s="38">
        <v>9.5779303812550402E-4</v>
      </c>
      <c r="AR7" s="38">
        <v>-4.5714024407659236E-4</v>
      </c>
      <c r="AS7" s="38">
        <v>2.4634627077667341E-5</v>
      </c>
      <c r="AT7" s="38">
        <v>6.0236702384224667E-4</v>
      </c>
      <c r="AU7" s="38">
        <v>1.7330927202545007E-3</v>
      </c>
      <c r="AV7" s="38">
        <v>5.68267978125504E-4</v>
      </c>
      <c r="AW7" s="38">
        <v>5.7931966997043819E-4</v>
      </c>
      <c r="AX7" s="38">
        <v>1.8574824061588283E-3</v>
      </c>
      <c r="AY7" s="38">
        <v>-2.1563272857807046E-4</v>
      </c>
      <c r="AZ7" s="38">
        <v>1.2364766075022846E-3</v>
      </c>
      <c r="BA7" s="38">
        <v>9.8893189037552588E-4</v>
      </c>
      <c r="BE7" s="38" t="s">
        <v>60</v>
      </c>
      <c r="BF7" s="17">
        <v>1</v>
      </c>
      <c r="BG7" s="17"/>
      <c r="BH7" s="17"/>
      <c r="BI7" s="17"/>
      <c r="BJ7" s="17"/>
      <c r="BK7" s="17"/>
      <c r="BL7" s="17"/>
      <c r="BM7" s="17"/>
      <c r="BN7" s="17"/>
      <c r="BO7" s="17"/>
      <c r="BP7" s="17"/>
      <c r="BQ7" s="17"/>
      <c r="BR7" s="17"/>
    </row>
    <row r="8" spans="2:70" ht="15" x14ac:dyDescent="0.2">
      <c r="B8" s="41">
        <v>20120330</v>
      </c>
      <c r="C8" s="35">
        <v>1.6226000000000001E-2</v>
      </c>
      <c r="D8" s="35">
        <v>1.4744E-2</v>
      </c>
      <c r="E8" s="35">
        <v>6.0590999999999999E-2</v>
      </c>
      <c r="F8" s="35">
        <v>1.0378999999999999E-2</v>
      </c>
      <c r="G8" s="35">
        <v>2.9756999999999999E-2</v>
      </c>
      <c r="H8" s="35">
        <v>-6.0629999999999998E-3</v>
      </c>
      <c r="I8" s="35">
        <v>-6.7332000000000003E-2</v>
      </c>
      <c r="J8" s="35">
        <v>-1.8932000000000001E-2</v>
      </c>
      <c r="K8" s="35">
        <v>-7.7380000000000001E-3</v>
      </c>
      <c r="L8" s="35">
        <v>0.171763</v>
      </c>
      <c r="M8" s="35">
        <v>4.2611999999999997E-2</v>
      </c>
      <c r="N8" s="35">
        <v>3.2457E-2</v>
      </c>
      <c r="O8" s="35">
        <f t="shared" si="0"/>
        <v>2.3205333333333331E-2</v>
      </c>
      <c r="P8" s="35">
        <v>2.4039370000000001E-2</v>
      </c>
      <c r="S8" s="38" t="s">
        <v>83</v>
      </c>
      <c r="T8" s="35">
        <v>0.13017481967213115</v>
      </c>
      <c r="U8" s="35">
        <v>0.21934647608448596</v>
      </c>
      <c r="W8" s="38" t="s">
        <v>83</v>
      </c>
      <c r="X8" s="44">
        <f t="shared" ref="X8:X19" si="2">AO8*12</f>
        <v>1.0599740995791456E-2</v>
      </c>
      <c r="Y8" s="44">
        <f t="shared" si="1"/>
        <v>4.7324140889195392E-2</v>
      </c>
      <c r="Z8" s="44">
        <f t="shared" si="1"/>
        <v>1.0578899789111531E-2</v>
      </c>
      <c r="AA8" s="44">
        <f t="shared" si="1"/>
        <v>5.7406144071131425E-3</v>
      </c>
      <c r="AB8" s="44">
        <f t="shared" si="1"/>
        <v>9.5861580717258831E-3</v>
      </c>
      <c r="AC8" s="44">
        <f t="shared" si="1"/>
        <v>8.5085060307669973E-3</v>
      </c>
      <c r="AD8" s="44">
        <f t="shared" si="1"/>
        <v>8.9551895999580768E-3</v>
      </c>
      <c r="AE8" s="44">
        <f t="shared" si="1"/>
        <v>3.030347582554153E-3</v>
      </c>
      <c r="AF8" s="44">
        <f t="shared" si="1"/>
        <v>1.098453380169739E-2</v>
      </c>
      <c r="AG8" s="44">
        <f t="shared" si="1"/>
        <v>8.682884712990056E-3</v>
      </c>
      <c r="AH8" s="44">
        <f t="shared" si="1"/>
        <v>2.4584269384144049E-3</v>
      </c>
      <c r="AI8" s="44">
        <f t="shared" si="1"/>
        <v>1.1273537441401771E-2</v>
      </c>
      <c r="AJ8" s="44">
        <f t="shared" si="1"/>
        <v>1.1476915021726687E-2</v>
      </c>
      <c r="AN8" s="38" t="s">
        <v>83</v>
      </c>
      <c r="AO8" s="38">
        <v>8.8331174964928797E-4</v>
      </c>
      <c r="AP8" s="38">
        <f>VARP('N-Stock'!$D$5:$D$65)</f>
        <v>3.9436784074329493E-3</v>
      </c>
      <c r="AQ8" s="38">
        <v>8.8157498242596088E-4</v>
      </c>
      <c r="AR8" s="38">
        <v>4.7838453392609522E-4</v>
      </c>
      <c r="AS8" s="38">
        <v>7.9884650597715685E-4</v>
      </c>
      <c r="AT8" s="38">
        <v>7.0904216923058311E-4</v>
      </c>
      <c r="AU8" s="38">
        <v>7.462657999965064E-4</v>
      </c>
      <c r="AV8" s="38">
        <v>2.5252896521284608E-4</v>
      </c>
      <c r="AW8" s="38">
        <v>9.1537781680811582E-4</v>
      </c>
      <c r="AX8" s="38">
        <v>7.235737260825047E-4</v>
      </c>
      <c r="AY8" s="38">
        <v>2.0486891153453376E-4</v>
      </c>
      <c r="AZ8" s="38">
        <v>9.394614534501476E-4</v>
      </c>
      <c r="BA8" s="38">
        <v>9.5640958514389067E-4</v>
      </c>
      <c r="BE8" s="38" t="s">
        <v>83</v>
      </c>
      <c r="BF8" s="17">
        <v>0.2197450787656752</v>
      </c>
      <c r="BG8" s="17">
        <v>1</v>
      </c>
      <c r="BH8" s="17"/>
      <c r="BI8" s="17"/>
      <c r="BJ8" s="17"/>
      <c r="BK8" s="17"/>
      <c r="BL8" s="17"/>
      <c r="BM8" s="17"/>
      <c r="BN8" s="17"/>
      <c r="BO8" s="17"/>
      <c r="BP8" s="17"/>
      <c r="BQ8" s="17"/>
      <c r="BR8" s="17"/>
    </row>
    <row r="9" spans="2:70" ht="15" x14ac:dyDescent="0.2">
      <c r="B9" s="41">
        <v>20120430</v>
      </c>
      <c r="C9" s="35">
        <v>-7.4409999999999997E-3</v>
      </c>
      <c r="D9" s="35">
        <v>-2.6216E-2</v>
      </c>
      <c r="E9" s="35">
        <v>-7.5249999999999996E-3</v>
      </c>
      <c r="F9" s="35">
        <v>9.2614000000000002E-2</v>
      </c>
      <c r="G9" s="35">
        <v>-6.4640000000000001E-3</v>
      </c>
      <c r="H9" s="35">
        <v>-4.4755000000000003E-2</v>
      </c>
      <c r="I9" s="35">
        <v>-3.0886E-2</v>
      </c>
      <c r="J9" s="35">
        <v>1.8047000000000001E-2</v>
      </c>
      <c r="K9" s="35">
        <v>3.2674000000000002E-2</v>
      </c>
      <c r="L9" s="35">
        <v>-5.8721000000000002E-2</v>
      </c>
      <c r="M9" s="35">
        <v>-3.7418E-2</v>
      </c>
      <c r="N9" s="35">
        <v>0.111653</v>
      </c>
      <c r="O9" s="35">
        <f t="shared" si="0"/>
        <v>2.9635000000000009E-3</v>
      </c>
      <c r="P9" s="35">
        <v>-6.8402290000000006E-3</v>
      </c>
      <c r="S9" s="38" t="s">
        <v>84</v>
      </c>
      <c r="T9" s="35">
        <v>1.5517967213114764E-2</v>
      </c>
      <c r="U9" s="35">
        <v>0.17302149882275361</v>
      </c>
      <c r="W9" s="38" t="s">
        <v>84</v>
      </c>
      <c r="X9" s="44">
        <f t="shared" si="2"/>
        <v>1.1493516457506049E-2</v>
      </c>
      <c r="Y9" s="44">
        <f t="shared" si="1"/>
        <v>1.0578899789111531E-2</v>
      </c>
      <c r="Z9" s="44">
        <f t="shared" si="1"/>
        <v>2.944567775889062E-2</v>
      </c>
      <c r="AA9" s="44">
        <f t="shared" si="1"/>
        <v>-8.5340239078419847E-4</v>
      </c>
      <c r="AB9" s="44">
        <f t="shared" si="1"/>
        <v>3.7311198664240811E-3</v>
      </c>
      <c r="AC9" s="44">
        <f t="shared" si="1"/>
        <v>2.3821726641752227E-3</v>
      </c>
      <c r="AD9" s="44">
        <f t="shared" si="1"/>
        <v>1.7066876343676429E-2</v>
      </c>
      <c r="AE9" s="44">
        <f t="shared" si="1"/>
        <v>7.9160083188906175E-3</v>
      </c>
      <c r="AF9" s="44">
        <f t="shared" si="1"/>
        <v>5.8398438124934171E-3</v>
      </c>
      <c r="AG9" s="44">
        <f t="shared" si="1"/>
        <v>1.9812015027792531E-2</v>
      </c>
      <c r="AH9" s="44">
        <f t="shared" si="1"/>
        <v>3.9851454613093248E-3</v>
      </c>
      <c r="AI9" s="44">
        <f t="shared" si="1"/>
        <v>1.8661258828898682E-2</v>
      </c>
      <c r="AJ9" s="44">
        <f t="shared" si="1"/>
        <v>1.0838260994865363E-2</v>
      </c>
      <c r="AN9" s="38" t="s">
        <v>84</v>
      </c>
      <c r="AO9" s="38">
        <v>9.5779303812550402E-4</v>
      </c>
      <c r="AP9" s="38">
        <v>8.8157498242596088E-4</v>
      </c>
      <c r="AQ9" s="38">
        <f>VARP('N-Stock'!$E$5:$E$65)</f>
        <v>2.4538064799075518E-3</v>
      </c>
      <c r="AR9" s="38">
        <v>-7.1116865898683201E-5</v>
      </c>
      <c r="AS9" s="38">
        <v>3.1092665553534009E-4</v>
      </c>
      <c r="AT9" s="38">
        <v>1.9851438868126857E-4</v>
      </c>
      <c r="AU9" s="38">
        <v>1.4222396953063692E-3</v>
      </c>
      <c r="AV9" s="38">
        <v>6.5966735990755142E-4</v>
      </c>
      <c r="AW9" s="38">
        <v>4.8665365104111807E-4</v>
      </c>
      <c r="AX9" s="38">
        <v>1.6510012523160442E-3</v>
      </c>
      <c r="AY9" s="38">
        <v>3.3209545510911042E-4</v>
      </c>
      <c r="AZ9" s="38">
        <v>1.5551049024082235E-3</v>
      </c>
      <c r="BA9" s="38">
        <v>9.0318841623878018E-4</v>
      </c>
      <c r="BE9" s="38" t="s">
        <v>84</v>
      </c>
      <c r="BF9" s="17">
        <v>0.30206987658407697</v>
      </c>
      <c r="BG9" s="17">
        <v>0.28339250256692938</v>
      </c>
      <c r="BH9" s="17">
        <v>1</v>
      </c>
      <c r="BI9" s="17"/>
      <c r="BJ9" s="17"/>
      <c r="BK9" s="17"/>
      <c r="BL9" s="17"/>
      <c r="BM9" s="17"/>
      <c r="BN9" s="17"/>
      <c r="BO9" s="17"/>
      <c r="BP9" s="17"/>
      <c r="BQ9" s="17"/>
      <c r="BR9" s="17"/>
    </row>
    <row r="10" spans="2:70" ht="15" x14ac:dyDescent="0.2">
      <c r="B10" s="41">
        <v>20120531</v>
      </c>
      <c r="C10" s="35">
        <v>-8.1992999999999996E-2</v>
      </c>
      <c r="D10" s="35">
        <v>3.9733999999999998E-2</v>
      </c>
      <c r="E10" s="35">
        <v>-6.4370999999999998E-2</v>
      </c>
      <c r="F10" s="35">
        <v>3.4320000000000002E-3</v>
      </c>
      <c r="G10" s="35">
        <v>-1.5685000000000001E-2</v>
      </c>
      <c r="H10" s="35">
        <v>-2.1212999999999999E-2</v>
      </c>
      <c r="I10" s="35">
        <v>-0.14741699999999999</v>
      </c>
      <c r="J10" s="35">
        <v>-0.103084</v>
      </c>
      <c r="K10" s="35">
        <v>-8.7890999999999997E-2</v>
      </c>
      <c r="L10" s="35">
        <v>-0.228711</v>
      </c>
      <c r="M10" s="35">
        <v>0.124045</v>
      </c>
      <c r="N10" s="35">
        <v>-4.4611999999999999E-2</v>
      </c>
      <c r="O10" s="35">
        <f t="shared" si="0"/>
        <v>-5.2313833333333337E-2</v>
      </c>
      <c r="P10" s="35">
        <v>-6.5641050000000006E-2</v>
      </c>
      <c r="S10" s="38" t="s">
        <v>85</v>
      </c>
      <c r="T10" s="35">
        <v>0.15345698360655738</v>
      </c>
      <c r="U10" s="35">
        <v>0.18102785688539219</v>
      </c>
      <c r="W10" s="38" t="s">
        <v>85</v>
      </c>
      <c r="X10" s="44">
        <f t="shared" si="2"/>
        <v>-5.4856829289191087E-3</v>
      </c>
      <c r="Y10" s="44">
        <f t="shared" si="1"/>
        <v>5.7406144071131425E-3</v>
      </c>
      <c r="Z10" s="44">
        <f t="shared" si="1"/>
        <v>-8.5340239078419847E-4</v>
      </c>
      <c r="AA10" s="44">
        <f t="shared" si="1"/>
        <v>3.223385406739479E-2</v>
      </c>
      <c r="AB10" s="44">
        <f t="shared" si="1"/>
        <v>1.2662159631998925E-2</v>
      </c>
      <c r="AC10" s="44">
        <f t="shared" si="1"/>
        <v>6.1601801030712177E-3</v>
      </c>
      <c r="AD10" s="44">
        <f t="shared" si="1"/>
        <v>-6.4475651501617846E-3</v>
      </c>
      <c r="AE10" s="44">
        <f t="shared" si="1"/>
        <v>-1.9817958223907555E-3</v>
      </c>
      <c r="AF10" s="44">
        <f t="shared" si="1"/>
        <v>9.9183564786401498E-3</v>
      </c>
      <c r="AG10" s="44">
        <f t="shared" si="1"/>
        <v>-1.976851570300457E-3</v>
      </c>
      <c r="AH10" s="44">
        <f t="shared" si="1"/>
        <v>6.4836978754087612E-3</v>
      </c>
      <c r="AI10" s="44">
        <f t="shared" si="1"/>
        <v>1.3356070933673754E-3</v>
      </c>
      <c r="AJ10" s="44">
        <f t="shared" si="1"/>
        <v>4.8157643162031714E-3</v>
      </c>
      <c r="AN10" s="38" t="s">
        <v>85</v>
      </c>
      <c r="AO10" s="38">
        <v>-4.5714024407659236E-4</v>
      </c>
      <c r="AP10" s="38">
        <v>4.7838453392609522E-4</v>
      </c>
      <c r="AQ10" s="38">
        <v>-7.1116865898683201E-5</v>
      </c>
      <c r="AR10" s="38">
        <f>VARP('N-Stock'!$F$5:$F$65)</f>
        <v>2.6861545056162325E-3</v>
      </c>
      <c r="AS10" s="38">
        <v>1.0551799693332437E-3</v>
      </c>
      <c r="AT10" s="38">
        <v>5.1334834192260151E-4</v>
      </c>
      <c r="AU10" s="38">
        <v>-5.3729709584681535E-4</v>
      </c>
      <c r="AV10" s="38">
        <v>-1.6514965186589629E-4</v>
      </c>
      <c r="AW10" s="38">
        <v>8.2652970655334578E-4</v>
      </c>
      <c r="AX10" s="38">
        <v>-1.6473763085837141E-4</v>
      </c>
      <c r="AY10" s="38">
        <v>5.4030815628406347E-4</v>
      </c>
      <c r="AZ10" s="38">
        <v>1.1130059111394795E-4</v>
      </c>
      <c r="BA10" s="38">
        <v>4.0131369301693099E-4</v>
      </c>
      <c r="BE10" s="38" t="s">
        <v>85</v>
      </c>
      <c r="BF10" s="17">
        <v>-0.1377970302175216</v>
      </c>
      <c r="BG10" s="17">
        <v>0.14698089568372066</v>
      </c>
      <c r="BH10" s="17">
        <v>-2.7700458651396444E-2</v>
      </c>
      <c r="BI10" s="17">
        <v>1</v>
      </c>
      <c r="BJ10" s="17"/>
      <c r="BK10" s="17"/>
      <c r="BL10" s="17"/>
      <c r="BM10" s="17"/>
      <c r="BN10" s="17"/>
      <c r="BO10" s="17"/>
      <c r="BP10" s="17"/>
      <c r="BQ10" s="17"/>
      <c r="BR10" s="17"/>
    </row>
    <row r="11" spans="2:70" ht="15" x14ac:dyDescent="0.2">
      <c r="B11" s="41">
        <v>20120629</v>
      </c>
      <c r="C11" s="35">
        <v>4.7961999999999998E-2</v>
      </c>
      <c r="D11" s="35">
        <v>-7.4027999999999997E-2</v>
      </c>
      <c r="E11" s="35">
        <v>1.3893000000000001E-2</v>
      </c>
      <c r="F11" s="35">
        <v>7.7326000000000006E-2</v>
      </c>
      <c r="G11" s="35">
        <v>6.7920000000000003E-3</v>
      </c>
      <c r="H11" s="35">
        <v>-1.6695999999999999E-2</v>
      </c>
      <c r="I11" s="35">
        <v>-3.0929000000000002E-2</v>
      </c>
      <c r="J11" s="35">
        <v>0.10098799999999999</v>
      </c>
      <c r="K11" s="35">
        <v>6.7375000000000004E-2</v>
      </c>
      <c r="L11" s="35">
        <v>7.7827999999999994E-2</v>
      </c>
      <c r="M11" s="35">
        <v>5.9253E-2</v>
      </c>
      <c r="N11" s="35">
        <v>7.1956999999999993E-2</v>
      </c>
      <c r="O11" s="35">
        <f t="shared" si="0"/>
        <v>3.347675E-2</v>
      </c>
      <c r="P11" s="35">
        <v>3.8180820000000004E-2</v>
      </c>
      <c r="S11" s="38" t="s">
        <v>86</v>
      </c>
      <c r="T11" s="35">
        <v>0.12616721311475407</v>
      </c>
      <c r="U11" s="35">
        <v>0.14176111671099215</v>
      </c>
      <c r="W11" s="38" t="s">
        <v>86</v>
      </c>
      <c r="X11" s="44">
        <f t="shared" si="2"/>
        <v>2.9561552493200807E-4</v>
      </c>
      <c r="Y11" s="44">
        <f t="shared" si="1"/>
        <v>9.5861580717258831E-3</v>
      </c>
      <c r="Z11" s="44">
        <f t="shared" si="1"/>
        <v>3.7311198664240811E-3</v>
      </c>
      <c r="AA11" s="44">
        <f t="shared" si="1"/>
        <v>1.2662159631998925E-2</v>
      </c>
      <c r="AB11" s="44">
        <f t="shared" si="1"/>
        <v>1.9766768076538561E-2</v>
      </c>
      <c r="AC11" s="44">
        <f t="shared" si="1"/>
        <v>7.236362066238111E-3</v>
      </c>
      <c r="AD11" s="44">
        <f t="shared" si="1"/>
        <v>2.1678068664638551E-3</v>
      </c>
      <c r="AE11" s="44">
        <f t="shared" si="1"/>
        <v>-2.1828486183821544E-4</v>
      </c>
      <c r="AF11" s="44">
        <f t="shared" si="1"/>
        <v>6.7943272702026321E-3</v>
      </c>
      <c r="AG11" s="44">
        <f t="shared" si="1"/>
        <v>1.4358643378403657E-3</v>
      </c>
      <c r="AH11" s="44">
        <f t="shared" si="1"/>
        <v>5.9337681585713512E-3</v>
      </c>
      <c r="AI11" s="44">
        <f t="shared" si="1"/>
        <v>2.0460055409298551E-4</v>
      </c>
      <c r="AJ11" s="44">
        <f t="shared" si="1"/>
        <v>5.7996887969325468E-3</v>
      </c>
      <c r="AN11" s="38" t="s">
        <v>86</v>
      </c>
      <c r="AO11" s="38">
        <v>2.4634627077667341E-5</v>
      </c>
      <c r="AP11" s="38">
        <v>7.9884650597715685E-4</v>
      </c>
      <c r="AQ11" s="38">
        <v>3.1092665553534009E-4</v>
      </c>
      <c r="AR11" s="38">
        <v>1.0551799693332437E-3</v>
      </c>
      <c r="AS11" s="38">
        <f>VARP('N-Stock'!$G$5:$G$65)</f>
        <v>1.64723067304488E-3</v>
      </c>
      <c r="AT11" s="38">
        <v>6.0303017218650925E-4</v>
      </c>
      <c r="AU11" s="38">
        <v>1.8065057220532124E-4</v>
      </c>
      <c r="AV11" s="38">
        <v>-1.8190405153184619E-5</v>
      </c>
      <c r="AW11" s="38">
        <v>5.6619393918355264E-4</v>
      </c>
      <c r="AX11" s="38">
        <v>1.1965536148669714E-4</v>
      </c>
      <c r="AY11" s="38">
        <v>4.9448067988094597E-4</v>
      </c>
      <c r="AZ11" s="38">
        <v>1.7050046174415458E-5</v>
      </c>
      <c r="BA11" s="38">
        <v>4.8330739974437891E-4</v>
      </c>
      <c r="BE11" s="38" t="s">
        <v>86</v>
      </c>
      <c r="BF11" s="17">
        <v>9.4825398955838084E-3</v>
      </c>
      <c r="BG11" s="17">
        <v>0.31342626211669322</v>
      </c>
      <c r="BH11" s="17">
        <v>0.1546537982405021</v>
      </c>
      <c r="BI11" s="17">
        <v>0.5016303831535589</v>
      </c>
      <c r="BJ11" s="17">
        <v>1</v>
      </c>
      <c r="BK11" s="17"/>
      <c r="BL11" s="17"/>
      <c r="BM11" s="17"/>
      <c r="BN11" s="17"/>
      <c r="BO11" s="17"/>
      <c r="BP11" s="17"/>
      <c r="BQ11" s="17"/>
      <c r="BR11" s="17"/>
    </row>
    <row r="12" spans="2:70" ht="15" x14ac:dyDescent="0.2">
      <c r="B12" s="41">
        <v>20120731</v>
      </c>
      <c r="C12" s="35">
        <v>-3.6613E-2</v>
      </c>
      <c r="D12" s="35">
        <v>-0.116192</v>
      </c>
      <c r="E12" s="35">
        <v>2.0449999999999999E-3</v>
      </c>
      <c r="F12" s="35">
        <v>-4.0260000000000001E-3</v>
      </c>
      <c r="G12" s="35">
        <v>1.2714E-2</v>
      </c>
      <c r="H12" s="35">
        <v>6.2890000000000001E-2</v>
      </c>
      <c r="I12" s="35">
        <v>-2.1199999999999999E-3</v>
      </c>
      <c r="J12" s="35">
        <v>-5.008E-2</v>
      </c>
      <c r="K12" s="35">
        <v>-5.2490000000000002E-3</v>
      </c>
      <c r="L12" s="35">
        <v>1.5952999999999998E-2</v>
      </c>
      <c r="M12" s="35">
        <v>6.7556000000000005E-2</v>
      </c>
      <c r="N12" s="35">
        <v>5.4510999999999997E-2</v>
      </c>
      <c r="O12" s="35">
        <f t="shared" si="0"/>
        <v>1.1574999999999953E-4</v>
      </c>
      <c r="P12" s="35">
        <v>1.0305690000000001E-2</v>
      </c>
      <c r="S12" s="38" t="s">
        <v>87</v>
      </c>
      <c r="T12" s="35">
        <v>9.2524131147540961E-2</v>
      </c>
      <c r="U12" s="35">
        <v>0.13434375010678426</v>
      </c>
      <c r="W12" s="38" t="s">
        <v>87</v>
      </c>
      <c r="X12" s="44">
        <f t="shared" si="2"/>
        <v>7.2284042861069601E-3</v>
      </c>
      <c r="Y12" s="44">
        <f t="shared" si="1"/>
        <v>8.5085060307669973E-3</v>
      </c>
      <c r="Z12" s="44">
        <f t="shared" si="1"/>
        <v>2.3821726641752227E-3</v>
      </c>
      <c r="AA12" s="44">
        <f t="shared" si="1"/>
        <v>6.1601801030712177E-3</v>
      </c>
      <c r="AB12" s="44">
        <f t="shared" si="1"/>
        <v>7.236362066238111E-3</v>
      </c>
      <c r="AC12" s="44">
        <f t="shared" si="1"/>
        <v>1.775237035352862E-2</v>
      </c>
      <c r="AD12" s="44">
        <f t="shared" si="1"/>
        <v>4.0076807839172258E-3</v>
      </c>
      <c r="AE12" s="44">
        <f t="shared" si="1"/>
        <v>1.5600914481752209E-3</v>
      </c>
      <c r="AF12" s="44">
        <f t="shared" si="1"/>
        <v>2.3785441750755155E-3</v>
      </c>
      <c r="AG12" s="44">
        <f t="shared" si="1"/>
        <v>5.2626683592561117E-3</v>
      </c>
      <c r="AH12" s="44">
        <f t="shared" si="1"/>
        <v>6.9826223829594202E-3</v>
      </c>
      <c r="AI12" s="44">
        <f t="shared" si="1"/>
        <v>3.8555971846019896E-3</v>
      </c>
      <c r="AJ12" s="44">
        <f t="shared" si="1"/>
        <v>6.109599986489387E-3</v>
      </c>
      <c r="AN12" s="38" t="s">
        <v>87</v>
      </c>
      <c r="AO12" s="38">
        <v>6.0236702384224667E-4</v>
      </c>
      <c r="AP12" s="38">
        <v>7.0904216923058311E-4</v>
      </c>
      <c r="AQ12" s="38">
        <v>1.9851438868126857E-4</v>
      </c>
      <c r="AR12" s="38">
        <v>5.1334834192260151E-4</v>
      </c>
      <c r="AS12" s="38">
        <v>6.0303017218650925E-4</v>
      </c>
      <c r="AT12" s="38">
        <f>VARP('N-Stock'!$H$5:$H$65)</f>
        <v>1.4793641961273849E-3</v>
      </c>
      <c r="AU12" s="38">
        <v>3.3397339865976882E-4</v>
      </c>
      <c r="AV12" s="38">
        <v>1.3000762068126842E-4</v>
      </c>
      <c r="AW12" s="38">
        <v>1.9821201458962629E-4</v>
      </c>
      <c r="AX12" s="38">
        <v>4.3855569660467599E-4</v>
      </c>
      <c r="AY12" s="38">
        <v>5.8188519857995172E-4</v>
      </c>
      <c r="AZ12" s="38">
        <v>3.2129976538349913E-4</v>
      </c>
      <c r="BA12" s="38">
        <v>5.0913333220744888E-4</v>
      </c>
      <c r="BE12" s="38" t="s">
        <v>87</v>
      </c>
      <c r="BF12" s="17">
        <v>0.24466933047392611</v>
      </c>
      <c r="BG12" s="17">
        <v>0.29355113701421737</v>
      </c>
      <c r="BH12" s="17">
        <v>0.10419197837191135</v>
      </c>
      <c r="BI12" s="17">
        <v>0.25751890507759345</v>
      </c>
      <c r="BJ12" s="17">
        <v>0.38629961931116785</v>
      </c>
      <c r="BK12" s="17">
        <v>1</v>
      </c>
      <c r="BL12" s="17"/>
      <c r="BM12" s="17"/>
      <c r="BN12" s="17"/>
      <c r="BO12" s="17"/>
      <c r="BP12" s="17"/>
      <c r="BQ12" s="17"/>
      <c r="BR12" s="17"/>
    </row>
    <row r="13" spans="2:70" ht="15" x14ac:dyDescent="0.2">
      <c r="B13" s="41">
        <v>20120831</v>
      </c>
      <c r="C13" s="35">
        <v>5.2595999999999997E-2</v>
      </c>
      <c r="D13" s="35">
        <v>3.2004999999999999E-2</v>
      </c>
      <c r="E13" s="35">
        <v>-1.4289999999999999E-3</v>
      </c>
      <c r="F13" s="35">
        <v>6.4120000000000002E-3</v>
      </c>
      <c r="G13" s="35">
        <v>1.6278999999999998E-2</v>
      </c>
      <c r="H13" s="35">
        <v>4.1059999999999999E-2</v>
      </c>
      <c r="I13" s="35">
        <v>1.3299999999999999E-2</v>
      </c>
      <c r="J13" s="35">
        <v>-2.2259999999999999E-2</v>
      </c>
      <c r="K13" s="35">
        <v>-2.8007000000000001E-2</v>
      </c>
      <c r="L13" s="35">
        <v>3.1667000000000001E-2</v>
      </c>
      <c r="M13" s="35">
        <v>-1.9245999999999999E-2</v>
      </c>
      <c r="N13" s="35">
        <v>7.1557999999999997E-2</v>
      </c>
      <c r="O13" s="35">
        <f t="shared" si="0"/>
        <v>1.6161249999999999E-2</v>
      </c>
      <c r="P13" s="35">
        <v>2.6336390000000001E-2</v>
      </c>
      <c r="S13" s="38" t="s">
        <v>88</v>
      </c>
      <c r="T13" s="35">
        <v>4.8217573770491809E-2</v>
      </c>
      <c r="U13" s="35">
        <v>0.24508978089628736</v>
      </c>
      <c r="W13" s="38" t="s">
        <v>88</v>
      </c>
      <c r="X13" s="44">
        <f t="shared" si="2"/>
        <v>2.0797112643054009E-2</v>
      </c>
      <c r="Y13" s="44">
        <f t="shared" si="1"/>
        <v>8.9551895999580768E-3</v>
      </c>
      <c r="Z13" s="44">
        <f t="shared" si="1"/>
        <v>1.7066876343676429E-2</v>
      </c>
      <c r="AA13" s="44">
        <f t="shared" si="1"/>
        <v>-6.4475651501617846E-3</v>
      </c>
      <c r="AB13" s="44">
        <f t="shared" si="1"/>
        <v>2.1678068664638551E-3</v>
      </c>
      <c r="AC13" s="44">
        <f t="shared" si="1"/>
        <v>4.0076807839172258E-3</v>
      </c>
      <c r="AD13" s="44">
        <f t="shared" si="1"/>
        <v>5.9084262983400158E-2</v>
      </c>
      <c r="AE13" s="44">
        <f t="shared" si="1"/>
        <v>2.2769258908856761E-2</v>
      </c>
      <c r="AF13" s="44">
        <f t="shared" si="1"/>
        <v>7.2116074362504681E-3</v>
      </c>
      <c r="AG13" s="44">
        <f t="shared" si="1"/>
        <v>2.3797983090614351E-2</v>
      </c>
      <c r="AH13" s="44">
        <f t="shared" si="1"/>
        <v>-8.5453310432410667E-3</v>
      </c>
      <c r="AI13" s="44">
        <f t="shared" si="1"/>
        <v>2.0758332224010748E-2</v>
      </c>
      <c r="AJ13" s="44">
        <f t="shared" si="1"/>
        <v>1.4301934557233265E-2</v>
      </c>
      <c r="AN13" s="38" t="s">
        <v>88</v>
      </c>
      <c r="AO13" s="38">
        <v>1.7330927202545007E-3</v>
      </c>
      <c r="AP13" s="38">
        <v>7.462657999965064E-4</v>
      </c>
      <c r="AQ13" s="38">
        <v>1.4222396953063692E-3</v>
      </c>
      <c r="AR13" s="38">
        <v>-5.3729709584681535E-4</v>
      </c>
      <c r="AS13" s="38">
        <v>1.8065057220532124E-4</v>
      </c>
      <c r="AT13" s="38">
        <v>3.3397339865976882E-4</v>
      </c>
      <c r="AU13" s="38">
        <f>VARP('N-Stock'!$I$5:$I$65)</f>
        <v>4.9236885819500132E-3</v>
      </c>
      <c r="AV13" s="38">
        <v>1.89743824240473E-3</v>
      </c>
      <c r="AW13" s="38">
        <v>6.0096728635420564E-4</v>
      </c>
      <c r="AX13" s="38">
        <v>1.9831652575511959E-3</v>
      </c>
      <c r="AY13" s="38">
        <v>-7.1211092027008882E-4</v>
      </c>
      <c r="AZ13" s="38">
        <v>1.7298610186675624E-3</v>
      </c>
      <c r="BA13" s="38">
        <v>1.1918278797694388E-3</v>
      </c>
      <c r="BE13" s="38" t="s">
        <v>88</v>
      </c>
      <c r="BF13" s="17">
        <v>0.38586235135402969</v>
      </c>
      <c r="BG13" s="17">
        <v>0.1693547977855995</v>
      </c>
      <c r="BH13" s="17">
        <v>0.40917336252742714</v>
      </c>
      <c r="BI13" s="17">
        <v>-0.14774191033945516</v>
      </c>
      <c r="BJ13" s="17">
        <v>6.3433232461685307E-2</v>
      </c>
      <c r="BK13" s="17">
        <v>0.12374539210598244</v>
      </c>
      <c r="BL13" s="17">
        <v>1</v>
      </c>
      <c r="BM13" s="17"/>
      <c r="BN13" s="17"/>
      <c r="BO13" s="17"/>
      <c r="BP13" s="17"/>
      <c r="BQ13" s="17"/>
      <c r="BR13" s="17"/>
    </row>
    <row r="14" spans="2:70" ht="15" x14ac:dyDescent="0.2">
      <c r="B14" s="41">
        <v>20120928</v>
      </c>
      <c r="C14" s="35">
        <v>-3.4393E-2</v>
      </c>
      <c r="D14" s="35">
        <v>1.6074999999999999E-2</v>
      </c>
      <c r="E14" s="35">
        <v>6.4665E-2</v>
      </c>
      <c r="F14" s="35">
        <v>-1.2949E-2</v>
      </c>
      <c r="G14" s="35">
        <v>1.3221E-2</v>
      </c>
      <c r="H14" s="35">
        <v>3.2295999999999998E-2</v>
      </c>
      <c r="I14" s="35">
        <v>8.3210000000000003E-3</v>
      </c>
      <c r="J14" s="35">
        <v>0.104114</v>
      </c>
      <c r="K14" s="35">
        <v>-2.528E-2</v>
      </c>
      <c r="L14" s="35">
        <v>8.9929999999999996E-2</v>
      </c>
      <c r="M14" s="35">
        <v>1.6528999999999999E-2</v>
      </c>
      <c r="N14" s="35">
        <v>1.8959E-2</v>
      </c>
      <c r="O14" s="35">
        <f t="shared" si="0"/>
        <v>2.4290666666666665E-2</v>
      </c>
      <c r="P14" s="35">
        <v>2.6532380000000001E-2</v>
      </c>
      <c r="S14" s="38" t="s">
        <v>89</v>
      </c>
      <c r="T14" s="35">
        <v>9.5605967213114762E-2</v>
      </c>
      <c r="U14" s="35">
        <v>0.18771849544696476</v>
      </c>
      <c r="W14" s="38" t="s">
        <v>89</v>
      </c>
      <c r="X14" s="44">
        <f t="shared" si="2"/>
        <v>6.8192157375060476E-3</v>
      </c>
      <c r="Y14" s="44">
        <f t="shared" si="1"/>
        <v>3.030347582554153E-3</v>
      </c>
      <c r="Z14" s="44">
        <f t="shared" si="1"/>
        <v>7.9160083188906175E-3</v>
      </c>
      <c r="AA14" s="44">
        <f t="shared" si="1"/>
        <v>-1.9817958223907555E-3</v>
      </c>
      <c r="AB14" s="44">
        <f t="shared" si="1"/>
        <v>-2.1828486183821544E-4</v>
      </c>
      <c r="AC14" s="44">
        <f t="shared" si="1"/>
        <v>1.5600914481752209E-3</v>
      </c>
      <c r="AD14" s="44">
        <f t="shared" si="1"/>
        <v>2.2769258908856761E-2</v>
      </c>
      <c r="AE14" s="44">
        <f t="shared" si="1"/>
        <v>3.466055757331684E-2</v>
      </c>
      <c r="AF14" s="44">
        <f t="shared" si="1"/>
        <v>5.6004428393130884E-3</v>
      </c>
      <c r="AG14" s="44">
        <f t="shared" si="1"/>
        <v>2.3796863220054823E-2</v>
      </c>
      <c r="AH14" s="44">
        <f t="shared" si="1"/>
        <v>-6.3305466262510125E-4</v>
      </c>
      <c r="AI14" s="44">
        <f t="shared" si="1"/>
        <v>4.0604440522429459E-3</v>
      </c>
      <c r="AJ14" s="44">
        <f t="shared" si="1"/>
        <v>8.9483411945046991E-3</v>
      </c>
      <c r="AN14" s="38" t="s">
        <v>89</v>
      </c>
      <c r="AO14" s="38">
        <v>5.68267978125504E-4</v>
      </c>
      <c r="AP14" s="38">
        <v>2.5252896521284608E-4</v>
      </c>
      <c r="AQ14" s="38">
        <v>6.5966735990755142E-4</v>
      </c>
      <c r="AR14" s="38">
        <v>-1.6514965186589629E-4</v>
      </c>
      <c r="AS14" s="38">
        <v>-1.8190405153184619E-5</v>
      </c>
      <c r="AT14" s="38">
        <v>1.3000762068126842E-4</v>
      </c>
      <c r="AU14" s="38">
        <v>1.89743824240473E-3</v>
      </c>
      <c r="AV14" s="38">
        <f>VARP('N-Stock'!$J$5:$J$65)</f>
        <v>2.8883797977764035E-3</v>
      </c>
      <c r="AW14" s="38">
        <v>4.6670356994275733E-4</v>
      </c>
      <c r="AX14" s="38">
        <v>1.9830719350045684E-3</v>
      </c>
      <c r="AY14" s="38">
        <v>-5.2754555218758437E-5</v>
      </c>
      <c r="AZ14" s="38">
        <v>3.3837033768691218E-4</v>
      </c>
      <c r="BA14" s="38">
        <v>7.4569509954205829E-4</v>
      </c>
      <c r="BE14" s="38" t="s">
        <v>89</v>
      </c>
      <c r="BF14" s="17">
        <v>0.16518930711839186</v>
      </c>
      <c r="BG14" s="17">
        <v>7.4822687539023769E-2</v>
      </c>
      <c r="BH14" s="17">
        <v>0.24778652894516731</v>
      </c>
      <c r="BI14" s="17">
        <v>-5.9290487126638314E-2</v>
      </c>
      <c r="BJ14" s="17">
        <v>-8.339461584626149E-3</v>
      </c>
      <c r="BK14" s="17">
        <v>6.289326036636797E-2</v>
      </c>
      <c r="BL14" s="17">
        <v>0.5031473756716508</v>
      </c>
      <c r="BM14" s="17">
        <v>1</v>
      </c>
      <c r="BN14" s="17"/>
      <c r="BO14" s="17"/>
      <c r="BP14" s="17"/>
      <c r="BQ14" s="17"/>
      <c r="BR14" s="17"/>
    </row>
    <row r="15" spans="2:70" ht="15" x14ac:dyDescent="0.2">
      <c r="B15" s="41">
        <v>20121031</v>
      </c>
      <c r="C15" s="35">
        <v>-4.0994999999999997E-2</v>
      </c>
      <c r="D15" s="35">
        <v>-1.2508999999999999E-2</v>
      </c>
      <c r="E15" s="35">
        <v>-6.2280000000000002E-2</v>
      </c>
      <c r="F15" s="35">
        <v>-2.8777E-2</v>
      </c>
      <c r="G15" s="35">
        <v>1.4053E-2</v>
      </c>
      <c r="H15" s="35">
        <v>6.3730000000000002E-3</v>
      </c>
      <c r="I15" s="35">
        <v>-8.2520000000000007E-3</v>
      </c>
      <c r="J15" s="35">
        <v>3.6013000000000003E-2</v>
      </c>
      <c r="K15" s="35">
        <v>1.2142E-2</v>
      </c>
      <c r="L15" s="35">
        <v>3.7054999999999998E-2</v>
      </c>
      <c r="M15" s="35">
        <v>1.6531000000000001E-2</v>
      </c>
      <c r="N15" s="35">
        <v>-2.274E-3</v>
      </c>
      <c r="O15" s="35">
        <f t="shared" si="0"/>
        <v>-2.7433333333333316E-3</v>
      </c>
      <c r="P15" s="35">
        <v>-1.406426E-2</v>
      </c>
      <c r="S15" s="38" t="s">
        <v>90</v>
      </c>
      <c r="T15" s="35">
        <v>0.20641259016393437</v>
      </c>
      <c r="U15" s="35">
        <v>0.19865240847110435</v>
      </c>
      <c r="W15" s="38" t="s">
        <v>90</v>
      </c>
      <c r="X15" s="44">
        <f t="shared" si="2"/>
        <v>6.9518360396452587E-3</v>
      </c>
      <c r="Y15" s="44">
        <f t="shared" si="1"/>
        <v>1.098453380169739E-2</v>
      </c>
      <c r="Z15" s="44">
        <f t="shared" si="1"/>
        <v>5.8398438124934171E-3</v>
      </c>
      <c r="AA15" s="44">
        <f t="shared" si="1"/>
        <v>9.9183564786401498E-3</v>
      </c>
      <c r="AB15" s="44">
        <f t="shared" si="1"/>
        <v>6.7943272702026321E-3</v>
      </c>
      <c r="AC15" s="44">
        <f t="shared" si="1"/>
        <v>2.3785441750755155E-3</v>
      </c>
      <c r="AD15" s="44">
        <f t="shared" si="1"/>
        <v>7.2116074362504681E-3</v>
      </c>
      <c r="AE15" s="44">
        <f t="shared" si="1"/>
        <v>5.6004428393130884E-3</v>
      </c>
      <c r="AF15" s="44">
        <f t="shared" si="1"/>
        <v>3.8815848581675902E-2</v>
      </c>
      <c r="AG15" s="44">
        <f t="shared" si="1"/>
        <v>1.1591381932718085E-2</v>
      </c>
      <c r="AH15" s="44">
        <f t="shared" si="1"/>
        <v>-6.7248514815802178E-4</v>
      </c>
      <c r="AI15" s="44">
        <f t="shared" si="1"/>
        <v>1.2266721981200754E-2</v>
      </c>
      <c r="AJ15" s="44">
        <f t="shared" si="1"/>
        <v>9.8067466000628864E-3</v>
      </c>
      <c r="AN15" s="38" t="s">
        <v>90</v>
      </c>
      <c r="AO15" s="38">
        <v>5.7931966997043819E-4</v>
      </c>
      <c r="AP15" s="38">
        <v>9.1537781680811582E-4</v>
      </c>
      <c r="AQ15" s="38">
        <v>4.8665365104111807E-4</v>
      </c>
      <c r="AR15" s="38">
        <v>8.2652970655334578E-4</v>
      </c>
      <c r="AS15" s="38">
        <v>5.6619393918355264E-4</v>
      </c>
      <c r="AT15" s="38">
        <v>1.9821201458962629E-4</v>
      </c>
      <c r="AU15" s="38">
        <v>6.0096728635420564E-4</v>
      </c>
      <c r="AV15" s="38">
        <v>4.6670356994275733E-4</v>
      </c>
      <c r="AW15" s="38">
        <f>VARP('N-Stock'!$K$5:$K$65)</f>
        <v>3.2346540484729917E-3</v>
      </c>
      <c r="AX15" s="38">
        <v>9.6594849439317375E-4</v>
      </c>
      <c r="AY15" s="38">
        <v>-5.6040429013168481E-5</v>
      </c>
      <c r="AZ15" s="38">
        <v>1.0222268317667295E-3</v>
      </c>
      <c r="BA15" s="38">
        <v>8.1722888333857387E-4</v>
      </c>
      <c r="BE15" s="38" t="s">
        <v>90</v>
      </c>
      <c r="BF15" s="17">
        <v>0.15913300055645904</v>
      </c>
      <c r="BG15" s="17">
        <v>0.25629239398610981</v>
      </c>
      <c r="BH15" s="17">
        <v>0.17273721446908741</v>
      </c>
      <c r="BI15" s="17">
        <v>0.28040067394800233</v>
      </c>
      <c r="BJ15" s="17">
        <v>0.24528674852118773</v>
      </c>
      <c r="BK15" s="17">
        <v>9.0610495292689039E-2</v>
      </c>
      <c r="BL15" s="17">
        <v>0.15058843646485398</v>
      </c>
      <c r="BM15" s="17">
        <v>0.15268629401240008</v>
      </c>
      <c r="BN15" s="17">
        <v>1</v>
      </c>
      <c r="BO15" s="17"/>
      <c r="BP15" s="17"/>
      <c r="BQ15" s="17"/>
      <c r="BR15" s="17"/>
    </row>
    <row r="16" spans="2:70" ht="15" x14ac:dyDescent="0.2">
      <c r="B16" s="41">
        <v>20121130</v>
      </c>
      <c r="C16" s="35">
        <v>-5.9389999999999998E-2</v>
      </c>
      <c r="D16" s="35">
        <v>1.304E-3</v>
      </c>
      <c r="E16" s="35">
        <v>-1.8558000000000002E-2</v>
      </c>
      <c r="F16" s="35">
        <v>7.0297999999999999E-2</v>
      </c>
      <c r="G16" s="35">
        <v>2.2704999999999999E-2</v>
      </c>
      <c r="H16" s="35">
        <v>8.5210000000000008E-3</v>
      </c>
      <c r="I16" s="35">
        <v>5.0699999999999999E-3</v>
      </c>
      <c r="J16" s="35">
        <v>-1.6268999999999999E-2</v>
      </c>
      <c r="K16" s="35">
        <v>6.0761000000000003E-2</v>
      </c>
      <c r="L16" s="35">
        <v>-1.4395E-2</v>
      </c>
      <c r="M16" s="35">
        <v>-3.9988999999999997E-2</v>
      </c>
      <c r="N16" s="35">
        <v>9.4488000000000003E-2</v>
      </c>
      <c r="O16" s="35">
        <f t="shared" si="0"/>
        <v>9.5455000000000002E-3</v>
      </c>
      <c r="P16" s="35">
        <v>6.2193970000000006E-3</v>
      </c>
      <c r="S16" s="38" t="s">
        <v>91</v>
      </c>
      <c r="T16" s="35">
        <v>0.25914806557377063</v>
      </c>
      <c r="U16" s="35">
        <v>0.2366210255135594</v>
      </c>
      <c r="W16" s="38" t="s">
        <v>91</v>
      </c>
      <c r="X16" s="44">
        <f t="shared" si="2"/>
        <v>2.2289788873905939E-2</v>
      </c>
      <c r="Y16" s="44">
        <f t="shared" si="1"/>
        <v>8.682884712990056E-3</v>
      </c>
      <c r="Z16" s="44">
        <f t="shared" si="1"/>
        <v>1.9812015027792531E-2</v>
      </c>
      <c r="AA16" s="44">
        <f t="shared" si="1"/>
        <v>-1.976851570300457E-3</v>
      </c>
      <c r="AB16" s="44">
        <f t="shared" si="1"/>
        <v>1.4358643378403657E-3</v>
      </c>
      <c r="AC16" s="44">
        <f t="shared" si="1"/>
        <v>5.2626683592561117E-3</v>
      </c>
      <c r="AD16" s="44">
        <f t="shared" si="1"/>
        <v>2.3797983090614351E-2</v>
      </c>
      <c r="AE16" s="44">
        <f t="shared" si="1"/>
        <v>2.3796863220054823E-2</v>
      </c>
      <c r="AF16" s="44">
        <f t="shared" si="1"/>
        <v>1.1591381932718085E-2</v>
      </c>
      <c r="AG16" s="44">
        <f t="shared" si="1"/>
        <v>5.5071648900087075E-2</v>
      </c>
      <c r="AH16" s="44">
        <f t="shared" si="1"/>
        <v>-4.0648570881268477E-3</v>
      </c>
      <c r="AI16" s="44">
        <f t="shared" si="1"/>
        <v>1.8529180953481321E-2</v>
      </c>
      <c r="AJ16" s="44">
        <f t="shared" si="1"/>
        <v>1.5352380895859444E-2</v>
      </c>
      <c r="AN16" s="38" t="s">
        <v>91</v>
      </c>
      <c r="AO16" s="38">
        <v>1.8574824061588283E-3</v>
      </c>
      <c r="AP16" s="38">
        <v>7.235737260825047E-4</v>
      </c>
      <c r="AQ16" s="38">
        <v>1.6510012523160442E-3</v>
      </c>
      <c r="AR16" s="38">
        <v>-1.6473763085837141E-4</v>
      </c>
      <c r="AS16" s="38">
        <v>1.1965536148669714E-4</v>
      </c>
      <c r="AT16" s="38">
        <v>4.3855569660467599E-4</v>
      </c>
      <c r="AU16" s="38">
        <v>1.9831652575511959E-3</v>
      </c>
      <c r="AV16" s="38">
        <v>1.9830719350045684E-3</v>
      </c>
      <c r="AW16" s="38">
        <v>9.6594849439317375E-4</v>
      </c>
      <c r="AX16" s="38">
        <f>VARP('N-Stock'!$L$5:$L$65)</f>
        <v>4.5893040750072563E-3</v>
      </c>
      <c r="AY16" s="38">
        <v>-3.3873809067723731E-4</v>
      </c>
      <c r="AZ16" s="38">
        <v>1.5440984127901101E-3</v>
      </c>
      <c r="BA16" s="38">
        <v>1.2793650746549536E-3</v>
      </c>
      <c r="BE16" s="38" t="s">
        <v>91</v>
      </c>
      <c r="BF16" s="17">
        <v>0.42835830223579746</v>
      </c>
      <c r="BG16" s="17">
        <v>0.1700821062737482</v>
      </c>
      <c r="BH16" s="17">
        <v>0.49198723100110031</v>
      </c>
      <c r="BI16" s="17">
        <v>-4.6919557150305755E-2</v>
      </c>
      <c r="BJ16" s="17">
        <v>4.351926339309934E-2</v>
      </c>
      <c r="BK16" s="17">
        <v>0.16831149901152753</v>
      </c>
      <c r="BL16" s="17">
        <v>0.41719606202673715</v>
      </c>
      <c r="BM16" s="17">
        <v>0.54467557685242041</v>
      </c>
      <c r="BN16" s="17">
        <v>0.25070710010179159</v>
      </c>
      <c r="BO16" s="17">
        <v>1</v>
      </c>
      <c r="BP16" s="17"/>
      <c r="BQ16" s="17"/>
      <c r="BR16" s="17"/>
    </row>
    <row r="17" spans="2:70" ht="15" x14ac:dyDescent="0.2">
      <c r="B17" s="41">
        <v>20121231</v>
      </c>
      <c r="C17" s="35">
        <v>3.558E-3</v>
      </c>
      <c r="D17" s="35">
        <v>2.5843000000000001E-2</v>
      </c>
      <c r="E17" s="35">
        <v>7.7869999999999997E-3</v>
      </c>
      <c r="F17" s="35">
        <v>-1.4330000000000001E-2</v>
      </c>
      <c r="G17" s="35">
        <v>-1.3906E-2</v>
      </c>
      <c r="H17" s="35">
        <v>-2.7782000000000001E-2</v>
      </c>
      <c r="I17" s="35">
        <v>5.7349999999999998E-2</v>
      </c>
      <c r="J17" s="35">
        <v>3.3669999999999999E-2</v>
      </c>
      <c r="K17" s="35">
        <v>1.4540000000000001E-2</v>
      </c>
      <c r="L17" s="35">
        <v>7.0329000000000003E-2</v>
      </c>
      <c r="M17" s="35">
        <v>-4.7105000000000001E-2</v>
      </c>
      <c r="N17" s="35">
        <v>-3.4500000000000003E-2</v>
      </c>
      <c r="O17" s="35">
        <f t="shared" si="0"/>
        <v>6.2878333333333328E-3</v>
      </c>
      <c r="P17" s="35">
        <v>1.257959E-2</v>
      </c>
      <c r="S17" s="38" t="s">
        <v>92</v>
      </c>
      <c r="T17" s="35">
        <v>7.0823213114754147E-2</v>
      </c>
      <c r="U17" s="35">
        <v>0.16049291863489656</v>
      </c>
      <c r="W17" s="38" t="s">
        <v>92</v>
      </c>
      <c r="X17" s="44">
        <f t="shared" si="2"/>
        <v>-2.5875927429368454E-3</v>
      </c>
      <c r="Y17" s="44">
        <f t="shared" si="1"/>
        <v>2.4584269384144049E-3</v>
      </c>
      <c r="Z17" s="44">
        <f t="shared" si="1"/>
        <v>3.9851454613093248E-3</v>
      </c>
      <c r="AA17" s="44">
        <f t="shared" si="1"/>
        <v>6.4836978754087612E-3</v>
      </c>
      <c r="AB17" s="44">
        <f t="shared" si="1"/>
        <v>5.9337681585713512E-3</v>
      </c>
      <c r="AC17" s="44">
        <f t="shared" si="1"/>
        <v>6.9826223829594202E-3</v>
      </c>
      <c r="AD17" s="44">
        <f t="shared" si="1"/>
        <v>-8.5453310432410667E-3</v>
      </c>
      <c r="AE17" s="44">
        <f t="shared" si="1"/>
        <v>-6.3305466262510125E-4</v>
      </c>
      <c r="AF17" s="44">
        <f t="shared" si="1"/>
        <v>-6.7248514815802178E-4</v>
      </c>
      <c r="AG17" s="44">
        <f t="shared" si="1"/>
        <v>-4.0648570881268477E-3</v>
      </c>
      <c r="AH17" s="44">
        <f t="shared" si="1"/>
        <v>2.5335715015030361E-2</v>
      </c>
      <c r="AI17" s="44">
        <f t="shared" si="1"/>
        <v>-7.5081226389561969E-3</v>
      </c>
      <c r="AJ17" s="44">
        <f t="shared" si="1"/>
        <v>2.2639943756374635E-3</v>
      </c>
      <c r="AN17" s="38" t="s">
        <v>92</v>
      </c>
      <c r="AO17" s="38">
        <v>-2.1563272857807046E-4</v>
      </c>
      <c r="AP17" s="38">
        <v>2.0486891153453376E-4</v>
      </c>
      <c r="AQ17" s="38">
        <v>3.3209545510911042E-4</v>
      </c>
      <c r="AR17" s="38">
        <v>5.4030815628406347E-4</v>
      </c>
      <c r="AS17" s="38">
        <v>4.9448067988094597E-4</v>
      </c>
      <c r="AT17" s="38">
        <v>5.8188519857995172E-4</v>
      </c>
      <c r="AU17" s="38">
        <v>-7.1211092027008882E-4</v>
      </c>
      <c r="AV17" s="38">
        <v>-5.2754555218758437E-5</v>
      </c>
      <c r="AW17" s="38">
        <v>-5.6040429013168481E-5</v>
      </c>
      <c r="AX17" s="38">
        <v>-3.3873809067723731E-4</v>
      </c>
      <c r="AY17" s="38">
        <f>VARP('N-Stock'!$M$5:$M$65)</f>
        <v>2.1113095845858632E-3</v>
      </c>
      <c r="AZ17" s="38">
        <v>-6.2567688657968307E-4</v>
      </c>
      <c r="BA17" s="38">
        <v>1.8866619796978863E-4</v>
      </c>
      <c r="BE17" s="38" t="s">
        <v>92</v>
      </c>
      <c r="BF17" s="17">
        <v>-7.331529990572716E-2</v>
      </c>
      <c r="BG17" s="17">
        <v>7.0998529547609601E-2</v>
      </c>
      <c r="BH17" s="17">
        <v>0.14590387220862705</v>
      </c>
      <c r="BI17" s="17">
        <v>0.22688201428297872</v>
      </c>
      <c r="BJ17" s="17">
        <v>0.26515276345700384</v>
      </c>
      <c r="BK17" s="17">
        <v>0.3292484952124296</v>
      </c>
      <c r="BL17" s="17">
        <v>-0.2208647448481596</v>
      </c>
      <c r="BM17" s="17">
        <v>-2.1362735176959354E-2</v>
      </c>
      <c r="BN17" s="17">
        <v>-2.1444285086021749E-2</v>
      </c>
      <c r="BO17" s="17">
        <v>-0.10882148766647541</v>
      </c>
      <c r="BP17" s="17">
        <v>1</v>
      </c>
      <c r="BQ17" s="17"/>
      <c r="BR17" s="17"/>
    </row>
    <row r="18" spans="2:70" ht="15" x14ac:dyDescent="0.2">
      <c r="B18" s="41">
        <v>20130131</v>
      </c>
      <c r="C18" s="35">
        <v>2.7716999999999999E-2</v>
      </c>
      <c r="D18" s="35">
        <v>4.1620999999999998E-2</v>
      </c>
      <c r="E18" s="35">
        <v>6.0141E-2</v>
      </c>
      <c r="F18" s="35">
        <v>0.10011100000000001</v>
      </c>
      <c r="G18" s="35">
        <v>4.5768999999999997E-2</v>
      </c>
      <c r="H18" s="35">
        <v>0.11536299999999999</v>
      </c>
      <c r="I18" s="35">
        <v>9.7999000000000003E-2</v>
      </c>
      <c r="J18" s="35">
        <v>8.8404999999999997E-2</v>
      </c>
      <c r="K18" s="35">
        <v>-1.9772000000000001E-2</v>
      </c>
      <c r="L18" s="35">
        <v>7.6893000000000003E-2</v>
      </c>
      <c r="M18" s="35">
        <v>2.5208999999999999E-2</v>
      </c>
      <c r="N18" s="35">
        <v>9.7501000000000004E-2</v>
      </c>
      <c r="O18" s="35">
        <f t="shared" si="0"/>
        <v>6.3079750000000004E-2</v>
      </c>
      <c r="P18" s="35">
        <v>5.4189090000000002E-2</v>
      </c>
      <c r="S18" s="38" t="s">
        <v>93</v>
      </c>
      <c r="T18" s="35">
        <v>0.20762891803278691</v>
      </c>
      <c r="U18" s="35">
        <v>0.26256338739921603</v>
      </c>
      <c r="W18" s="38" t="s">
        <v>93</v>
      </c>
      <c r="X18" s="44">
        <f t="shared" si="2"/>
        <v>1.4837719290027414E-2</v>
      </c>
      <c r="Y18" s="44">
        <f t="shared" si="1"/>
        <v>1.1273537441401771E-2</v>
      </c>
      <c r="Z18" s="44">
        <f t="shared" si="1"/>
        <v>1.8661258828898682E-2</v>
      </c>
      <c r="AA18" s="44">
        <f t="shared" si="1"/>
        <v>1.3356070933673754E-3</v>
      </c>
      <c r="AB18" s="44">
        <f t="shared" si="1"/>
        <v>2.0460055409298551E-4</v>
      </c>
      <c r="AC18" s="44">
        <f t="shared" si="1"/>
        <v>3.8555971846019896E-3</v>
      </c>
      <c r="AD18" s="44">
        <f t="shared" si="1"/>
        <v>2.0758332224010748E-2</v>
      </c>
      <c r="AE18" s="44">
        <f t="shared" si="1"/>
        <v>4.0604440522429459E-3</v>
      </c>
      <c r="AF18" s="44">
        <f t="shared" si="1"/>
        <v>1.2266721981200754E-2</v>
      </c>
      <c r="AG18" s="44">
        <f t="shared" si="1"/>
        <v>1.8529180953481321E-2</v>
      </c>
      <c r="AH18" s="44">
        <f t="shared" si="1"/>
        <v>-7.5081226389561969E-3</v>
      </c>
      <c r="AI18" s="44">
        <f t="shared" si="1"/>
        <v>6.7809376133656535E-2</v>
      </c>
      <c r="AJ18" s="44">
        <f t="shared" si="1"/>
        <v>1.384035442483553E-2</v>
      </c>
      <c r="AN18" s="38" t="s">
        <v>93</v>
      </c>
      <c r="AO18" s="38">
        <v>1.2364766075022846E-3</v>
      </c>
      <c r="AP18" s="38">
        <v>9.394614534501476E-4</v>
      </c>
      <c r="AQ18" s="38">
        <v>1.5551049024082235E-3</v>
      </c>
      <c r="AR18" s="38">
        <v>1.1130059111394795E-4</v>
      </c>
      <c r="AS18" s="38">
        <v>1.7050046174415458E-5</v>
      </c>
      <c r="AT18" s="38">
        <v>3.2129976538349913E-4</v>
      </c>
      <c r="AU18" s="38">
        <v>1.7298610186675624E-3</v>
      </c>
      <c r="AV18" s="38">
        <v>3.3837033768691218E-4</v>
      </c>
      <c r="AW18" s="38">
        <v>1.0222268317667295E-3</v>
      </c>
      <c r="AX18" s="38">
        <v>1.5440984127901101E-3</v>
      </c>
      <c r="AY18" s="38">
        <v>-6.2567688657968307E-4</v>
      </c>
      <c r="AZ18" s="38">
        <f>VARP('N-Stock'!$N$5:$N$65)</f>
        <v>5.6507813444713773E-3</v>
      </c>
      <c r="BA18" s="38">
        <v>1.1533628687362943E-3</v>
      </c>
      <c r="BE18" s="38" t="s">
        <v>93</v>
      </c>
      <c r="BF18" s="17">
        <v>0.25697303262350318</v>
      </c>
      <c r="BG18" s="17">
        <v>0.19900957298783142</v>
      </c>
      <c r="BH18" s="17">
        <v>0.41762384218720738</v>
      </c>
      <c r="BI18" s="17">
        <v>2.8567861049529832E-2</v>
      </c>
      <c r="BJ18" s="17">
        <v>5.5884851055005092E-3</v>
      </c>
      <c r="BK18" s="17">
        <v>0.11112674796773649</v>
      </c>
      <c r="BL18" s="17">
        <v>0.32795304879252918</v>
      </c>
      <c r="BM18" s="17">
        <v>8.3755027212287142E-2</v>
      </c>
      <c r="BN18" s="17">
        <v>0.23909974086744953</v>
      </c>
      <c r="BO18" s="17">
        <v>0.30321264456658908</v>
      </c>
      <c r="BP18" s="17">
        <v>-0.1811423096162865</v>
      </c>
      <c r="BQ18" s="17">
        <v>1</v>
      </c>
      <c r="BR18" s="17"/>
    </row>
    <row r="19" spans="2:70" ht="16" thickBot="1" x14ac:dyDescent="0.25">
      <c r="B19" s="41">
        <v>20130228</v>
      </c>
      <c r="C19" s="35">
        <v>2.1128999999999998E-2</v>
      </c>
      <c r="D19" s="35">
        <v>0.123379</v>
      </c>
      <c r="E19" s="35">
        <v>-6.8450000000000004E-3</v>
      </c>
      <c r="F19" s="35">
        <v>5.4247999999999998E-2</v>
      </c>
      <c r="G19" s="35">
        <v>0.102766</v>
      </c>
      <c r="H19" s="35">
        <v>1.3571E-2</v>
      </c>
      <c r="I19" s="35">
        <v>-6.1185000000000003E-2</v>
      </c>
      <c r="J19" s="35">
        <v>-6.6234000000000001E-2</v>
      </c>
      <c r="K19" s="35">
        <v>4.7584000000000001E-2</v>
      </c>
      <c r="L19" s="35">
        <v>3.9745000000000003E-2</v>
      </c>
      <c r="M19" s="35">
        <v>1.1866E-2</v>
      </c>
      <c r="N19" s="35">
        <v>-2.2512000000000001E-2</v>
      </c>
      <c r="O19" s="35">
        <f t="shared" si="0"/>
        <v>2.1459333333333334E-2</v>
      </c>
      <c r="P19" s="35">
        <v>8.2843380000000005E-3</v>
      </c>
      <c r="S19" s="38" t="s">
        <v>94</v>
      </c>
      <c r="T19" s="35">
        <v>0.13607772131147541</v>
      </c>
      <c r="U19" s="35">
        <v>9.8887499173304846E-2</v>
      </c>
      <c r="W19" s="45" t="s">
        <v>94</v>
      </c>
      <c r="X19" s="46">
        <f t="shared" si="2"/>
        <v>1.186718268450631E-2</v>
      </c>
      <c r="Y19" s="46">
        <f t="shared" si="1"/>
        <v>1.1476915021726687E-2</v>
      </c>
      <c r="Z19" s="46">
        <f t="shared" si="1"/>
        <v>1.0838260994865363E-2</v>
      </c>
      <c r="AA19" s="46">
        <f t="shared" si="1"/>
        <v>4.8157643162031714E-3</v>
      </c>
      <c r="AB19" s="46">
        <f t="shared" si="1"/>
        <v>5.7996887969325468E-3</v>
      </c>
      <c r="AC19" s="46">
        <f t="shared" si="1"/>
        <v>6.109599986489387E-3</v>
      </c>
      <c r="AD19" s="46">
        <f t="shared" si="1"/>
        <v>1.4301934557233265E-2</v>
      </c>
      <c r="AE19" s="46">
        <f t="shared" si="1"/>
        <v>8.9483411945046991E-3</v>
      </c>
      <c r="AF19" s="46">
        <f t="shared" si="1"/>
        <v>9.8067466000628864E-3</v>
      </c>
      <c r="AG19" s="46">
        <f t="shared" si="1"/>
        <v>1.5352380895859444E-2</v>
      </c>
      <c r="AH19" s="46">
        <f t="shared" si="1"/>
        <v>2.2639943756374635E-3</v>
      </c>
      <c r="AI19" s="46">
        <f t="shared" si="1"/>
        <v>1.384035442483553E-2</v>
      </c>
      <c r="AJ19" s="46">
        <f t="shared" si="1"/>
        <v>9.6184303207380653E-3</v>
      </c>
      <c r="AN19" s="45" t="s">
        <v>94</v>
      </c>
      <c r="AO19" s="45">
        <v>9.8893189037552588E-4</v>
      </c>
      <c r="AP19" s="45">
        <v>9.5640958514389067E-4</v>
      </c>
      <c r="AQ19" s="45">
        <v>9.0318841623878018E-4</v>
      </c>
      <c r="AR19" s="45">
        <v>4.0131369301693099E-4</v>
      </c>
      <c r="AS19" s="45">
        <v>4.8330739974437891E-4</v>
      </c>
      <c r="AT19" s="45">
        <v>5.0913333220744888E-4</v>
      </c>
      <c r="AU19" s="45">
        <v>1.1918278797694388E-3</v>
      </c>
      <c r="AV19" s="45">
        <v>7.4569509954205829E-4</v>
      </c>
      <c r="AW19" s="45">
        <v>8.1722888333857387E-4</v>
      </c>
      <c r="AX19" s="45">
        <v>1.2793650746549536E-3</v>
      </c>
      <c r="AY19" s="45">
        <v>1.8866619796978863E-4</v>
      </c>
      <c r="AZ19" s="45">
        <v>1.1533628687362943E-3</v>
      </c>
      <c r="BA19" s="45">
        <f>VARP('N-Stock'!$O$5:$O$65)</f>
        <v>8.0153586006150544E-4</v>
      </c>
      <c r="BE19" s="47" t="s">
        <v>94</v>
      </c>
      <c r="BF19" s="48">
        <v>0.54570860253325382</v>
      </c>
      <c r="BG19" s="48">
        <v>0.5379373449373871</v>
      </c>
      <c r="BH19" s="48">
        <v>0.64401610194598047</v>
      </c>
      <c r="BI19" s="48">
        <v>0.27349979496853594</v>
      </c>
      <c r="BJ19" s="48">
        <v>0.42061499918696199</v>
      </c>
      <c r="BK19" s="48">
        <v>0.46755477882291779</v>
      </c>
      <c r="BL19" s="48">
        <v>0.59993855624330583</v>
      </c>
      <c r="BM19" s="48">
        <v>0.49008641153358151</v>
      </c>
      <c r="BN19" s="48">
        <v>0.50753770257419228</v>
      </c>
      <c r="BO19" s="48">
        <v>0.66705185353704233</v>
      </c>
      <c r="BP19" s="48">
        <v>0.14502960341494431</v>
      </c>
      <c r="BQ19" s="48">
        <v>0.54193878802191409</v>
      </c>
      <c r="BR19" s="48">
        <v>1</v>
      </c>
    </row>
    <row r="20" spans="2:70" ht="15" x14ac:dyDescent="0.2">
      <c r="B20" s="41">
        <v>20130328</v>
      </c>
      <c r="C20" s="35">
        <v>2.8957E-2</v>
      </c>
      <c r="D20" s="35">
        <v>5.8694000000000003E-2</v>
      </c>
      <c r="E20" s="35">
        <v>6.2092000000000001E-2</v>
      </c>
      <c r="F20" s="35">
        <v>5.0276000000000001E-2</v>
      </c>
      <c r="G20" s="35">
        <v>6.6161999999999999E-2</v>
      </c>
      <c r="H20" s="35">
        <v>1.1552E-2</v>
      </c>
      <c r="I20" s="35">
        <v>-5.8460999999999999E-2</v>
      </c>
      <c r="J20" s="35">
        <v>-1.5257E-2</v>
      </c>
      <c r="K20" s="35">
        <v>0.116385</v>
      </c>
      <c r="L20" s="35">
        <v>-2.9845E-2</v>
      </c>
      <c r="M20" s="35">
        <v>6.386E-2</v>
      </c>
      <c r="N20" s="35">
        <v>-8.9560000000000004E-3</v>
      </c>
      <c r="O20" s="35">
        <f t="shared" si="0"/>
        <v>2.8788250000000001E-2</v>
      </c>
      <c r="P20" s="35">
        <v>3.5319969999999999E-2</v>
      </c>
    </row>
    <row r="21" spans="2:70" ht="15" x14ac:dyDescent="0.2">
      <c r="B21" s="41">
        <v>20130430</v>
      </c>
      <c r="C21" s="35">
        <v>0.15714</v>
      </c>
      <c r="D21" s="35">
        <v>6.2259999999999998E-3</v>
      </c>
      <c r="E21" s="35">
        <v>-5.0444999999999997E-2</v>
      </c>
      <c r="F21" s="35">
        <v>1.8622E-2</v>
      </c>
      <c r="G21" s="35">
        <v>2.9203E-2</v>
      </c>
      <c r="H21" s="35">
        <v>4.0419999999999996E-3</v>
      </c>
      <c r="I21" s="35">
        <v>-2.0466999999999999E-2</v>
      </c>
      <c r="J21" s="35">
        <v>3.8614000000000002E-2</v>
      </c>
      <c r="K21" s="35">
        <v>6.4764000000000002E-2</v>
      </c>
      <c r="L21" s="35">
        <v>3.8980000000000001E-2</v>
      </c>
      <c r="M21" s="35">
        <v>3.8621000000000003E-2</v>
      </c>
      <c r="N21" s="35">
        <v>-3.3751000000000003E-2</v>
      </c>
      <c r="O21" s="35">
        <f t="shared" si="0"/>
        <v>2.4295750000000005E-2</v>
      </c>
      <c r="P21" s="35">
        <v>1.494205E-2</v>
      </c>
    </row>
    <row r="22" spans="2:70" ht="15" x14ac:dyDescent="0.2">
      <c r="B22" s="41">
        <v>20130531</v>
      </c>
      <c r="C22" s="35">
        <v>6.1329000000000002E-2</v>
      </c>
      <c r="D22" s="35">
        <v>-4.4784999999999998E-2</v>
      </c>
      <c r="E22" s="35">
        <v>3.1746999999999997E-2</v>
      </c>
      <c r="F22" s="35">
        <v>4.15E-3</v>
      </c>
      <c r="G22" s="35">
        <v>-6.6242999999999996E-2</v>
      </c>
      <c r="H22" s="35">
        <v>-1.2999999999999999E-4</v>
      </c>
      <c r="I22" s="35">
        <v>1.3346E-2</v>
      </c>
      <c r="J22" s="35">
        <v>-2.4524000000000001E-2</v>
      </c>
      <c r="K22" s="35">
        <v>8.8556999999999997E-2</v>
      </c>
      <c r="L22" s="35">
        <v>0.113854</v>
      </c>
      <c r="M22" s="35">
        <v>-3.1008999999999998E-2</v>
      </c>
      <c r="N22" s="35">
        <v>3.2640000000000002E-2</v>
      </c>
      <c r="O22" s="35">
        <f t="shared" si="0"/>
        <v>1.4910999999999999E-2</v>
      </c>
      <c r="P22" s="35">
        <v>1.9154810000000001E-2</v>
      </c>
      <c r="S22" s="40" t="s">
        <v>99</v>
      </c>
      <c r="AA22" s="40" t="s">
        <v>100</v>
      </c>
      <c r="AG22" s="40" t="s">
        <v>101</v>
      </c>
      <c r="AM22" s="40" t="s">
        <v>102</v>
      </c>
      <c r="AT22" s="40" t="s">
        <v>103</v>
      </c>
      <c r="AY22" s="40" t="s">
        <v>104</v>
      </c>
    </row>
    <row r="23" spans="2:70" ht="15" x14ac:dyDescent="0.2">
      <c r="B23" s="41">
        <v>20130628</v>
      </c>
      <c r="C23" s="35">
        <v>-1.0172E-2</v>
      </c>
      <c r="D23" s="35">
        <v>5.2124999999999998E-2</v>
      </c>
      <c r="E23" s="35">
        <v>-8.1290000000000001E-2</v>
      </c>
      <c r="F23" s="35">
        <v>1.908E-3</v>
      </c>
      <c r="G23" s="35">
        <v>3.0799E-2</v>
      </c>
      <c r="H23" s="35">
        <v>2.996E-3</v>
      </c>
      <c r="I23" s="35">
        <v>-3.8578000000000001E-2</v>
      </c>
      <c r="J23" s="35">
        <v>-6.1416999999999999E-2</v>
      </c>
      <c r="K23" s="35">
        <v>3.4539E-2</v>
      </c>
      <c r="L23" s="35">
        <v>-3.2973000000000002E-2</v>
      </c>
      <c r="M23" s="35">
        <v>-4.6769999999999997E-3</v>
      </c>
      <c r="N23" s="35">
        <v>-4.3992999999999997E-2</v>
      </c>
      <c r="O23" s="35">
        <f t="shared" si="0"/>
        <v>-1.2561083333333334E-2</v>
      </c>
      <c r="P23" s="35">
        <v>-1.5071280000000001E-2</v>
      </c>
      <c r="T23" s="49" t="s">
        <v>105</v>
      </c>
      <c r="U23" s="49" t="s">
        <v>106</v>
      </c>
      <c r="V23" s="49" t="s">
        <v>68</v>
      </c>
      <c r="W23" s="49" t="s">
        <v>67</v>
      </c>
      <c r="X23" s="49" t="s">
        <v>66</v>
      </c>
      <c r="Y23" s="49" t="s">
        <v>107</v>
      </c>
      <c r="AA23" s="37" t="s">
        <v>105</v>
      </c>
      <c r="AB23" s="49" t="s">
        <v>106</v>
      </c>
      <c r="AC23" s="37" t="s">
        <v>68</v>
      </c>
      <c r="AD23" s="37" t="s">
        <v>66</v>
      </c>
      <c r="AE23" s="49" t="s">
        <v>107</v>
      </c>
      <c r="AG23" s="37" t="s">
        <v>105</v>
      </c>
      <c r="AH23" s="49" t="s">
        <v>106</v>
      </c>
      <c r="AI23" s="37" t="s">
        <v>68</v>
      </c>
      <c r="AJ23" s="37" t="s">
        <v>66</v>
      </c>
      <c r="AK23" s="37" t="s">
        <v>107</v>
      </c>
      <c r="AM23" s="37"/>
      <c r="AN23" s="49" t="s">
        <v>105</v>
      </c>
      <c r="AO23" s="37" t="s">
        <v>106</v>
      </c>
      <c r="AP23" s="37" t="s">
        <v>68</v>
      </c>
      <c r="AQ23" s="37" t="s">
        <v>66</v>
      </c>
      <c r="AR23" s="38" t="s">
        <v>107</v>
      </c>
      <c r="AT23" s="37" t="s">
        <v>108</v>
      </c>
      <c r="AU23" s="37" t="s">
        <v>109</v>
      </c>
      <c r="AV23" s="37" t="s">
        <v>98</v>
      </c>
      <c r="AW23" s="37" t="s">
        <v>66</v>
      </c>
      <c r="AY23" s="37" t="s">
        <v>108</v>
      </c>
      <c r="AZ23" s="37" t="s">
        <v>109</v>
      </c>
      <c r="BA23" s="37" t="s">
        <v>98</v>
      </c>
      <c r="BB23" s="37" t="s">
        <v>66</v>
      </c>
    </row>
    <row r="24" spans="2:70" ht="15" x14ac:dyDescent="0.2">
      <c r="B24" s="41">
        <v>20130731</v>
      </c>
      <c r="C24" s="35">
        <v>-7.8303999999999999E-2</v>
      </c>
      <c r="D24" s="35">
        <v>7.5494000000000006E-2</v>
      </c>
      <c r="E24" s="35">
        <v>2.0563999999999999E-2</v>
      </c>
      <c r="F24" s="35">
        <v>6.2612000000000001E-2</v>
      </c>
      <c r="G24" s="35">
        <v>7.9332E-2</v>
      </c>
      <c r="H24" s="35">
        <v>5.0805000000000003E-2</v>
      </c>
      <c r="I24" s="35">
        <v>1.2364999999999999E-2</v>
      </c>
      <c r="J24" s="35">
        <v>2.24E-2</v>
      </c>
      <c r="K24" s="35">
        <v>2.5965999999999999E-2</v>
      </c>
      <c r="L24" s="35">
        <v>6.2891000000000002E-2</v>
      </c>
      <c r="M24" s="35">
        <v>4.6315000000000002E-2</v>
      </c>
      <c r="N24" s="35">
        <v>-5.8E-4</v>
      </c>
      <c r="O24" s="35">
        <f t="shared" si="0"/>
        <v>3.1654999999999996E-2</v>
      </c>
      <c r="P24" s="35">
        <v>5.2689720000000002E-2</v>
      </c>
      <c r="S24" s="38" t="s">
        <v>60</v>
      </c>
      <c r="T24" s="35">
        <v>0.12862981652758773</v>
      </c>
      <c r="U24" s="35">
        <f>SUM(T24:T35)</f>
        <v>1</v>
      </c>
      <c r="V24" s="50">
        <f t="array" ref="V24">SUMPRODUCT(w,T7:T18)</f>
        <v>0.15000000011280853</v>
      </c>
      <c r="W24" s="50">
        <f t="array" ref="W24">MMULT(TRANSPOSE(w),MMULT(S,w))</f>
        <v>7.5045663586031973E-3</v>
      </c>
      <c r="X24" s="50">
        <f>SQRT(W24)</f>
        <v>8.6628900250454513E-2</v>
      </c>
      <c r="Y24" s="38">
        <f t="array" ref="Y24">(SUMPRODUCT(w,mu)-$U$55)/SQRT(MMULT(TRANSPOSE(w),MMULT(S,w)))</f>
        <v>1.373675525936094</v>
      </c>
      <c r="AA24" s="35">
        <v>8.7934196184872346E-2</v>
      </c>
      <c r="AB24" s="51">
        <f>SUM(AA24:AA35)</f>
        <v>0.99999999999999989</v>
      </c>
      <c r="AC24" s="50">
        <f>SUMPRODUCT(AA24:AA35,mu)</f>
        <v>0.10959846869745048</v>
      </c>
      <c r="AD24" s="50">
        <f t="array" ref="AD24">SQRT(MMULT(TRANSPOSE(AA24:AA35),MMULT(S,AA24:AA35)))</f>
        <v>8.2853713831032405E-2</v>
      </c>
      <c r="AE24" s="38">
        <f t="array" ref="AE24">(SUMPRODUCT(gmv_w,mu)-$U$55)/SQRT(MMULT(TRANSPOSE(gmv_w),MMULT(S,gmv_w)))</f>
        <v>0.9486414677529138</v>
      </c>
      <c r="AG24" s="35">
        <v>0.12862981652758773</v>
      </c>
      <c r="AH24" s="51">
        <f>SUM(AG24:AG35)</f>
        <v>1</v>
      </c>
      <c r="AI24" s="50">
        <f>SUMPRODUCT(AG24:AG35,mu)</f>
        <v>0.15000000011280853</v>
      </c>
      <c r="AJ24" s="50">
        <f t="array" ref="AJ24">SQRT(MMULT(TRANSPOSE(AG24:AG35),MMULT(S,AG24:AG35)))</f>
        <v>8.6628900250454513E-2</v>
      </c>
      <c r="AK24" s="38">
        <f t="array" ref="AK24">(SUMPRODUCT(eff_w,mu)-$U$55)/SQRT(MMULT(TRANSPOSE(eff_w),MMULT(S,eff_w)))</f>
        <v>1.373675525936094</v>
      </c>
      <c r="AM24" s="35" t="s">
        <v>60</v>
      </c>
      <c r="AN24" s="16">
        <v>0.31241586479497574</v>
      </c>
      <c r="AO24" s="51">
        <f>SUM(AN24:AN35)</f>
        <v>1</v>
      </c>
      <c r="AP24" s="50">
        <f>SUMPRODUCT(AN24:AN35,mu)</f>
        <v>0.33242771264011084</v>
      </c>
      <c r="AQ24" s="50">
        <f t="array" ref="AQ24">SQRT(MMULT(TRANSPOSE(AN24:AN35),MMULT(S,AN24:AN35)))</f>
        <v>0.16225578400795104</v>
      </c>
      <c r="AR24" s="38">
        <f t="array" ref="AR24">(SUMPRODUCT(tang_w,mu)-$U$55)/SQRT(MMULT(TRANSPOSE(tang_w),MMULT(S,tang_w)))</f>
        <v>1.8577316949474043</v>
      </c>
      <c r="AT24" s="38">
        <v>-6</v>
      </c>
      <c r="AU24" s="38">
        <f>1-AT24</f>
        <v>7</v>
      </c>
      <c r="AV24" s="35">
        <f t="shared" ref="AV24" si="3">AT24*SUMPRODUCT(gmv_w,mu)+AU24*SUMPRODUCT(eff_w,mu)</f>
        <v>0.39240918860495688</v>
      </c>
      <c r="AW24" s="38">
        <f t="array" ref="AW24">SQRT(AT24^2*MMULT(TRANSPOSE(gmv_w),MMULT(S,gmv_w))+AU24^2*MMULT(TRANSPOSE(eff_w),MMULT(S,eff_w))+2*AT24*AU24*MMULT(TRANSPOSE(gmv_w),MMULT(S,eff_w)))</f>
        <v>0.19548613064934819</v>
      </c>
      <c r="AY24" s="38">
        <v>-0.5</v>
      </c>
      <c r="AZ24" s="38">
        <f>1-AY24</f>
        <v>1.5</v>
      </c>
      <c r="BA24" s="17">
        <f t="shared" ref="BA24" si="4">AY24*$U$55+AZ24*SUMPRODUCT(tang_w,mu)</f>
        <v>0.48314156896016625</v>
      </c>
      <c r="BB24" s="17">
        <f t="array" ref="BB24">SQRT(AZ24^2*MMULT(TRANSPOSE(tang_w),MMULT(S,tang_w)))</f>
        <v>0.24338367601192656</v>
      </c>
    </row>
    <row r="25" spans="2:70" ht="15" x14ac:dyDescent="0.2">
      <c r="B25" s="41">
        <v>20130830</v>
      </c>
      <c r="C25" s="35">
        <v>5.6218999999999998E-2</v>
      </c>
      <c r="D25" s="35">
        <v>-2.9339E-2</v>
      </c>
      <c r="E25" s="35">
        <v>-6.0602999999999997E-2</v>
      </c>
      <c r="F25" s="35">
        <v>-2.5666999999999999E-2</v>
      </c>
      <c r="G25" s="35">
        <v>-5.1538E-2</v>
      </c>
      <c r="H25" s="35">
        <v>-3.0012E-2</v>
      </c>
      <c r="I25" s="35">
        <v>-4.463E-3</v>
      </c>
      <c r="J25" s="35">
        <v>6.862E-3</v>
      </c>
      <c r="K25" s="35">
        <v>-6.613E-3</v>
      </c>
      <c r="L25" s="35">
        <v>-9.3307000000000001E-2</v>
      </c>
      <c r="M25" s="35">
        <v>-5.7607999999999999E-2</v>
      </c>
      <c r="N25" s="35">
        <v>-3.2888000000000001E-2</v>
      </c>
      <c r="O25" s="35">
        <f t="shared" si="0"/>
        <v>-2.7413083333333338E-2</v>
      </c>
      <c r="P25" s="35">
        <v>-2.5760669999999999E-2</v>
      </c>
      <c r="S25" s="38" t="s">
        <v>83</v>
      </c>
      <c r="T25" s="35">
        <v>6.7712874746824704E-3</v>
      </c>
      <c r="U25" s="35"/>
      <c r="V25" s="35"/>
      <c r="AA25" s="35">
        <v>-2.3082568872441166E-3</v>
      </c>
      <c r="AG25" s="35">
        <v>6.7712874746824704E-3</v>
      </c>
      <c r="AM25" s="35" t="s">
        <v>83</v>
      </c>
      <c r="AN25" s="16">
        <v>4.8108284693441417E-2</v>
      </c>
      <c r="AT25" s="38">
        <f>AT24+0.5</f>
        <v>-5.5</v>
      </c>
      <c r="AU25" s="38">
        <f>1-AT25</f>
        <v>6.5</v>
      </c>
      <c r="AV25" s="35">
        <f t="shared" ref="AV25" si="5">AT25*SUMPRODUCT(gmv_w,mu)+AU25*SUMPRODUCT(eff_w,mu)</f>
        <v>0.37220842289727785</v>
      </c>
      <c r="AW25" s="38">
        <f t="array" ref="AW25">SQRT(AT25^2*MMULT(TRANSPOSE(gmv_w),MMULT(S,gmv_w))+AU25^2*MMULT(TRANSPOSE(eff_w),MMULT(S,eff_w))+2*AT25*AU25*MMULT(TRANSPOSE(gmv_w),MMULT(S,eff_w)))</f>
        <v>0.18410923158529671</v>
      </c>
      <c r="AY25" s="38">
        <f>AY24+0.1</f>
        <v>-0.4</v>
      </c>
      <c r="AZ25" s="38">
        <f>1-AY25</f>
        <v>1.4</v>
      </c>
      <c r="BA25" s="17">
        <f t="shared" ref="BA25" si="6">AY25*$U$55+AZ25*SUMPRODUCT(tang_w,mu)</f>
        <v>0.45299879769615514</v>
      </c>
      <c r="BB25" s="17">
        <f t="array" ref="BB25">SQRT(AZ25^2*MMULT(TRANSPOSE(tang_w),MMULT(S,tang_w)))</f>
        <v>0.22715809761113145</v>
      </c>
    </row>
    <row r="26" spans="2:70" ht="15" x14ac:dyDescent="0.2">
      <c r="B26" s="41">
        <v>20130930</v>
      </c>
      <c r="C26" s="35">
        <v>-3.5929999999999998E-3</v>
      </c>
      <c r="D26" s="35">
        <v>4.6294000000000002E-2</v>
      </c>
      <c r="E26" s="35">
        <v>1.5965E-2</v>
      </c>
      <c r="F26" s="35">
        <v>5.9820000000000003E-3</v>
      </c>
      <c r="G26" s="35">
        <v>-2.8386000000000002E-2</v>
      </c>
      <c r="H26" s="35">
        <v>-2.9529E-2</v>
      </c>
      <c r="I26" s="35">
        <v>1.0418999999999999E-2</v>
      </c>
      <c r="J26" s="35">
        <v>-2.0802999999999999E-2</v>
      </c>
      <c r="K26" s="35">
        <v>0.13067699999999999</v>
      </c>
      <c r="L26" s="35">
        <v>2.2957000000000002E-2</v>
      </c>
      <c r="M26" s="35">
        <v>1.3428000000000001E-2</v>
      </c>
      <c r="N26" s="35">
        <v>0.116123</v>
      </c>
      <c r="O26" s="35">
        <f t="shared" si="0"/>
        <v>2.3294499999999996E-2</v>
      </c>
      <c r="P26" s="35">
        <v>3.7513950000000004E-2</v>
      </c>
      <c r="S26" s="38" t="s">
        <v>84</v>
      </c>
      <c r="T26" s="35">
        <v>-5.8768193097031095E-2</v>
      </c>
      <c r="U26" s="35"/>
      <c r="V26" s="35"/>
      <c r="AA26" s="35">
        <v>8.1248290550786167E-2</v>
      </c>
      <c r="AG26" s="35">
        <v>-5.8768193097031095E-2</v>
      </c>
      <c r="AM26" s="35" t="s">
        <v>84</v>
      </c>
      <c r="AN26" s="16">
        <v>-0.69073352388074671</v>
      </c>
      <c r="AT26" s="38">
        <f t="shared" ref="AT26:AT30" si="7">AT25+0.5</f>
        <v>-5</v>
      </c>
      <c r="AU26" s="38">
        <f t="shared" ref="AU26:AU48" si="8">1-AT26</f>
        <v>6</v>
      </c>
      <c r="AV26" s="35">
        <f t="shared" ref="AV26" si="9">AT26*SUMPRODUCT(gmv_w,mu)+AU26*SUMPRODUCT(eff_w,mu)</f>
        <v>0.35200765718959881</v>
      </c>
      <c r="AW26" s="38">
        <f t="array" ref="AW26">SQRT(AT26^2*MMULT(TRANSPOSE(gmv_w),MMULT(S,gmv_w))+AU26^2*MMULT(TRANSPOSE(eff_w),MMULT(S,eff_w))+2*AT26*AU26*MMULT(TRANSPOSE(gmv_w),MMULT(S,eff_w)))</f>
        <v>0.17290889897512063</v>
      </c>
      <c r="AY26" s="38">
        <f t="shared" ref="AY26:AY44" si="10">AY25+0.1</f>
        <v>-0.30000000000000004</v>
      </c>
      <c r="AZ26" s="38">
        <f t="shared" ref="AZ26:AZ44" si="11">1-AY26</f>
        <v>1.3</v>
      </c>
      <c r="BA26" s="17">
        <f t="shared" ref="BA26" si="12">AY26*$U$55+AZ26*SUMPRODUCT(tang_w,mu)</f>
        <v>0.42285602643214415</v>
      </c>
      <c r="BB26" s="17">
        <f t="array" ref="BB26">SQRT(AZ26^2*MMULT(TRANSPOSE(tang_w),MMULT(S,tang_w)))</f>
        <v>0.21093251921033637</v>
      </c>
    </row>
    <row r="27" spans="2:70" ht="15" x14ac:dyDescent="0.2">
      <c r="B27" s="41">
        <v>20131031</v>
      </c>
      <c r="C27" s="35">
        <v>6.3852000000000006E-2</v>
      </c>
      <c r="D27" s="35">
        <v>0.110206</v>
      </c>
      <c r="E27" s="35">
        <v>-3.2238999999999997E-2</v>
      </c>
      <c r="F27" s="35">
        <v>7.2864999999999999E-2</v>
      </c>
      <c r="G27" s="35">
        <v>6.0100000000000001E-2</v>
      </c>
      <c r="H27" s="35">
        <v>7.6219999999999996E-2</v>
      </c>
      <c r="I27" s="35">
        <v>6.7149999999999996E-3</v>
      </c>
      <c r="J27" s="35">
        <v>5.5290000000000001E-3</v>
      </c>
      <c r="K27" s="35">
        <v>0.110638</v>
      </c>
      <c r="L27" s="35">
        <v>4.45E-3</v>
      </c>
      <c r="M27" s="35">
        <v>3.7723E-2</v>
      </c>
      <c r="N27" s="35">
        <v>-5.5292000000000001E-2</v>
      </c>
      <c r="O27" s="35">
        <f t="shared" si="0"/>
        <v>3.8397250000000001E-2</v>
      </c>
      <c r="P27" s="35">
        <v>3.990784E-2</v>
      </c>
      <c r="S27" s="38" t="s">
        <v>85</v>
      </c>
      <c r="T27" s="35">
        <v>0.10496899427498772</v>
      </c>
      <c r="U27" s="35"/>
      <c r="V27" s="35"/>
      <c r="AA27" s="35">
        <v>9.4968629881383673E-2</v>
      </c>
      <c r="AG27" s="35">
        <v>0.10496899427498772</v>
      </c>
      <c r="AM27" s="35" t="s">
        <v>85</v>
      </c>
      <c r="AN27" s="16">
        <v>0.15013100570002716</v>
      </c>
      <c r="AT27" s="38">
        <f t="shared" si="7"/>
        <v>-4.5</v>
      </c>
      <c r="AU27" s="38">
        <f t="shared" si="8"/>
        <v>5.5</v>
      </c>
      <c r="AV27" s="35">
        <f t="shared" ref="AV27" si="13">AT27*SUMPRODUCT(gmv_w,mu)+AU27*SUMPRODUCT(eff_w,mu)</f>
        <v>0.33180689148191983</v>
      </c>
      <c r="AW27" s="38">
        <f t="array" ref="AW27">SQRT(AT27^2*MMULT(TRANSPOSE(gmv_w),MMULT(S,gmv_w))+AU27^2*MMULT(TRANSPOSE(eff_w),MMULT(S,eff_w))+2*AT27*AU27*MMULT(TRANSPOSE(gmv_w),MMULT(S,eff_w)))</f>
        <v>0.16192177693514317</v>
      </c>
      <c r="AY27" s="38">
        <f t="shared" si="10"/>
        <v>-0.20000000000000004</v>
      </c>
      <c r="AZ27" s="38">
        <f t="shared" si="11"/>
        <v>1.2</v>
      </c>
      <c r="BA27" s="17">
        <f t="shared" ref="BA27" si="14">AY27*$U$55+AZ27*SUMPRODUCT(tang_w,mu)</f>
        <v>0.39271325516813299</v>
      </c>
      <c r="BB27" s="17">
        <f t="array" ref="BB27">SQRT(AZ27^2*MMULT(TRANSPOSE(tang_w),MMULT(S,tang_w)))</f>
        <v>0.19470694080954126</v>
      </c>
    </row>
    <row r="28" spans="2:70" ht="15" x14ac:dyDescent="0.2">
      <c r="B28" s="41">
        <v>20131129</v>
      </c>
      <c r="C28" s="35">
        <v>8.4875000000000006E-2</v>
      </c>
      <c r="D28" s="35">
        <v>-1.1247E-2</v>
      </c>
      <c r="E28" s="35">
        <v>7.9240000000000005E-3</v>
      </c>
      <c r="F28" s="35">
        <v>-1.8793000000000001E-2</v>
      </c>
      <c r="G28" s="35">
        <v>1.9799999999999999E-4</v>
      </c>
      <c r="H28" s="35">
        <v>4.2972000000000003E-2</v>
      </c>
      <c r="I28" s="35">
        <v>1.4874999999999999E-2</v>
      </c>
      <c r="J28" s="35">
        <v>2.9326000000000001E-2</v>
      </c>
      <c r="K28" s="35">
        <v>3.2452000000000002E-2</v>
      </c>
      <c r="L28" s="35">
        <v>0.110206</v>
      </c>
      <c r="M28" s="35">
        <v>5.5504999999999999E-2</v>
      </c>
      <c r="N28" s="35">
        <v>-4.1548000000000002E-2</v>
      </c>
      <c r="O28" s="35">
        <f t="shared" si="0"/>
        <v>2.5562083333333329E-2</v>
      </c>
      <c r="P28" s="35">
        <v>2.49728E-2</v>
      </c>
      <c r="S28" s="38" t="s">
        <v>86</v>
      </c>
      <c r="T28" s="35">
        <v>0.17815444701654637</v>
      </c>
      <c r="U28" s="35"/>
      <c r="V28" s="35"/>
      <c r="AA28" s="35">
        <v>0.14093281879807032</v>
      </c>
      <c r="AG28" s="35">
        <v>0.17815444701654637</v>
      </c>
      <c r="AM28" s="35" t="s">
        <v>86</v>
      </c>
      <c r="AN28" s="16">
        <v>0.34614274334944439</v>
      </c>
      <c r="AT28" s="38">
        <f t="shared" si="7"/>
        <v>-4</v>
      </c>
      <c r="AU28" s="38">
        <f t="shared" si="8"/>
        <v>5</v>
      </c>
      <c r="AV28" s="35">
        <f t="shared" ref="AV28" si="15">AT28*SUMPRODUCT(gmv_w,mu)+AU28*SUMPRODUCT(eff_w,mu)</f>
        <v>0.31160612577424079</v>
      </c>
      <c r="AW28" s="38">
        <f t="array" ref="AW28">SQRT(AT28^2*MMULT(TRANSPOSE(gmv_w),MMULT(S,gmv_w))+AU28^2*MMULT(TRANSPOSE(eff_w),MMULT(S,eff_w))+2*AT28*AU28*MMULT(TRANSPOSE(gmv_w),MMULT(S,eff_w)))</f>
        <v>0.15119435392257805</v>
      </c>
      <c r="AY28" s="38">
        <f t="shared" si="10"/>
        <v>-0.10000000000000003</v>
      </c>
      <c r="AZ28" s="38">
        <f t="shared" si="11"/>
        <v>1.1000000000000001</v>
      </c>
      <c r="BA28" s="17">
        <f t="shared" ref="BA28" si="16">AY28*$U$55+AZ28*SUMPRODUCT(tang_w,mu)</f>
        <v>0.36257048390412194</v>
      </c>
      <c r="BB28" s="17">
        <f t="array" ref="BB28">SQRT(AZ28^2*MMULT(TRANSPOSE(tang_w),MMULT(S,tang_w)))</f>
        <v>0.17848136240874618</v>
      </c>
    </row>
    <row r="29" spans="2:70" ht="15" x14ac:dyDescent="0.2">
      <c r="B29" s="41">
        <v>20131231</v>
      </c>
      <c r="C29" s="35">
        <v>-1.8883E-2</v>
      </c>
      <c r="D29" s="35">
        <v>7.8260999999999997E-2</v>
      </c>
      <c r="E29" s="35">
        <v>4.3910999999999999E-2</v>
      </c>
      <c r="F29" s="35">
        <v>3.509E-3</v>
      </c>
      <c r="G29" s="35">
        <v>-1.0311000000000001E-2</v>
      </c>
      <c r="H29" s="35">
        <v>-3.3364999999999999E-2</v>
      </c>
      <c r="I29" s="35">
        <v>7.3403999999999997E-2</v>
      </c>
      <c r="J29" s="35">
        <v>9.0218000000000007E-2</v>
      </c>
      <c r="K29" s="35">
        <v>1.6684999999999998E-2</v>
      </c>
      <c r="L29" s="35">
        <v>2.2020000000000001E-2</v>
      </c>
      <c r="M29" s="35">
        <v>-2.2837E-2</v>
      </c>
      <c r="N29" s="35">
        <v>8.6005999999999999E-2</v>
      </c>
      <c r="O29" s="35">
        <f t="shared" si="0"/>
        <v>2.738483333333333E-2</v>
      </c>
      <c r="P29" s="35">
        <v>2.6159350000000001E-2</v>
      </c>
      <c r="S29" s="38" t="s">
        <v>87</v>
      </c>
      <c r="T29" s="35">
        <v>7.7890978437686054E-2</v>
      </c>
      <c r="U29" s="35"/>
      <c r="V29" s="35"/>
      <c r="AA29" s="35">
        <v>0.15559192291044452</v>
      </c>
      <c r="AG29" s="35">
        <v>7.7890978437686054E-2</v>
      </c>
      <c r="AM29" s="35" t="s">
        <v>87</v>
      </c>
      <c r="AN29" s="16">
        <v>-0.2731452270203642</v>
      </c>
      <c r="AT29" s="38">
        <f t="shared" si="7"/>
        <v>-3.5</v>
      </c>
      <c r="AU29" s="38">
        <f t="shared" si="8"/>
        <v>4.5</v>
      </c>
      <c r="AV29" s="35">
        <f t="shared" ref="AV29" si="17">AT29*SUMPRODUCT(gmv_w,mu)+AU29*SUMPRODUCT(eff_w,mu)</f>
        <v>0.29140536006656176</v>
      </c>
      <c r="AW29" s="38">
        <f t="array" ref="AW29">SQRT(AT29^2*MMULT(TRANSPOSE(gmv_w),MMULT(S,gmv_w))+AU29^2*MMULT(TRANSPOSE(eff_w),MMULT(S,eff_w))+2*AT29*AU29*MMULT(TRANSPOSE(gmv_w),MMULT(S,eff_w)))</f>
        <v>0.14078600705142169</v>
      </c>
      <c r="AY29" s="38">
        <f t="shared" si="10"/>
        <v>0</v>
      </c>
      <c r="AZ29" s="38">
        <f t="shared" si="11"/>
        <v>1</v>
      </c>
      <c r="BA29" s="17">
        <f t="shared" ref="BA29" si="18">AY29*$U$55+AZ29*SUMPRODUCT(tang_w,mu)</f>
        <v>0.33242771264011084</v>
      </c>
      <c r="BB29" s="17">
        <f t="array" ref="BB29">SQRT(AZ29^2*MMULT(TRANSPOSE(tang_w),MMULT(S,tang_w)))</f>
        <v>0.16225578400795104</v>
      </c>
    </row>
    <row r="30" spans="2:70" ht="15" x14ac:dyDescent="0.2">
      <c r="B30" s="41">
        <v>20140131</v>
      </c>
      <c r="C30" s="35">
        <v>1.1494000000000001E-2</v>
      </c>
      <c r="D30" s="35">
        <v>-9.0323000000000001E-2</v>
      </c>
      <c r="E30" s="35">
        <v>-5.8057999999999998E-2</v>
      </c>
      <c r="F30" s="35">
        <v>2.2318000000000001E-2</v>
      </c>
      <c r="G30" s="35">
        <v>-3.0254E-2</v>
      </c>
      <c r="H30" s="35">
        <v>-5.1449000000000002E-2</v>
      </c>
      <c r="I30" s="35">
        <v>4.0744000000000002E-2</v>
      </c>
      <c r="J30" s="35">
        <v>-5.8798000000000003E-2</v>
      </c>
      <c r="K30" s="35">
        <v>-8.2277000000000003E-2</v>
      </c>
      <c r="L30" s="35">
        <v>-4.6854E-2</v>
      </c>
      <c r="M30" s="35">
        <v>-5.0958999999999997E-2</v>
      </c>
      <c r="N30" s="35">
        <v>-3.0346999999999999E-2</v>
      </c>
      <c r="O30" s="35">
        <f t="shared" si="0"/>
        <v>-3.539691666666666E-2</v>
      </c>
      <c r="P30" s="35">
        <v>-3.004685E-2</v>
      </c>
      <c r="S30" s="38" t="s">
        <v>88</v>
      </c>
      <c r="T30" s="35">
        <v>-1.4726623304423215E-2</v>
      </c>
      <c r="U30" s="35"/>
      <c r="V30" s="35"/>
      <c r="AA30" s="35">
        <v>7.1828796167012227E-3</v>
      </c>
      <c r="AG30" s="35">
        <v>-1.4726623304423215E-2</v>
      </c>
      <c r="AM30" s="35" t="s">
        <v>88</v>
      </c>
      <c r="AN30" s="16">
        <v>-0.11416484729576878</v>
      </c>
      <c r="AT30" s="38">
        <f t="shared" si="7"/>
        <v>-3</v>
      </c>
      <c r="AU30" s="38">
        <f t="shared" si="8"/>
        <v>4</v>
      </c>
      <c r="AV30" s="35">
        <f t="shared" ref="AV30" si="19">AT30*SUMPRODUCT(gmv_w,mu)+AU30*SUMPRODUCT(eff_w,mu)</f>
        <v>0.27120459435888272</v>
      </c>
      <c r="AW30" s="38">
        <f t="array" ref="AW30">SQRT(AT30^2*MMULT(TRANSPOSE(gmv_w),MMULT(S,gmv_w))+AU30^2*MMULT(TRANSPOSE(eff_w),MMULT(S,eff_w))+2*AT30*AU30*MMULT(TRANSPOSE(gmv_w),MMULT(S,eff_w)))</f>
        <v>0.13077294527571781</v>
      </c>
      <c r="AY30" s="38">
        <f t="shared" si="10"/>
        <v>0.1</v>
      </c>
      <c r="AZ30" s="38">
        <f t="shared" si="11"/>
        <v>0.9</v>
      </c>
      <c r="BA30" s="17">
        <f t="shared" ref="BA30" si="20">AY30*$U$55+AZ30*SUMPRODUCT(tang_w,mu)</f>
        <v>0.30228494137609974</v>
      </c>
      <c r="BB30" s="17">
        <f t="array" ref="BB30">SQRT(AZ30^2*MMULT(TRANSPOSE(tang_w),MMULT(S,tang_w)))</f>
        <v>0.14603020560715596</v>
      </c>
    </row>
    <row r="31" spans="2:70" ht="15" x14ac:dyDescent="0.2">
      <c r="B31" s="41">
        <v>20140228</v>
      </c>
      <c r="C31" s="35">
        <v>1.9820000000000001E-2</v>
      </c>
      <c r="D31" s="35">
        <v>3.4447999999999999E-2</v>
      </c>
      <c r="E31" s="35">
        <v>5.3429999999999998E-2</v>
      </c>
      <c r="F31" s="35">
        <v>6.9467000000000001E-2</v>
      </c>
      <c r="G31" s="35">
        <v>4.1857999999999999E-2</v>
      </c>
      <c r="H31" s="35">
        <v>2.6624999999999999E-2</v>
      </c>
      <c r="I31" s="35">
        <v>3.2584000000000002E-2</v>
      </c>
      <c r="J31" s="35">
        <v>-3.4900000000000003E-4</v>
      </c>
      <c r="K31" s="35">
        <v>3.5047000000000002E-2</v>
      </c>
      <c r="L31" s="35">
        <v>2.6373000000000001E-2</v>
      </c>
      <c r="M31" s="35">
        <v>2.6800000000000001E-4</v>
      </c>
      <c r="N31" s="35">
        <v>0.104699</v>
      </c>
      <c r="O31" s="35">
        <f t="shared" si="0"/>
        <v>3.70225E-2</v>
      </c>
      <c r="P31" s="35">
        <v>4.6225389999999998E-2</v>
      </c>
      <c r="S31" s="38" t="s">
        <v>89</v>
      </c>
      <c r="T31" s="35">
        <v>0.14734706530206607</v>
      </c>
      <c r="U31" s="35"/>
      <c r="V31" s="35"/>
      <c r="AA31" s="35">
        <v>0.18193018626349072</v>
      </c>
      <c r="AG31" s="35">
        <v>0.14734706530206607</v>
      </c>
      <c r="AM31" s="35" t="s">
        <v>89</v>
      </c>
      <c r="AN31" s="16">
        <v>-8.3983370671405246E-3</v>
      </c>
      <c r="AT31" s="38">
        <f>AT30+0.5</f>
        <v>-2.5</v>
      </c>
      <c r="AU31" s="38">
        <f t="shared" si="8"/>
        <v>3.5</v>
      </c>
      <c r="AV31" s="35">
        <f t="shared" ref="AV31" si="21">AT31*SUMPRODUCT(gmv_w,mu)+AU31*SUMPRODUCT(eff_w,mu)</f>
        <v>0.25100382865120369</v>
      </c>
      <c r="AW31" s="38">
        <f t="array" ref="AW31">SQRT(AT31^2*MMULT(TRANSPOSE(gmv_w),MMULT(S,gmv_w))+AU31^2*MMULT(TRANSPOSE(eff_w),MMULT(S,eff_w))+2*AT31*AU31*MMULT(TRANSPOSE(gmv_w),MMULT(S,eff_w)))</f>
        <v>0.12125313588470414</v>
      </c>
      <c r="AY31" s="38">
        <f t="shared" si="10"/>
        <v>0.2</v>
      </c>
      <c r="AZ31" s="38">
        <f t="shared" si="11"/>
        <v>0.8</v>
      </c>
      <c r="BA31" s="17">
        <f t="shared" ref="BA31" si="22">AY31*$U$55+AZ31*SUMPRODUCT(tang_w,mu)</f>
        <v>0.27214217011208869</v>
      </c>
      <c r="BB31" s="17">
        <f t="array" ref="BB31">SQRT(AZ31^2*MMULT(TRANSPOSE(tang_w),MMULT(S,tang_w)))</f>
        <v>0.12980462720636085</v>
      </c>
    </row>
    <row r="32" spans="2:70" ht="15" x14ac:dyDescent="0.2">
      <c r="B32" s="41">
        <v>20140331</v>
      </c>
      <c r="C32" s="35">
        <v>6.9956000000000004E-2</v>
      </c>
      <c r="D32" s="35">
        <v>6.8719000000000002E-2</v>
      </c>
      <c r="E32" s="35">
        <v>3.9530999999999997E-2</v>
      </c>
      <c r="F32" s="35">
        <v>-1.3419E-2</v>
      </c>
      <c r="G32" s="35">
        <v>3.5778999999999998E-2</v>
      </c>
      <c r="H32" s="35">
        <v>2.4663000000000001E-2</v>
      </c>
      <c r="I32" s="35">
        <v>2.4750000000000001E-2</v>
      </c>
      <c r="J32" s="35">
        <v>6.2608999999999998E-2</v>
      </c>
      <c r="K32" s="35">
        <v>-2.6606000000000001E-2</v>
      </c>
      <c r="L32" s="35">
        <v>6.8461999999999995E-2</v>
      </c>
      <c r="M32" s="35">
        <v>2.9585E-2</v>
      </c>
      <c r="N32" s="35">
        <v>-6.0065E-2</v>
      </c>
      <c r="O32" s="35">
        <f t="shared" si="0"/>
        <v>2.6996999999999997E-2</v>
      </c>
      <c r="P32" s="35">
        <v>4.544167E-3</v>
      </c>
      <c r="S32" s="38" t="s">
        <v>90</v>
      </c>
      <c r="T32" s="35">
        <v>8.0712048628821309E-2</v>
      </c>
      <c r="U32" s="35"/>
      <c r="V32" s="35"/>
      <c r="AA32" s="35">
        <v>6.4604482828451201E-2</v>
      </c>
      <c r="AG32" s="35">
        <v>8.0712048628821309E-2</v>
      </c>
      <c r="AM32" s="35" t="s">
        <v>90</v>
      </c>
      <c r="AN32" s="16">
        <v>0.15310824869742379</v>
      </c>
      <c r="AT32" s="38">
        <f t="shared" ref="AT32:AT48" si="23">AT31+0.5</f>
        <v>-2</v>
      </c>
      <c r="AU32" s="38">
        <f t="shared" si="8"/>
        <v>3</v>
      </c>
      <c r="AV32" s="35">
        <f t="shared" ref="AV32" si="24">AT32*SUMPRODUCT(gmv_w,mu)+AU32*SUMPRODUCT(eff_w,mu)</f>
        <v>0.23080306294352462</v>
      </c>
      <c r="AW32" s="38">
        <f t="array" ref="AW32">SQRT(AT32^2*MMULT(TRANSPOSE(gmv_w),MMULT(S,gmv_w))+AU32^2*MMULT(TRANSPOSE(eff_w),MMULT(S,eff_w))+2*AT32*AU32*MMULT(TRANSPOSE(gmv_w),MMULT(S,eff_w)))</f>
        <v>0.11235203166320067</v>
      </c>
      <c r="AY32" s="38">
        <f t="shared" si="10"/>
        <v>0.30000000000000004</v>
      </c>
      <c r="AZ32" s="38">
        <f t="shared" si="11"/>
        <v>0.7</v>
      </c>
      <c r="BA32" s="17">
        <f t="shared" ref="BA32" si="25">AY32*$U$55+AZ32*SUMPRODUCT(tang_w,mu)</f>
        <v>0.24199939884807758</v>
      </c>
      <c r="BB32" s="17">
        <f t="array" ref="BB32">SQRT(AZ32^2*MMULT(TRANSPOSE(tang_w),MMULT(S,tang_w)))</f>
        <v>0.11357904880556573</v>
      </c>
    </row>
    <row r="33" spans="2:54" ht="15" x14ac:dyDescent="0.2">
      <c r="B33" s="41">
        <v>20140430</v>
      </c>
      <c r="C33" s="35">
        <v>-1.4394000000000001E-2</v>
      </c>
      <c r="D33" s="35">
        <v>7.8359999999999992E-3</v>
      </c>
      <c r="E33" s="35">
        <v>2.0676E-2</v>
      </c>
      <c r="F33" s="35">
        <v>-7.8160999999999994E-2</v>
      </c>
      <c r="G33" s="35">
        <v>3.1068999999999999E-2</v>
      </c>
      <c r="H33" s="35">
        <v>3.2178999999999999E-2</v>
      </c>
      <c r="I33" s="35">
        <v>6.6720000000000002E-2</v>
      </c>
      <c r="J33" s="35">
        <v>2.7973000000000001E-2</v>
      </c>
      <c r="K33" s="35">
        <v>2.8129999999999999E-2</v>
      </c>
      <c r="L33" s="35">
        <v>-7.1651999999999993E-2</v>
      </c>
      <c r="M33" s="35">
        <v>4.2915000000000002E-2</v>
      </c>
      <c r="N33" s="35">
        <v>-6.1731000000000001E-2</v>
      </c>
      <c r="O33" s="35">
        <f t="shared" si="0"/>
        <v>2.6300000000000008E-3</v>
      </c>
      <c r="P33" s="35">
        <v>1.5690830000000002E-3</v>
      </c>
      <c r="S33" s="38" t="s">
        <v>91</v>
      </c>
      <c r="T33" s="35">
        <v>3.5527693085327848E-2</v>
      </c>
      <c r="U33" s="35"/>
      <c r="V33" s="35"/>
      <c r="AA33" s="35">
        <v>-5.6806669112812645E-2</v>
      </c>
      <c r="AG33" s="35">
        <v>3.5527693085327848E-2</v>
      </c>
      <c r="AM33" s="35" t="s">
        <v>91</v>
      </c>
      <c r="AN33" s="16">
        <v>0.45254194747671056</v>
      </c>
      <c r="AT33" s="38">
        <f t="shared" si="23"/>
        <v>-1.5</v>
      </c>
      <c r="AU33" s="38">
        <f t="shared" si="8"/>
        <v>2.5</v>
      </c>
      <c r="AV33" s="35">
        <f t="shared" ref="AV33" si="26">AT33*SUMPRODUCT(gmv_w,mu)+AU33*SUMPRODUCT(eff_w,mu)</f>
        <v>0.21060229723584564</v>
      </c>
      <c r="AW33" s="38">
        <f t="array" ref="AW33">SQRT(AT33^2*MMULT(TRANSPOSE(gmv_w),MMULT(S,gmv_w))+AU33^2*MMULT(TRANSPOSE(eff_w),MMULT(S,eff_w))+2*AT33*AU33*MMULT(TRANSPOSE(gmv_w),MMULT(S,eff_w)))</f>
        <v>0.10422826577761367</v>
      </c>
      <c r="AY33" s="38">
        <f t="shared" si="10"/>
        <v>0.4</v>
      </c>
      <c r="AZ33" s="38">
        <f t="shared" si="11"/>
        <v>0.6</v>
      </c>
      <c r="BA33" s="17">
        <f t="shared" ref="BA33" si="27">AY33*$U$55+AZ33*SUMPRODUCT(tang_w,mu)</f>
        <v>0.21185662758406648</v>
      </c>
      <c r="BB33" s="17">
        <f t="array" ref="BB33">SQRT(AZ33^2*MMULT(TRANSPOSE(tang_w),MMULT(S,tang_w)))</f>
        <v>9.7353470404770631E-2</v>
      </c>
    </row>
    <row r="34" spans="2:54" ht="15" x14ac:dyDescent="0.2">
      <c r="B34" s="41">
        <v>20140530</v>
      </c>
      <c r="C34" s="35">
        <v>2.0296999999999999E-2</v>
      </c>
      <c r="D34" s="35">
        <v>3.3158E-2</v>
      </c>
      <c r="E34" s="35">
        <v>-5.6038999999999999E-2</v>
      </c>
      <c r="F34" s="35">
        <v>1.6469000000000001E-2</v>
      </c>
      <c r="G34" s="35">
        <v>3.6024E-2</v>
      </c>
      <c r="H34" s="35">
        <v>-2.1319999999999999E-2</v>
      </c>
      <c r="I34" s="35">
        <v>-3.0075999999999999E-2</v>
      </c>
      <c r="J34" s="35">
        <v>-2.3248000000000001E-2</v>
      </c>
      <c r="K34" s="35">
        <v>5.3945E-2</v>
      </c>
      <c r="L34" s="35">
        <v>-7.3239999999999998E-3</v>
      </c>
      <c r="M34" s="35">
        <v>-3.0862000000000001E-2</v>
      </c>
      <c r="N34" s="35">
        <v>-2.1222999999999999E-2</v>
      </c>
      <c r="O34" s="35">
        <f t="shared" si="0"/>
        <v>-2.5165833333333325E-3</v>
      </c>
      <c r="P34" s="35">
        <v>2.026029E-2</v>
      </c>
      <c r="S34" s="38" t="s">
        <v>92</v>
      </c>
      <c r="T34" s="35">
        <v>0.2143752202109597</v>
      </c>
      <c r="U34" s="35"/>
      <c r="V34" s="35"/>
      <c r="AA34" s="35">
        <v>0.18464969730618691</v>
      </c>
      <c r="AG34" s="35">
        <v>0.2143752202109597</v>
      </c>
      <c r="AM34" s="35" t="s">
        <v>92</v>
      </c>
      <c r="AN34" s="16">
        <v>0.34854133845895391</v>
      </c>
      <c r="AT34" s="38">
        <f t="shared" si="23"/>
        <v>-1</v>
      </c>
      <c r="AU34" s="38">
        <f t="shared" si="8"/>
        <v>2</v>
      </c>
      <c r="AV34" s="35">
        <f t="shared" ref="AV34" si="28">AT34*SUMPRODUCT(gmv_w,mu)+AU34*SUMPRODUCT(eff_w,mu)</f>
        <v>0.19040153152816658</v>
      </c>
      <c r="AW34" s="38">
        <f t="array" ref="AW34">SQRT(AT34^2*MMULT(TRANSPOSE(gmv_w),MMULT(S,gmv_w))+AU34^2*MMULT(TRANSPOSE(eff_w),MMULT(S,eff_w))+2*AT34*AU34*MMULT(TRANSPOSE(gmv_w),MMULT(S,eff_w)))</f>
        <v>9.7077186127094803E-2</v>
      </c>
      <c r="AY34" s="38">
        <f t="shared" si="10"/>
        <v>0.5</v>
      </c>
      <c r="AZ34" s="38">
        <f t="shared" si="11"/>
        <v>0.5</v>
      </c>
      <c r="BA34" s="17">
        <f t="shared" ref="BA34" si="29">AY34*$U$55+AZ34*SUMPRODUCT(tang_w,mu)</f>
        <v>0.18171385632005543</v>
      </c>
      <c r="BB34" s="17">
        <f t="array" ref="BB34">SQRT(AZ34^2*MMULT(TRANSPOSE(tang_w),MMULT(S,tang_w)))</f>
        <v>8.1127892003975521E-2</v>
      </c>
    </row>
    <row r="35" spans="2:54" ht="15" x14ac:dyDescent="0.2">
      <c r="B35" s="41">
        <v>20140630</v>
      </c>
      <c r="C35" s="35">
        <v>1.8564000000000001E-2</v>
      </c>
      <c r="D35" s="35">
        <v>-1.8468999999999999E-2</v>
      </c>
      <c r="E35" s="35">
        <v>-1.6761000000000002E-2</v>
      </c>
      <c r="F35" s="35">
        <v>3.0800000000000001E-4</v>
      </c>
      <c r="G35" s="35">
        <v>-4.351E-2</v>
      </c>
      <c r="H35" s="35">
        <v>-2.7231000000000002E-2</v>
      </c>
      <c r="I35" s="35">
        <v>6.2994999999999995E-2</v>
      </c>
      <c r="J35" s="35">
        <v>-2.1900000000000001E-4</v>
      </c>
      <c r="K35" s="35">
        <v>-5.9297999999999997E-2</v>
      </c>
      <c r="L35" s="35">
        <v>3.6889999999999999E-2</v>
      </c>
      <c r="M35" s="35">
        <v>-2.2144E-2</v>
      </c>
      <c r="N35" s="35">
        <v>-1.3207E-2</v>
      </c>
      <c r="O35" s="35">
        <f t="shared" si="0"/>
        <v>-6.840166666666668E-3</v>
      </c>
      <c r="P35" s="35">
        <v>2.7990500000000001E-2</v>
      </c>
      <c r="S35" s="38" t="s">
        <v>93</v>
      </c>
      <c r="T35" s="35">
        <v>9.9117265442789024E-2</v>
      </c>
      <c r="U35" s="35"/>
      <c r="V35" s="35"/>
      <c r="AA35" s="35">
        <v>6.007182165966956E-2</v>
      </c>
      <c r="AG35" s="35">
        <v>9.9117265442789024E-2</v>
      </c>
      <c r="AM35" s="35" t="s">
        <v>93</v>
      </c>
      <c r="AN35" s="16">
        <v>0.27545250209304312</v>
      </c>
      <c r="AT35" s="38">
        <f t="shared" si="23"/>
        <v>-0.5</v>
      </c>
      <c r="AU35" s="38">
        <f t="shared" si="8"/>
        <v>1.5</v>
      </c>
      <c r="AV35" s="35">
        <f t="shared" ref="AV35" si="30">AT35*SUMPRODUCT(gmv_w,mu)+AU35*SUMPRODUCT(eff_w,mu)</f>
        <v>0.17020076582048754</v>
      </c>
      <c r="AW35" s="38">
        <f t="array" ref="AW35">SQRT(AT35^2*MMULT(TRANSPOSE(gmv_w),MMULT(S,gmv_w))+AU35^2*MMULT(TRANSPOSE(eff_w),MMULT(S,eff_w))+2*AT35*AU35*MMULT(TRANSPOSE(gmv_w),MMULT(S,eff_w)))</f>
        <v>9.1128069533410225E-2</v>
      </c>
      <c r="AY35" s="38">
        <f t="shared" si="10"/>
        <v>0.6</v>
      </c>
      <c r="AZ35" s="38">
        <f t="shared" si="11"/>
        <v>0.4</v>
      </c>
      <c r="BA35" s="17">
        <f t="shared" ref="BA35" si="31">AY35*$U$55+AZ35*SUMPRODUCT(tang_w,mu)</f>
        <v>0.15157108505604436</v>
      </c>
      <c r="BB35" s="17">
        <f t="array" ref="BB35">SQRT(AZ35^2*MMULT(TRANSPOSE(tang_w),MMULT(S,tang_w)))</f>
        <v>6.4902313603180425E-2</v>
      </c>
    </row>
    <row r="36" spans="2:54" ht="15" x14ac:dyDescent="0.2">
      <c r="B36" s="41">
        <v>20140731</v>
      </c>
      <c r="C36" s="35">
        <v>3.5012000000000001E-2</v>
      </c>
      <c r="D36" s="35">
        <v>5.1915999999999997E-2</v>
      </c>
      <c r="E36" s="35">
        <v>5.7373E-2</v>
      </c>
      <c r="F36" s="35">
        <v>-9.4689999999999996E-2</v>
      </c>
      <c r="G36" s="35">
        <v>-3.7685999999999997E-2</v>
      </c>
      <c r="H36" s="35">
        <v>-7.9699999999999997E-3</v>
      </c>
      <c r="I36" s="35">
        <v>-6.6439999999999999E-2</v>
      </c>
      <c r="J36" s="35">
        <v>-6.0076999999999998E-2</v>
      </c>
      <c r="K36" s="35">
        <v>-5.3053999999999997E-2</v>
      </c>
      <c r="L36" s="35">
        <v>7.8100000000000001E-3</v>
      </c>
      <c r="M36" s="35">
        <v>-1.9848000000000001E-2</v>
      </c>
      <c r="N36" s="35">
        <v>5.5334000000000001E-2</v>
      </c>
      <c r="O36" s="35">
        <f t="shared" si="0"/>
        <v>-1.1026666666666664E-2</v>
      </c>
      <c r="P36" s="35">
        <v>-2.056651E-2</v>
      </c>
      <c r="AT36" s="38">
        <f t="shared" si="23"/>
        <v>0</v>
      </c>
      <c r="AU36" s="38">
        <f t="shared" si="8"/>
        <v>1</v>
      </c>
      <c r="AV36" s="35">
        <f t="shared" ref="AV36" si="32">AT36*SUMPRODUCT(gmv_w,mu)+AU36*SUMPRODUCT(eff_w,mu)</f>
        <v>0.15000000011280853</v>
      </c>
      <c r="AW36" s="38">
        <f t="array" ref="AW36">SQRT(AT36^2*MMULT(TRANSPOSE(gmv_w),MMULT(S,gmv_w))+AU36^2*MMULT(TRANSPOSE(eff_w),MMULT(S,eff_w))+2*AT36*AU36*MMULT(TRANSPOSE(gmv_w),MMULT(S,eff_w)))</f>
        <v>8.6628900250454513E-2</v>
      </c>
      <c r="AY36" s="38">
        <f t="shared" si="10"/>
        <v>0.7</v>
      </c>
      <c r="AZ36" s="38">
        <f t="shared" si="11"/>
        <v>0.30000000000000004</v>
      </c>
      <c r="BA36" s="17">
        <f t="shared" ref="BA36" si="33">AY36*$U$55+AZ36*SUMPRODUCT(tang_w,mu)</f>
        <v>0.12142831379203327</v>
      </c>
      <c r="BB36" s="17">
        <f t="array" ref="BB36">SQRT(AZ36^2*MMULT(TRANSPOSE(tang_w),MMULT(S,tang_w)))</f>
        <v>4.8676735202385323E-2</v>
      </c>
    </row>
    <row r="37" spans="2:54" ht="15" x14ac:dyDescent="0.2">
      <c r="B37" s="41">
        <v>20140829</v>
      </c>
      <c r="C37" s="35">
        <v>5.9082000000000003E-2</v>
      </c>
      <c r="D37" s="35">
        <v>7.9741000000000006E-2</v>
      </c>
      <c r="E37" s="35">
        <v>9.0259999999999993E-3</v>
      </c>
      <c r="F37" s="35">
        <v>4.3165000000000002E-2</v>
      </c>
      <c r="G37" s="35">
        <v>6.4407000000000006E-2</v>
      </c>
      <c r="H37" s="35">
        <v>7.4884000000000006E-2</v>
      </c>
      <c r="I37" s="35">
        <v>8.2581000000000002E-2</v>
      </c>
      <c r="J37" s="35">
        <v>-1.1985000000000001E-2</v>
      </c>
      <c r="K37" s="35">
        <v>5.8515999999999999E-2</v>
      </c>
      <c r="L37" s="35">
        <v>3.0865E-2</v>
      </c>
      <c r="M37" s="35">
        <v>3.2618000000000001E-2</v>
      </c>
      <c r="N37" s="35">
        <v>5.0539000000000001E-2</v>
      </c>
      <c r="O37" s="35">
        <f t="shared" si="0"/>
        <v>4.7786583333333334E-2</v>
      </c>
      <c r="P37" s="35">
        <v>4.0225000000000004E-2</v>
      </c>
      <c r="AT37" s="38">
        <f t="shared" si="23"/>
        <v>0.5</v>
      </c>
      <c r="AU37" s="38">
        <f t="shared" si="8"/>
        <v>0.5</v>
      </c>
      <c r="AV37" s="35">
        <f t="shared" ref="AV37" si="34">AT37*SUMPRODUCT(gmv_w,mu)+AU37*SUMPRODUCT(eff_w,mu)</f>
        <v>0.1297992344051295</v>
      </c>
      <c r="AW37" s="38">
        <f t="array" ref="AW37">SQRT(AT37^2*MMULT(TRANSPOSE(gmv_w),MMULT(S,gmv_w))+AU37^2*MMULT(TRANSPOSE(eff_w),MMULT(S,eff_w))+2*AT37*AU37*MMULT(TRANSPOSE(gmv_w),MMULT(S,eff_w)))</f>
        <v>8.3813507094656597E-2</v>
      </c>
      <c r="AY37" s="38">
        <f t="shared" si="10"/>
        <v>0.79999999999999993</v>
      </c>
      <c r="AZ37" s="38">
        <f t="shared" si="11"/>
        <v>0.20000000000000007</v>
      </c>
      <c r="BA37" s="17">
        <f t="shared" ref="BA37" si="35">AY37*$U$55+AZ37*SUMPRODUCT(tang_w,mu)</f>
        <v>9.1285542528022193E-2</v>
      </c>
      <c r="BB37" s="17">
        <f t="array" ref="BB37">SQRT(AZ37^2*MMULT(TRANSPOSE(tang_w),MMULT(S,tang_w)))</f>
        <v>3.245115680159022E-2</v>
      </c>
    </row>
    <row r="38" spans="2:54" ht="15" x14ac:dyDescent="0.2">
      <c r="B38" s="41">
        <v>20140930</v>
      </c>
      <c r="C38" s="35">
        <v>2.0471E-2</v>
      </c>
      <c r="D38" s="35">
        <v>2.487E-2</v>
      </c>
      <c r="E38" s="35">
        <v>-1.2845000000000001E-2</v>
      </c>
      <c r="F38" s="35">
        <v>4.3864E-2</v>
      </c>
      <c r="G38" s="35">
        <v>-5.4889E-2</v>
      </c>
      <c r="H38" s="35">
        <v>7.5799999999999999E-3</v>
      </c>
      <c r="I38" s="35">
        <v>-9.2050999999999994E-2</v>
      </c>
      <c r="J38" s="35">
        <v>-1.7838E-2</v>
      </c>
      <c r="K38" s="35">
        <v>4.5739999999999999E-3</v>
      </c>
      <c r="L38" s="35">
        <v>1.3287999999999999E-2</v>
      </c>
      <c r="M38" s="35">
        <v>1.2848E-2</v>
      </c>
      <c r="N38" s="35">
        <v>2.036E-2</v>
      </c>
      <c r="O38" s="35">
        <f t="shared" si="0"/>
        <v>-2.480666666666667E-3</v>
      </c>
      <c r="P38" s="35">
        <v>-2.5208730000000002E-2</v>
      </c>
      <c r="AT38" s="38">
        <f t="shared" si="23"/>
        <v>1</v>
      </c>
      <c r="AU38" s="38">
        <f t="shared" si="8"/>
        <v>0</v>
      </c>
      <c r="AV38" s="35">
        <f t="shared" ref="AV38" si="36">AT38*SUMPRODUCT(gmv_w,mu)+AU38*SUMPRODUCT(eff_w,mu)</f>
        <v>0.10959846869745048</v>
      </c>
      <c r="AW38" s="38">
        <f t="array" ref="AW38">SQRT(AT38^2*MMULT(TRANSPOSE(gmv_w),MMULT(S,gmv_w))+AU38^2*MMULT(TRANSPOSE(eff_w),MMULT(S,eff_w))+2*AT38*AU38*MMULT(TRANSPOSE(gmv_w),MMULT(S,eff_w)))</f>
        <v>8.2853713831032405E-2</v>
      </c>
      <c r="AY38" s="38">
        <f t="shared" si="10"/>
        <v>0.89999999999999991</v>
      </c>
      <c r="AZ38" s="38">
        <f t="shared" si="11"/>
        <v>0.10000000000000009</v>
      </c>
      <c r="BA38" s="17">
        <f t="shared" ref="BA38" si="37">AY38*$U$55+AZ38*SUMPRODUCT(tang_w,mu)</f>
        <v>6.1142771264011117E-2</v>
      </c>
      <c r="BB38" s="17">
        <f t="array" ref="BB38">SQRT(AZ38^2*MMULT(TRANSPOSE(tang_w),MMULT(S,tang_w)))</f>
        <v>1.622557840079512E-2</v>
      </c>
    </row>
    <row r="39" spans="2:54" ht="15" x14ac:dyDescent="0.2">
      <c r="B39" s="41">
        <v>20141031</v>
      </c>
      <c r="C39" s="35">
        <v>1.2725999999999999E-2</v>
      </c>
      <c r="D39" s="35">
        <v>-8.0235000000000001E-2</v>
      </c>
      <c r="E39" s="35">
        <v>-0.133962</v>
      </c>
      <c r="F39" s="35">
        <v>5.0299999999999997E-3</v>
      </c>
      <c r="G39" s="35">
        <v>3.8057000000000001E-2</v>
      </c>
      <c r="H39" s="35">
        <v>4.9840000000000002E-2</v>
      </c>
      <c r="I39" s="35">
        <v>3.1102000000000001E-2</v>
      </c>
      <c r="J39" s="35">
        <v>4.3298000000000003E-2</v>
      </c>
      <c r="K39" s="35">
        <v>-1.9390999999999999E-2</v>
      </c>
      <c r="L39" s="35">
        <v>1.0624E-2</v>
      </c>
      <c r="M39" s="35">
        <v>-2.6150000000000001E-3</v>
      </c>
      <c r="N39" s="35">
        <v>-7.2929999999999995E-2</v>
      </c>
      <c r="O39" s="35">
        <f t="shared" si="0"/>
        <v>-9.8713333333333309E-3</v>
      </c>
      <c r="P39" s="35">
        <v>2.1173859999999999E-2</v>
      </c>
      <c r="S39" s="40" t="s">
        <v>110</v>
      </c>
      <c r="AT39" s="38">
        <f t="shared" si="23"/>
        <v>1.5</v>
      </c>
      <c r="AU39" s="38">
        <f t="shared" si="8"/>
        <v>-0.5</v>
      </c>
      <c r="AV39" s="35">
        <f t="shared" ref="AV39" si="38">AT39*SUMPRODUCT(gmv_w,mu)+AU39*SUMPRODUCT(eff_w,mu)</f>
        <v>8.9397702989771441E-2</v>
      </c>
      <c r="AW39" s="38">
        <f t="array" ref="AW39">SQRT(AT39^2*MMULT(TRANSPOSE(gmv_w),MMULT(S,gmv_w))+AU39^2*MMULT(TRANSPOSE(eff_w),MMULT(S,eff_w))+2*AT39*AU39*MMULT(TRANSPOSE(gmv_w),MMULT(S,eff_w)))</f>
        <v>8.3813293282562734E-2</v>
      </c>
      <c r="AY39" s="38">
        <f t="shared" si="10"/>
        <v>0.99999999999999989</v>
      </c>
      <c r="AZ39" s="38">
        <f t="shared" si="11"/>
        <v>0</v>
      </c>
      <c r="BA39" s="17">
        <f t="shared" ref="BA39" si="39">AY39*$U$55+AZ39*SUMPRODUCT(tang_w,mu)</f>
        <v>3.0999999999999996E-2</v>
      </c>
      <c r="BB39" s="17">
        <f t="array" ref="BB39">SQRT(AZ39^2*MMULT(TRANSPOSE(tang_w),MMULT(S,tang_w)))</f>
        <v>0</v>
      </c>
    </row>
    <row r="40" spans="2:54" ht="15" x14ac:dyDescent="0.2">
      <c r="B40" s="41">
        <v>20141128</v>
      </c>
      <c r="C40" s="35">
        <v>2.4920000000000001E-2</v>
      </c>
      <c r="D40" s="35">
        <v>0.12595700000000001</v>
      </c>
      <c r="E40" s="35">
        <v>-6.8729999999999998E-3</v>
      </c>
      <c r="F40" s="35">
        <v>5.1142E-2</v>
      </c>
      <c r="G40" s="35">
        <v>1.5204000000000001E-2</v>
      </c>
      <c r="H40" s="35">
        <v>3.6209999999999999E-2</v>
      </c>
      <c r="I40" s="35">
        <v>-7.9869999999999993E-3</v>
      </c>
      <c r="J40" s="35">
        <v>1.2626E-2</v>
      </c>
      <c r="K40" s="35">
        <v>8.1499000000000002E-2</v>
      </c>
      <c r="L40" s="35">
        <v>-5.2909999999999997E-3</v>
      </c>
      <c r="M40" s="35">
        <v>0.14776500000000001</v>
      </c>
      <c r="N40" s="35">
        <v>4.5332999999999998E-2</v>
      </c>
      <c r="O40" s="35">
        <f t="shared" si="0"/>
        <v>4.3375416666666666E-2</v>
      </c>
      <c r="P40" s="35">
        <v>2.111406E-2</v>
      </c>
      <c r="AT40" s="38">
        <f t="shared" si="23"/>
        <v>2</v>
      </c>
      <c r="AU40" s="38">
        <f t="shared" si="8"/>
        <v>-1</v>
      </c>
      <c r="AV40" s="35">
        <f t="shared" ref="AV40" si="40">AT40*SUMPRODUCT(gmv_w,mu)+AU40*SUMPRODUCT(eff_w,mu)</f>
        <v>6.9196937282092419E-2</v>
      </c>
      <c r="AW40" s="38">
        <f t="array" ref="AW40">SQRT(AT40^2*MMULT(TRANSPOSE(gmv_w),MMULT(S,gmv_w))+AU40^2*MMULT(TRANSPOSE(eff_w),MMULT(S,eff_w))+2*AT40*AU40*MMULT(TRANSPOSE(gmv_w),MMULT(S,eff_w)))</f>
        <v>8.6628486523365092E-2</v>
      </c>
      <c r="AY40" s="38">
        <f t="shared" si="10"/>
        <v>1.0999999999999999</v>
      </c>
      <c r="AZ40" s="38">
        <f t="shared" si="11"/>
        <v>-9.9999999999999867E-2</v>
      </c>
      <c r="BA40" s="17">
        <f t="shared" ref="BA40" si="41">AY40*$U$55+AZ40*SUMPRODUCT(tang_w,mu)</f>
        <v>8.5722873598895882E-4</v>
      </c>
      <c r="BB40" s="17">
        <f t="array" ref="BB40">SQRT(AZ40^2*MMULT(TRANSPOSE(tang_w),MMULT(S,tang_w)))</f>
        <v>1.6225578400795086E-2</v>
      </c>
    </row>
    <row r="41" spans="2:54" ht="29" x14ac:dyDescent="0.2">
      <c r="B41" s="41">
        <v>20141231</v>
      </c>
      <c r="C41" s="35">
        <v>-2.8445999999999999E-2</v>
      </c>
      <c r="D41" s="35">
        <v>-1.2907999999999999E-2</v>
      </c>
      <c r="E41" s="35">
        <v>-1.0668E-2</v>
      </c>
      <c r="F41" s="35">
        <v>3.6398E-2</v>
      </c>
      <c r="G41" s="35">
        <v>1.0995E-2</v>
      </c>
      <c r="H41" s="35">
        <v>7.2979999999999998E-3</v>
      </c>
      <c r="I41" s="35">
        <v>-9.0159000000000003E-2</v>
      </c>
      <c r="J41" s="35">
        <v>2.8284E-2</v>
      </c>
      <c r="K41" s="35">
        <v>-3.2599000000000003E-2</v>
      </c>
      <c r="L41" s="35">
        <v>4.0225999999999998E-2</v>
      </c>
      <c r="M41" s="35">
        <v>-1.3480000000000001E-2</v>
      </c>
      <c r="N41" s="35">
        <v>2.2595000000000001E-2</v>
      </c>
      <c r="O41" s="35">
        <f t="shared" si="0"/>
        <v>-3.538666666666667E-3</v>
      </c>
      <c r="P41" s="35">
        <v>-3.6622160000000003E-3</v>
      </c>
      <c r="S41" s="49" t="s">
        <v>111</v>
      </c>
      <c r="T41" s="49" t="s">
        <v>112</v>
      </c>
      <c r="U41" s="49" t="s">
        <v>113</v>
      </c>
      <c r="AT41" s="38">
        <f t="shared" si="23"/>
        <v>2.5</v>
      </c>
      <c r="AU41" s="38">
        <f t="shared" si="8"/>
        <v>-1.5</v>
      </c>
      <c r="AV41" s="35">
        <f t="shared" ref="AV41" si="42">AT41*SUMPRODUCT(gmv_w,mu)+AU41*SUMPRODUCT(eff_w,mu)</f>
        <v>4.8996171574413383E-2</v>
      </c>
      <c r="AW41" s="38">
        <f t="array" ref="AW41">SQRT(AT41^2*MMULT(TRANSPOSE(gmv_w),MMULT(S,gmv_w))+AU41^2*MMULT(TRANSPOSE(eff_w),MMULT(S,eff_w))+2*AT41*AU41*MMULT(TRANSPOSE(gmv_w),MMULT(S,eff_w)))</f>
        <v>9.1127479582036749E-2</v>
      </c>
      <c r="AY41" s="38">
        <f t="shared" si="10"/>
        <v>1.2</v>
      </c>
      <c r="AZ41" s="38">
        <f t="shared" si="11"/>
        <v>-0.19999999999999996</v>
      </c>
      <c r="BA41" s="17">
        <f t="shared" ref="BA41" si="43">AY41*$U$55+AZ41*SUMPRODUCT(tang_w,mu)</f>
        <v>-2.9285542528022152E-2</v>
      </c>
      <c r="BB41" s="17">
        <f t="array" ref="BB41">SQRT(AZ41^2*MMULT(TRANSPOSE(tang_w),MMULT(S,tang_w)))</f>
        <v>3.2451156801590199E-2</v>
      </c>
    </row>
    <row r="42" spans="2:54" ht="15" x14ac:dyDescent="0.2">
      <c r="B42" s="41">
        <v>20150130</v>
      </c>
      <c r="C42" s="35">
        <v>-0.130248</v>
      </c>
      <c r="D42" s="35">
        <v>-0.103269</v>
      </c>
      <c r="E42" s="35">
        <v>-4.444E-2</v>
      </c>
      <c r="F42" s="35">
        <v>-1.6549999999999999E-2</v>
      </c>
      <c r="G42" s="35">
        <v>-8.2509999999999997E-3</v>
      </c>
      <c r="H42" s="35">
        <v>-6.7585999999999993E-2</v>
      </c>
      <c r="I42" s="35">
        <v>-0.11865000000000001</v>
      </c>
      <c r="J42" s="35">
        <v>-3.7074999999999997E-2</v>
      </c>
      <c r="K42" s="35">
        <v>0.11840299999999999</v>
      </c>
      <c r="L42" s="35">
        <v>-0.12464</v>
      </c>
      <c r="M42" s="35">
        <v>-1.048E-2</v>
      </c>
      <c r="N42" s="35">
        <v>-5.5594999999999999E-2</v>
      </c>
      <c r="O42" s="35">
        <f t="shared" si="0"/>
        <v>-4.9865083333333338E-2</v>
      </c>
      <c r="P42" s="35">
        <v>-2.7206540000000001E-2</v>
      </c>
      <c r="S42" s="36" t="s">
        <v>60</v>
      </c>
      <c r="T42" s="17">
        <v>0.22357540116199617</v>
      </c>
      <c r="U42" s="17">
        <v>0.22725521311475422</v>
      </c>
      <c r="AT42" s="38">
        <f t="shared" si="23"/>
        <v>3</v>
      </c>
      <c r="AU42" s="38">
        <f t="shared" si="8"/>
        <v>-2</v>
      </c>
      <c r="AV42" s="35">
        <f t="shared" ref="AV42" si="44">AT42*SUMPRODUCT(gmv_w,mu)+AU42*SUMPRODUCT(eff_w,mu)</f>
        <v>2.8795405866734347E-2</v>
      </c>
      <c r="AW42" s="38">
        <f t="array" ref="AW42">SQRT(AT42^2*MMULT(TRANSPOSE(gmv_w),MMULT(S,gmv_w))+AU42^2*MMULT(TRANSPOSE(eff_w),MMULT(S,eff_w))+2*AT42*AU42*MMULT(TRANSPOSE(gmv_w),MMULT(S,eff_w)))</f>
        <v>9.7076447729641954E-2</v>
      </c>
      <c r="AY42" s="38">
        <f t="shared" si="10"/>
        <v>1.3</v>
      </c>
      <c r="AZ42" s="38">
        <f t="shared" si="11"/>
        <v>-0.30000000000000004</v>
      </c>
      <c r="BA42" s="17">
        <f t="shared" ref="BA42" si="45">AY42*$U$55+AZ42*SUMPRODUCT(tang_w,mu)</f>
        <v>-5.9428313792033269E-2</v>
      </c>
      <c r="BB42" s="17">
        <f t="array" ref="BB42">SQRT(AZ42^2*MMULT(TRANSPOSE(tang_w),MMULT(S,tang_w)))</f>
        <v>4.8676735202385323E-2</v>
      </c>
    </row>
    <row r="43" spans="2:54" ht="15" x14ac:dyDescent="0.2">
      <c r="B43" s="41">
        <v>20150227</v>
      </c>
      <c r="C43" s="35">
        <v>9.3068999999999999E-2</v>
      </c>
      <c r="D43" s="35">
        <v>3.2811E-2</v>
      </c>
      <c r="E43" s="35">
        <v>6.3465999999999995E-2</v>
      </c>
      <c r="F43" s="35">
        <v>2.0594999999999999E-2</v>
      </c>
      <c r="G43" s="35">
        <v>2.4962000000000002E-2</v>
      </c>
      <c r="H43" s="35">
        <v>9.9659999999999992E-3</v>
      </c>
      <c r="I43" s="35">
        <v>3.6638999999999998E-2</v>
      </c>
      <c r="J43" s="35">
        <v>6.3505000000000006E-2</v>
      </c>
      <c r="K43" s="35">
        <v>4.3957000000000003E-2</v>
      </c>
      <c r="L43" s="35">
        <v>0.126885</v>
      </c>
      <c r="M43" s="35">
        <v>-1.2356000000000001E-2</v>
      </c>
      <c r="N43" s="35">
        <v>9.2642000000000002E-2</v>
      </c>
      <c r="O43" s="35">
        <f t="shared" si="0"/>
        <v>4.9678416666666669E-2</v>
      </c>
      <c r="P43" s="35">
        <v>5.5974429999999999E-2</v>
      </c>
      <c r="S43" s="36" t="s">
        <v>83</v>
      </c>
      <c r="T43" s="17">
        <v>0.21934647608448596</v>
      </c>
      <c r="U43" s="17">
        <v>0.13017481967213115</v>
      </c>
      <c r="AT43" s="38">
        <f t="shared" si="23"/>
        <v>3.5</v>
      </c>
      <c r="AU43" s="38">
        <f t="shared" si="8"/>
        <v>-2.5</v>
      </c>
      <c r="AV43" s="35">
        <f t="shared" ref="AV43" si="46">AT43*SUMPRODUCT(gmv_w,mu)+AU43*SUMPRODUCT(eff_w,mu)</f>
        <v>8.5946401590553112E-3</v>
      </c>
      <c r="AW43" s="38">
        <f t="array" ref="AW43">SQRT(AT43^2*MMULT(TRANSPOSE(gmv_w),MMULT(S,gmv_w))+AU43^2*MMULT(TRANSPOSE(eff_w),MMULT(S,eff_w))+2*AT43*AU43*MMULT(TRANSPOSE(gmv_w),MMULT(S,eff_w)))</f>
        <v>0.10422740610714147</v>
      </c>
      <c r="AY43" s="38">
        <f t="shared" si="10"/>
        <v>1.4000000000000001</v>
      </c>
      <c r="AZ43" s="38">
        <f t="shared" si="11"/>
        <v>-0.40000000000000013</v>
      </c>
      <c r="BA43" s="17">
        <f t="shared" ref="BA43" si="47">AY43*$U$55+AZ43*SUMPRODUCT(tang_w,mu)</f>
        <v>-8.9571085056044386E-2</v>
      </c>
      <c r="BB43" s="17">
        <f t="array" ref="BB43">SQRT(AZ43^2*MMULT(TRANSPOSE(tang_w),MMULT(S,tang_w)))</f>
        <v>6.4902313603180439E-2</v>
      </c>
    </row>
    <row r="44" spans="2:54" ht="15" x14ac:dyDescent="0.2">
      <c r="B44" s="41">
        <v>20150331</v>
      </c>
      <c r="C44" s="35">
        <v>-7.2861999999999996E-2</v>
      </c>
      <c r="D44" s="35">
        <v>-1.0024999999999999E-2</v>
      </c>
      <c r="E44" s="35">
        <v>-8.8920000000000006E-3</v>
      </c>
      <c r="F44" s="35">
        <v>-2.7654999999999999E-2</v>
      </c>
      <c r="G44" s="35">
        <v>5.2240000000000002E-2</v>
      </c>
      <c r="H44" s="35">
        <v>-3.7471999999999998E-2</v>
      </c>
      <c r="I44" s="35">
        <v>-3.4619999999999998E-2</v>
      </c>
      <c r="J44" s="35">
        <v>-2.5496999999999999E-2</v>
      </c>
      <c r="K44" s="35">
        <v>-5.104E-3</v>
      </c>
      <c r="L44" s="35">
        <v>-1.1423000000000001E-2</v>
      </c>
      <c r="M44" s="35">
        <v>-1.4178E-2</v>
      </c>
      <c r="N44" s="35">
        <v>-3.9719999999999998E-3</v>
      </c>
      <c r="O44" s="35">
        <f t="shared" si="0"/>
        <v>-1.6621666666666663E-2</v>
      </c>
      <c r="P44" s="35">
        <v>-1.0409720000000001E-2</v>
      </c>
      <c r="S44" s="36" t="s">
        <v>84</v>
      </c>
      <c r="T44" s="17">
        <v>0.17302149882275361</v>
      </c>
      <c r="U44" s="17">
        <v>1.5517967213114764E-2</v>
      </c>
      <c r="AT44" s="38">
        <f t="shared" si="23"/>
        <v>4</v>
      </c>
      <c r="AU44" s="38">
        <f t="shared" si="8"/>
        <v>-3</v>
      </c>
      <c r="AV44" s="35">
        <f t="shared" ref="AV44" si="48">AT44*SUMPRODUCT(gmv_w,mu)+AU44*SUMPRODUCT(eff_w,mu)</f>
        <v>-1.1606125548623669E-2</v>
      </c>
      <c r="AW44" s="38">
        <f t="array" ref="AW44">SQRT(AT44^2*MMULT(TRANSPOSE(gmv_w),MMULT(S,gmv_w))+AU44^2*MMULT(TRANSPOSE(eff_w),MMULT(S,eff_w))+2*AT44*AU44*MMULT(TRANSPOSE(gmv_w),MMULT(S,eff_w)))</f>
        <v>0.11235107465007084</v>
      </c>
      <c r="AY44" s="38">
        <f t="shared" si="10"/>
        <v>1.5000000000000002</v>
      </c>
      <c r="AZ44" s="38">
        <f t="shared" si="11"/>
        <v>-0.50000000000000022</v>
      </c>
      <c r="BA44" s="17">
        <f t="shared" ref="BA44" si="49">AY44*$U$55+AZ44*SUMPRODUCT(tang_w,mu)</f>
        <v>-0.11971385632005549</v>
      </c>
      <c r="BB44" s="17">
        <f t="array" ref="BB44">SQRT(AZ44^2*MMULT(TRANSPOSE(tang_w),MMULT(S,tang_w)))</f>
        <v>8.1127892003975563E-2</v>
      </c>
    </row>
    <row r="45" spans="2:54" ht="15" x14ac:dyDescent="0.2">
      <c r="B45" s="41">
        <v>20150430</v>
      </c>
      <c r="C45" s="35">
        <v>0.196409</v>
      </c>
      <c r="D45" s="35">
        <v>3.1223999999999998E-2</v>
      </c>
      <c r="E45" s="35">
        <v>6.7226999999999995E-2</v>
      </c>
      <c r="F45" s="35">
        <v>-8.9089000000000002E-2</v>
      </c>
      <c r="G45" s="35">
        <v>-1.4487999999999999E-2</v>
      </c>
      <c r="H45" s="35">
        <v>-2.1565999999999998E-2</v>
      </c>
      <c r="I45" s="35">
        <v>9.4339999999999993E-2</v>
      </c>
      <c r="J45" s="35">
        <v>3.2273000000000003E-2</v>
      </c>
      <c r="K45" s="35">
        <v>-4.4908999999999998E-2</v>
      </c>
      <c r="L45" s="35">
        <v>5.0841999999999998E-2</v>
      </c>
      <c r="M45" s="35">
        <v>-5.1063999999999998E-2</v>
      </c>
      <c r="N45" s="35">
        <v>1.0055E-2</v>
      </c>
      <c r="O45" s="35">
        <f t="shared" si="0"/>
        <v>2.1771166666666664E-2</v>
      </c>
      <c r="P45" s="35">
        <v>8.7762480000000004E-3</v>
      </c>
      <c r="S45" s="36" t="s">
        <v>85</v>
      </c>
      <c r="T45" s="17">
        <v>0.18102785688539219</v>
      </c>
      <c r="U45" s="17">
        <v>0.15345698360655738</v>
      </c>
      <c r="AT45" s="38">
        <f t="shared" si="23"/>
        <v>4.5</v>
      </c>
      <c r="AU45" s="38">
        <f t="shared" si="8"/>
        <v>-3.5</v>
      </c>
      <c r="AV45" s="35">
        <f t="shared" ref="AV45" si="50">AT45*SUMPRODUCT(gmv_w,mu)+AU45*SUMPRODUCT(eff_w,mu)</f>
        <v>-3.1806891256302705E-2</v>
      </c>
      <c r="AW45" s="38">
        <f t="array" ref="AW45">SQRT(AT45^2*MMULT(TRANSPOSE(gmv_w),MMULT(S,gmv_w))+AU45^2*MMULT(TRANSPOSE(eff_w),MMULT(S,eff_w))+2*AT45*AU45*MMULT(TRANSPOSE(gmv_w),MMULT(S,eff_w)))</f>
        <v>0.12125210133195334</v>
      </c>
      <c r="BA45" s="17"/>
      <c r="BB45" s="17"/>
    </row>
    <row r="46" spans="2:54" ht="15" x14ac:dyDescent="0.2">
      <c r="B46" s="41">
        <v>20150529</v>
      </c>
      <c r="C46" s="35">
        <v>-3.0221999999999999E-2</v>
      </c>
      <c r="D46" s="35">
        <v>8.6947999999999998E-2</v>
      </c>
      <c r="E46" s="35">
        <v>-1.9849999999999998E-3</v>
      </c>
      <c r="F46" s="35">
        <v>1.6046999999999999E-2</v>
      </c>
      <c r="G46" s="35">
        <v>1.4637000000000001E-2</v>
      </c>
      <c r="H46" s="35">
        <v>-1.4086E-2</v>
      </c>
      <c r="I46" s="35">
        <v>-1.7956E-2</v>
      </c>
      <c r="J46" s="35">
        <v>3.4909000000000003E-2</v>
      </c>
      <c r="K46" s="35">
        <v>-1.3325E-2</v>
      </c>
      <c r="L46" s="35">
        <v>3.9836000000000003E-2</v>
      </c>
      <c r="M46" s="35">
        <v>-4.2153000000000003E-2</v>
      </c>
      <c r="N46" s="35">
        <v>5.321E-2</v>
      </c>
      <c r="O46" s="35">
        <f t="shared" si="0"/>
        <v>1.0488333333333334E-2</v>
      </c>
      <c r="P46" s="35">
        <v>1.029037E-2</v>
      </c>
      <c r="S46" s="36" t="s">
        <v>86</v>
      </c>
      <c r="T46" s="17">
        <v>0.14176111671099215</v>
      </c>
      <c r="U46" s="17">
        <v>0.12616721311475407</v>
      </c>
      <c r="AT46" s="38">
        <f t="shared" si="23"/>
        <v>5</v>
      </c>
      <c r="AU46" s="38">
        <f t="shared" si="8"/>
        <v>-4</v>
      </c>
      <c r="AV46" s="35">
        <f t="shared" ref="AV46" si="51">AT46*SUMPRODUCT(gmv_w,mu)+AU46*SUMPRODUCT(eff_w,mu)</f>
        <v>-5.2007656963981796E-2</v>
      </c>
      <c r="AW46" s="38">
        <f t="array" ref="AW46">SQRT(AT46^2*MMULT(TRANSPOSE(gmv_w),MMULT(S,gmv_w))+AU46^2*MMULT(TRANSPOSE(eff_w),MMULT(S,eff_w))+2*AT46*AU46*MMULT(TRANSPOSE(gmv_w),MMULT(S,eff_w)))</f>
        <v>0.13077184900041933</v>
      </c>
      <c r="BA46" s="17"/>
      <c r="BB46" s="17"/>
    </row>
    <row r="47" spans="2:54" ht="15" x14ac:dyDescent="0.2">
      <c r="B47" s="41">
        <v>20150630</v>
      </c>
      <c r="C47" s="35">
        <v>-5.7832000000000001E-2</v>
      </c>
      <c r="D47" s="35">
        <v>-8.7606000000000003E-2</v>
      </c>
      <c r="E47" s="35">
        <v>-4.1202000000000003E-2</v>
      </c>
      <c r="F47" s="35">
        <v>-4.3399E-2</v>
      </c>
      <c r="G47" s="35">
        <v>-7.6579999999999999E-3</v>
      </c>
      <c r="H47" s="35">
        <v>-1.9139999999999999E-3</v>
      </c>
      <c r="I47" s="35">
        <v>-5.8599999999999998E-3</v>
      </c>
      <c r="J47" s="35">
        <v>4.2377999999999999E-2</v>
      </c>
      <c r="K47" s="35">
        <v>-1.281E-2</v>
      </c>
      <c r="L47" s="35">
        <v>3.0099999999999998E-2</v>
      </c>
      <c r="M47" s="35">
        <v>-4.4970999999999997E-2</v>
      </c>
      <c r="N47" s="35">
        <v>-1.8252999999999998E-2</v>
      </c>
      <c r="O47" s="35">
        <f t="shared" si="0"/>
        <v>-2.0752250000000003E-2</v>
      </c>
      <c r="P47" s="35">
        <v>-1.9237859999999999E-2</v>
      </c>
      <c r="S47" s="36" t="s">
        <v>87</v>
      </c>
      <c r="T47" s="17">
        <v>0.13434375010678426</v>
      </c>
      <c r="U47" s="17">
        <v>9.2524131147540961E-2</v>
      </c>
      <c r="AT47" s="38">
        <f t="shared" si="23"/>
        <v>5.5</v>
      </c>
      <c r="AU47" s="38">
        <f t="shared" si="8"/>
        <v>-4.5</v>
      </c>
      <c r="AV47" s="35">
        <f t="shared" ref="AV47" si="52">AT47*SUMPRODUCT(gmv_w,mu)+AU47*SUMPRODUCT(eff_w,mu)</f>
        <v>-7.2208422671660832E-2</v>
      </c>
      <c r="AW47" s="38">
        <f t="array" ref="AW47">SQRT(AT47^2*MMULT(TRANSPOSE(gmv_w),MMULT(S,gmv_w))+AU47^2*MMULT(TRANSPOSE(eff_w),MMULT(S,eff_w))+2*AT47*AU47*MMULT(TRANSPOSE(gmv_w),MMULT(S,eff_w)))</f>
        <v>0.14078486145800059</v>
      </c>
      <c r="BA47" s="17"/>
      <c r="BB47" s="17"/>
    </row>
    <row r="48" spans="2:54" ht="15" x14ac:dyDescent="0.2">
      <c r="B48" s="41">
        <v>20150731</v>
      </c>
      <c r="C48" s="35">
        <v>5.7757999999999997E-2</v>
      </c>
      <c r="D48" s="35">
        <v>-1.6591000000000002E-2</v>
      </c>
      <c r="E48" s="35">
        <v>-4.1190000000000003E-3</v>
      </c>
      <c r="F48" s="35">
        <v>4.5705000000000003E-2</v>
      </c>
      <c r="G48" s="35">
        <v>5.2583999999999999E-2</v>
      </c>
      <c r="H48" s="35">
        <v>-1.1209999999999999E-2</v>
      </c>
      <c r="I48" s="35">
        <v>-6.3899999999999998E-2</v>
      </c>
      <c r="J48" s="35">
        <v>-2.5554E-2</v>
      </c>
      <c r="K48" s="35">
        <v>3.9287999999999997E-2</v>
      </c>
      <c r="L48" s="35">
        <v>1.7857000000000001E-2</v>
      </c>
      <c r="M48" s="35">
        <v>1.4803E-2</v>
      </c>
      <c r="N48" s="35">
        <v>0.12803100000000001</v>
      </c>
      <c r="O48" s="35">
        <f t="shared" si="0"/>
        <v>1.955433333333333E-2</v>
      </c>
      <c r="P48" s="35">
        <v>1.211042E-2</v>
      </c>
      <c r="S48" s="36" t="s">
        <v>88</v>
      </c>
      <c r="T48" s="17">
        <v>0.24508978089628736</v>
      </c>
      <c r="U48" s="17">
        <v>4.8217573770491809E-2</v>
      </c>
      <c r="AT48" s="38">
        <f t="shared" si="23"/>
        <v>6</v>
      </c>
      <c r="AU48" s="38">
        <f t="shared" si="8"/>
        <v>-5</v>
      </c>
      <c r="AV48" s="35">
        <f t="shared" ref="AV48" si="53">AT48*SUMPRODUCT(gmv_w,mu)+AU48*SUMPRODUCT(eff_w,mu)</f>
        <v>-9.2409188379339868E-2</v>
      </c>
      <c r="AW48" s="38">
        <f t="array" ref="AW48">SQRT(AT48^2*MMULT(TRANSPOSE(gmv_w),MMULT(S,gmv_w))+AU48^2*MMULT(TRANSPOSE(eff_w),MMULT(S,eff_w))+2*AT48*AU48*MMULT(TRANSPOSE(gmv_w),MMULT(S,eff_w)))</f>
        <v>0.15119316866741711</v>
      </c>
      <c r="BA48" s="17"/>
      <c r="BB48" s="17"/>
    </row>
    <row r="49" spans="2:39" ht="15" x14ac:dyDescent="0.2">
      <c r="B49" s="41">
        <v>20150831</v>
      </c>
      <c r="C49" s="35">
        <v>-6.1455999999999997E-2</v>
      </c>
      <c r="D49" s="35">
        <v>-4.5338999999999997E-2</v>
      </c>
      <c r="E49" s="35">
        <v>-7.9017000000000004E-2</v>
      </c>
      <c r="F49" s="35">
        <v>-3.0002999999999998E-2</v>
      </c>
      <c r="G49" s="35">
        <v>-2.4910000000000002E-2</v>
      </c>
      <c r="H49" s="35">
        <v>-7.8617999999999993E-2</v>
      </c>
      <c r="I49" s="35">
        <v>-2.7851999999999998E-2</v>
      </c>
      <c r="J49" s="35">
        <v>-0.135244</v>
      </c>
      <c r="K49" s="35">
        <v>-8.7258000000000002E-2</v>
      </c>
      <c r="L49" s="35">
        <v>-6.4643000000000006E-2</v>
      </c>
      <c r="M49" s="35">
        <v>-9.3914999999999998E-2</v>
      </c>
      <c r="N49" s="35">
        <v>-3.5917999999999999E-2</v>
      </c>
      <c r="O49" s="35">
        <f t="shared" si="0"/>
        <v>-6.3681083333333346E-2</v>
      </c>
      <c r="P49" s="35">
        <v>-5.9982380000000002E-2</v>
      </c>
      <c r="S49" s="36" t="s">
        <v>89</v>
      </c>
      <c r="T49" s="17">
        <v>0.18771849544696476</v>
      </c>
      <c r="U49" s="17">
        <v>9.5605967213114762E-2</v>
      </c>
      <c r="AM49" s="35"/>
    </row>
    <row r="50" spans="2:39" ht="15" x14ac:dyDescent="0.2">
      <c r="B50" s="41">
        <v>20150930</v>
      </c>
      <c r="C50" s="35">
        <v>1.7003999999999998E-2</v>
      </c>
      <c r="D50" s="35">
        <v>-7.8684000000000004E-2</v>
      </c>
      <c r="E50" s="35">
        <v>-1.9744000000000001E-2</v>
      </c>
      <c r="F50" s="35">
        <v>2.6363000000000001E-2</v>
      </c>
      <c r="G50" s="35">
        <v>-1.1098999999999999E-2</v>
      </c>
      <c r="H50" s="35">
        <v>1.7971000000000001E-2</v>
      </c>
      <c r="I50" s="35">
        <v>-0.14495</v>
      </c>
      <c r="J50" s="35">
        <v>-8.7797E-2</v>
      </c>
      <c r="K50" s="35">
        <v>2.0660000000000001E-3</v>
      </c>
      <c r="L50" s="35">
        <v>-4.8829999999999998E-2</v>
      </c>
      <c r="M50" s="35">
        <v>1.699E-3</v>
      </c>
      <c r="N50" s="35">
        <v>-9.8488000000000006E-2</v>
      </c>
      <c r="O50" s="35">
        <f t="shared" si="0"/>
        <v>-3.5374083333333334E-2</v>
      </c>
      <c r="P50" s="35">
        <v>-3.3792870000000003E-2</v>
      </c>
      <c r="S50" s="36" t="s">
        <v>90</v>
      </c>
      <c r="T50" s="17">
        <v>0.19865240847110435</v>
      </c>
      <c r="U50" s="17">
        <v>0.20641259016393437</v>
      </c>
      <c r="AM50" s="35"/>
    </row>
    <row r="51" spans="2:39" ht="15" x14ac:dyDescent="0.2">
      <c r="B51" s="41">
        <v>20151030</v>
      </c>
      <c r="C51" s="35">
        <v>0.189336</v>
      </c>
      <c r="D51" s="35">
        <v>0.10156800000000001</v>
      </c>
      <c r="E51" s="35">
        <v>-3.3730999999999997E-2</v>
      </c>
      <c r="F51" s="35">
        <v>-3.4719E-2</v>
      </c>
      <c r="G51" s="35">
        <v>4.3114E-2</v>
      </c>
      <c r="H51" s="35">
        <v>7.0932999999999996E-2</v>
      </c>
      <c r="I51" s="35">
        <v>0.12851899999999999</v>
      </c>
      <c r="J51" s="35">
        <v>5.4053999999999998E-2</v>
      </c>
      <c r="K51" s="35">
        <v>0.13073699999999999</v>
      </c>
      <c r="L51" s="35">
        <v>6.1013999999999999E-2</v>
      </c>
      <c r="M51" s="35">
        <v>-0.117212</v>
      </c>
      <c r="N51" s="35">
        <v>0.141571</v>
      </c>
      <c r="O51" s="35">
        <f t="shared" si="0"/>
        <v>6.1265333333333331E-2</v>
      </c>
      <c r="P51" s="35">
        <v>7.4005660000000001E-2</v>
      </c>
      <c r="S51" s="36" t="s">
        <v>91</v>
      </c>
      <c r="T51" s="17">
        <v>0.2366210255135594</v>
      </c>
      <c r="U51" s="17">
        <v>0.25914806557377063</v>
      </c>
      <c r="AM51" s="35"/>
    </row>
    <row r="52" spans="2:39" ht="15" x14ac:dyDescent="0.2">
      <c r="B52" s="41">
        <v>20151130</v>
      </c>
      <c r="C52" s="35">
        <v>3.9323999999999998E-2</v>
      </c>
      <c r="D52" s="35">
        <v>-0.19470000000000001</v>
      </c>
      <c r="E52" s="35">
        <v>4.5690000000000001E-3</v>
      </c>
      <c r="F52" s="35">
        <v>-2.0261999999999999E-2</v>
      </c>
      <c r="G52" s="35">
        <v>-6.0229999999999997E-3</v>
      </c>
      <c r="H52" s="35">
        <v>-2.0161999999999999E-2</v>
      </c>
      <c r="I52" s="35">
        <v>-4.6579999999999998E-3</v>
      </c>
      <c r="J52" s="35">
        <v>2.0128E-2</v>
      </c>
      <c r="K52" s="35">
        <v>-1.1549E-2</v>
      </c>
      <c r="L52" s="35">
        <v>3.7821E-2</v>
      </c>
      <c r="M52" s="35">
        <v>2.7952000000000001E-2</v>
      </c>
      <c r="N52" s="35">
        <v>6.0573000000000002E-2</v>
      </c>
      <c r="O52" s="35">
        <f t="shared" si="0"/>
        <v>-5.582250000000003E-3</v>
      </c>
      <c r="P52" s="35">
        <v>2.410283E-3</v>
      </c>
      <c r="S52" s="36" t="s">
        <v>92</v>
      </c>
      <c r="T52" s="17">
        <v>0.16049291863489656</v>
      </c>
      <c r="U52" s="17">
        <v>7.0823213114754147E-2</v>
      </c>
      <c r="AM52" s="35"/>
    </row>
    <row r="53" spans="2:39" ht="15" x14ac:dyDescent="0.2">
      <c r="B53" s="41">
        <v>20151231</v>
      </c>
      <c r="C53" s="35">
        <v>2.0791E-2</v>
      </c>
      <c r="D53" s="35">
        <v>5.2069999999999998E-3</v>
      </c>
      <c r="E53" s="35">
        <v>-1.2911000000000001E-2</v>
      </c>
      <c r="F53" s="35">
        <v>3.4294999999999999E-2</v>
      </c>
      <c r="G53" s="35">
        <v>-1.7309999999999999E-3</v>
      </c>
      <c r="H53" s="35">
        <v>6.1064E-2</v>
      </c>
      <c r="I53" s="35">
        <v>-6.4556000000000002E-2</v>
      </c>
      <c r="J53" s="35">
        <v>-3.3931999999999997E-2</v>
      </c>
      <c r="K53" s="35">
        <v>-5.9129999999999999E-3</v>
      </c>
      <c r="L53" s="35">
        <v>-9.7479999999999997E-3</v>
      </c>
      <c r="M53" s="35">
        <v>5.0136E-2</v>
      </c>
      <c r="N53" s="35">
        <v>-7.1307999999999996E-2</v>
      </c>
      <c r="O53" s="35">
        <f t="shared" si="0"/>
        <v>-2.3838333333333329E-3</v>
      </c>
      <c r="P53" s="35">
        <v>-2.222741E-2</v>
      </c>
      <c r="S53" s="36" t="s">
        <v>93</v>
      </c>
      <c r="T53" s="17">
        <v>0.26256338739921603</v>
      </c>
      <c r="U53" s="17">
        <v>0.20762891803278691</v>
      </c>
      <c r="AM53" s="35"/>
    </row>
    <row r="54" spans="2:39" ht="15" x14ac:dyDescent="0.2">
      <c r="B54" s="41">
        <v>20160129</v>
      </c>
      <c r="C54" s="35">
        <v>-7.0299999999999998E-3</v>
      </c>
      <c r="D54" s="35">
        <v>-3.6260000000000001E-2</v>
      </c>
      <c r="E54" s="35">
        <v>-9.3228000000000005E-2</v>
      </c>
      <c r="F54" s="35">
        <v>-1.2994E-2</v>
      </c>
      <c r="G54" s="35">
        <v>-1.2314E-2</v>
      </c>
      <c r="H54" s="35">
        <v>3.7060000000000003E-2</v>
      </c>
      <c r="I54" s="35">
        <v>-7.2836999999999999E-2</v>
      </c>
      <c r="J54" s="35">
        <v>9.7020000000000006E-3</v>
      </c>
      <c r="K54" s="35">
        <v>-0.16916800000000001</v>
      </c>
      <c r="L54" s="35">
        <v>-9.2230999999999994E-2</v>
      </c>
      <c r="M54" s="35">
        <v>8.2544999999999993E-2</v>
      </c>
      <c r="N54" s="35">
        <v>-0.146288</v>
      </c>
      <c r="O54" s="35">
        <f t="shared" si="0"/>
        <v>-4.2753583333333338E-2</v>
      </c>
      <c r="P54" s="35">
        <v>-5.714756E-2</v>
      </c>
      <c r="S54" s="36" t="s">
        <v>94</v>
      </c>
      <c r="T54" s="17">
        <v>9.8887499173304846E-2</v>
      </c>
      <c r="U54" s="17">
        <v>0.13607772131147541</v>
      </c>
      <c r="AM54" s="35"/>
    </row>
    <row r="55" spans="2:39" ht="15" x14ac:dyDescent="0.2">
      <c r="B55" s="41">
        <v>20160229</v>
      </c>
      <c r="C55" s="35">
        <v>-6.9886000000000004E-2</v>
      </c>
      <c r="D55" s="35">
        <v>-2.5460000000000001E-3</v>
      </c>
      <c r="E55" s="35">
        <v>6.0421000000000002E-2</v>
      </c>
      <c r="F55" s="35">
        <v>3.8168000000000001E-2</v>
      </c>
      <c r="G55" s="35">
        <v>4.1409000000000001E-2</v>
      </c>
      <c r="H55" s="35">
        <v>-1.7138E-2</v>
      </c>
      <c r="I55" s="35">
        <v>8.7724999999999997E-2</v>
      </c>
      <c r="J55" s="35">
        <v>4.1162999999999998E-2</v>
      </c>
      <c r="K55" s="35">
        <v>-7.1590000000000004E-3</v>
      </c>
      <c r="L55" s="35">
        <v>-5.3782000000000003E-2</v>
      </c>
      <c r="M55" s="35">
        <v>-3.01E-4</v>
      </c>
      <c r="N55" s="35">
        <v>1.4493000000000001E-2</v>
      </c>
      <c r="O55" s="35">
        <f t="shared" si="0"/>
        <v>1.104725E-2</v>
      </c>
      <c r="P55" s="35">
        <v>6.1252750000000003E-4</v>
      </c>
      <c r="S55" s="36" t="s">
        <v>114</v>
      </c>
      <c r="T55" s="52">
        <v>0</v>
      </c>
      <c r="U55" s="17">
        <v>3.1E-2</v>
      </c>
      <c r="AM55" s="35"/>
    </row>
    <row r="56" spans="2:39" ht="15" x14ac:dyDescent="0.2">
      <c r="B56" s="41">
        <v>20160331</v>
      </c>
      <c r="C56" s="35">
        <v>8.5495000000000002E-2</v>
      </c>
      <c r="D56" s="35">
        <v>3.8615999999999998E-2</v>
      </c>
      <c r="E56" s="35">
        <v>0.15584200000000001</v>
      </c>
      <c r="F56" s="35">
        <v>1.3202999999999999E-2</v>
      </c>
      <c r="G56" s="35">
        <v>7.6466000000000006E-2</v>
      </c>
      <c r="H56" s="35">
        <v>2.5159000000000001E-2</v>
      </c>
      <c r="I56" s="35">
        <v>0.130576</v>
      </c>
      <c r="J56" s="35">
        <v>-3.2301999999999997E-2</v>
      </c>
      <c r="K56" s="35">
        <v>7.4123999999999995E-2</v>
      </c>
      <c r="L56" s="35">
        <v>5.1865000000000001E-2</v>
      </c>
      <c r="M56" s="35">
        <v>3.9946000000000002E-2</v>
      </c>
      <c r="N56" s="35">
        <v>2.5209999999999998E-3</v>
      </c>
      <c r="O56" s="35">
        <f t="shared" si="0"/>
        <v>5.512591666666667E-2</v>
      </c>
      <c r="P56" s="35">
        <v>7.0554110000000003E-2</v>
      </c>
      <c r="AM56" s="35"/>
    </row>
    <row r="57" spans="2:39" ht="15" x14ac:dyDescent="0.2">
      <c r="B57" s="41">
        <v>20160429</v>
      </c>
      <c r="C57" s="35">
        <v>-9.7048999999999996E-2</v>
      </c>
      <c r="D57" s="35">
        <v>9.9972000000000005E-2</v>
      </c>
      <c r="E57" s="35">
        <v>-3.6381999999999998E-2</v>
      </c>
      <c r="F57" s="35">
        <v>1.1076000000000001E-2</v>
      </c>
      <c r="G57" s="35">
        <v>-2.4466999999999999E-2</v>
      </c>
      <c r="H57" s="35">
        <v>-1.8473E-2</v>
      </c>
      <c r="I57" s="35">
        <v>2.5477E-2</v>
      </c>
      <c r="J57" s="35">
        <v>9.2480000000000007E-2</v>
      </c>
      <c r="K57" s="35">
        <v>6.1919000000000002E-2</v>
      </c>
      <c r="L57" s="35">
        <v>7.4636999999999995E-2</v>
      </c>
      <c r="M57" s="35">
        <v>-2.3653E-2</v>
      </c>
      <c r="N57" s="35">
        <v>2.3889000000000001E-2</v>
      </c>
      <c r="O57" s="35">
        <f t="shared" si="0"/>
        <v>1.5785500000000001E-2</v>
      </c>
      <c r="P57" s="35">
        <v>1.172495E-2</v>
      </c>
      <c r="AM57" s="35"/>
    </row>
    <row r="58" spans="2:39" ht="15" x14ac:dyDescent="0.2">
      <c r="B58" s="41">
        <v>20160531</v>
      </c>
      <c r="C58" s="35">
        <v>6.9982000000000003E-2</v>
      </c>
      <c r="D58" s="35">
        <v>7.8367999999999993E-2</v>
      </c>
      <c r="E58" s="35">
        <v>6.3039999999999999E-2</v>
      </c>
      <c r="F58" s="35">
        <v>3.4689999999999999E-3</v>
      </c>
      <c r="G58" s="35">
        <v>2.3476E-2</v>
      </c>
      <c r="H58" s="35">
        <v>1.1483E-2</v>
      </c>
      <c r="I58" s="35">
        <v>-6.7034999999999997E-2</v>
      </c>
      <c r="J58" s="35">
        <v>-2.1638000000000001E-2</v>
      </c>
      <c r="K58" s="35">
        <v>-5.6083000000000001E-2</v>
      </c>
      <c r="L58" s="35">
        <v>3.2752999999999997E-2</v>
      </c>
      <c r="M58" s="35">
        <v>6.5948999999999994E-2</v>
      </c>
      <c r="N58" s="35">
        <v>1.2279999999999999E-3</v>
      </c>
      <c r="O58" s="35">
        <f t="shared" si="0"/>
        <v>1.7082666666666666E-2</v>
      </c>
      <c r="P58" s="35">
        <v>1.4353880000000001E-2</v>
      </c>
      <c r="AM58" s="35"/>
    </row>
    <row r="59" spans="2:39" ht="15" x14ac:dyDescent="0.2">
      <c r="B59" s="41">
        <v>20160630</v>
      </c>
      <c r="C59" s="35">
        <v>-3.4528000000000003E-2</v>
      </c>
      <c r="D59" s="35">
        <v>2.8059999999999999E-3</v>
      </c>
      <c r="E59" s="35">
        <v>-1.2749E-2</v>
      </c>
      <c r="F59" s="35">
        <v>0.22229399999999999</v>
      </c>
      <c r="G59" s="35">
        <v>0.13603100000000001</v>
      </c>
      <c r="H59" s="35">
        <v>4.4792999999999999E-2</v>
      </c>
      <c r="I59" s="35">
        <v>4.5511000000000003E-2</v>
      </c>
      <c r="J59" s="35">
        <v>-7.8989999999999998E-3</v>
      </c>
      <c r="K59" s="35">
        <v>2.9489000000000001E-2</v>
      </c>
      <c r="L59" s="35">
        <v>-4.7954999999999998E-2</v>
      </c>
      <c r="M59" s="35">
        <v>3.1647000000000002E-2</v>
      </c>
      <c r="N59" s="35">
        <v>-4.2927E-2</v>
      </c>
      <c r="O59" s="35">
        <f t="shared" si="0"/>
        <v>3.0542750000000004E-2</v>
      </c>
      <c r="P59" s="35">
        <v>2.9293580000000004E-3</v>
      </c>
      <c r="S59" s="53" t="s">
        <v>115</v>
      </c>
      <c r="T59" s="53" t="s">
        <v>94</v>
      </c>
      <c r="U59" s="53" t="s">
        <v>88</v>
      </c>
      <c r="V59" s="53" t="s">
        <v>60</v>
      </c>
      <c r="W59" s="53" t="s">
        <v>92</v>
      </c>
      <c r="X59" s="53" t="s">
        <v>94</v>
      </c>
      <c r="Y59" s="53" t="s">
        <v>88</v>
      </c>
      <c r="Z59" s="53" t="s">
        <v>60</v>
      </c>
      <c r="AA59" s="53" t="s">
        <v>92</v>
      </c>
      <c r="AM59" s="35"/>
    </row>
    <row r="60" spans="2:39" ht="15" x14ac:dyDescent="0.2">
      <c r="B60" s="41">
        <v>20160729</v>
      </c>
      <c r="C60" s="35">
        <v>0.10768</v>
      </c>
      <c r="D60" s="35">
        <v>5.1061000000000002E-2</v>
      </c>
      <c r="E60" s="35">
        <v>5.8242000000000002E-2</v>
      </c>
      <c r="F60" s="35">
        <v>-2.4055E-2</v>
      </c>
      <c r="G60" s="35">
        <v>1.4722000000000001E-2</v>
      </c>
      <c r="H60" s="35">
        <v>1.8773000000000001E-2</v>
      </c>
      <c r="I60" s="35">
        <v>0.10183399999999999</v>
      </c>
      <c r="J60" s="35">
        <v>-4.1091000000000003E-2</v>
      </c>
      <c r="K60" s="35">
        <v>2.9183000000000001E-2</v>
      </c>
      <c r="L60" s="35">
        <v>3.7173999999999999E-2</v>
      </c>
      <c r="M60" s="35">
        <v>-6.8499999999999995E-4</v>
      </c>
      <c r="N60" s="35">
        <v>0.33105499999999999</v>
      </c>
      <c r="O60" s="35">
        <f t="shared" si="0"/>
        <v>5.6991083333333338E-2</v>
      </c>
      <c r="P60" s="35">
        <v>3.8848899999999999E-2</v>
      </c>
      <c r="S60" s="8">
        <v>-0.15</v>
      </c>
      <c r="T60" s="38">
        <v>0</v>
      </c>
      <c r="U60" s="38">
        <v>0</v>
      </c>
      <c r="V60" s="38">
        <v>0</v>
      </c>
      <c r="W60" s="38">
        <v>0</v>
      </c>
      <c r="X60" s="17">
        <f t="shared" ref="X60:AA73" si="54">T60/T$74</f>
        <v>0</v>
      </c>
      <c r="Y60" s="17">
        <f t="shared" si="54"/>
        <v>0</v>
      </c>
      <c r="Z60" s="17">
        <f t="shared" si="54"/>
        <v>0</v>
      </c>
      <c r="AA60" s="17">
        <f t="shared" si="54"/>
        <v>0</v>
      </c>
      <c r="AM60" s="35"/>
    </row>
    <row r="61" spans="2:39" ht="15" x14ac:dyDescent="0.2">
      <c r="B61" s="41">
        <v>20160831</v>
      </c>
      <c r="C61" s="35">
        <v>2.0112999999999999E-2</v>
      </c>
      <c r="D61" s="35">
        <v>-2.2627000000000001E-2</v>
      </c>
      <c r="E61" s="35">
        <v>-2.117E-3</v>
      </c>
      <c r="F61" s="35">
        <v>-9.2561000000000004E-2</v>
      </c>
      <c r="G61" s="35">
        <v>-1.4884E-2</v>
      </c>
      <c r="H61" s="35">
        <v>2.0095999999999999E-2</v>
      </c>
      <c r="I61" s="35">
        <v>-9.7870000000000006E-3</v>
      </c>
      <c r="J61" s="35">
        <v>8.8020000000000001E-2</v>
      </c>
      <c r="K61" s="35">
        <v>-2.3342999999999999E-2</v>
      </c>
      <c r="L61" s="35">
        <v>5.5182000000000002E-2</v>
      </c>
      <c r="M61" s="35">
        <v>-1.4115000000000001E-2</v>
      </c>
      <c r="N61" s="35">
        <v>3.2092000000000002E-2</v>
      </c>
      <c r="O61" s="35">
        <f t="shared" si="0"/>
        <v>3.0057500000000002E-3</v>
      </c>
      <c r="P61" s="35">
        <v>2.8064370000000002E-3</v>
      </c>
      <c r="S61" s="8">
        <f>S60+0.025</f>
        <v>-0.125</v>
      </c>
      <c r="T61" s="38">
        <v>0</v>
      </c>
      <c r="U61" s="38">
        <v>2</v>
      </c>
      <c r="V61" s="38">
        <v>1</v>
      </c>
      <c r="W61" s="38">
        <v>0</v>
      </c>
      <c r="X61" s="17">
        <f t="shared" si="54"/>
        <v>0</v>
      </c>
      <c r="Y61" s="17">
        <f t="shared" si="54"/>
        <v>3.2786885245901641E-2</v>
      </c>
      <c r="Z61" s="17">
        <f t="shared" si="54"/>
        <v>1.6393442622950821E-2</v>
      </c>
      <c r="AA61" s="17">
        <f t="shared" si="54"/>
        <v>0</v>
      </c>
      <c r="AM61" s="35"/>
    </row>
    <row r="62" spans="2:39" ht="15" x14ac:dyDescent="0.2">
      <c r="B62" s="41">
        <v>20160930</v>
      </c>
      <c r="C62" s="35">
        <v>2.4359999999999998E-3</v>
      </c>
      <c r="D62" s="35">
        <v>-3.6334999999999999E-2</v>
      </c>
      <c r="E62" s="35">
        <v>-1.8900000000000001E-4</v>
      </c>
      <c r="F62" s="35">
        <v>-4.2946999999999999E-2</v>
      </c>
      <c r="G62" s="35">
        <v>-9.7994999999999999E-2</v>
      </c>
      <c r="H62" s="35">
        <v>2.7945999999999999E-2</v>
      </c>
      <c r="I62" s="35">
        <v>8.3221000000000003E-2</v>
      </c>
      <c r="J62" s="35">
        <v>1.6558E-2</v>
      </c>
      <c r="K62" s="35">
        <v>1.7690000000000001E-2</v>
      </c>
      <c r="L62" s="35">
        <v>-1.3481999999999999E-2</v>
      </c>
      <c r="M62" s="35">
        <v>9.5180000000000004E-3</v>
      </c>
      <c r="N62" s="35">
        <v>2.3009999999999999E-2</v>
      </c>
      <c r="O62" s="35">
        <f t="shared" si="0"/>
        <v>-8.8074999999999872E-4</v>
      </c>
      <c r="P62" s="35">
        <v>3.0154160000000004E-3</v>
      </c>
      <c r="S62" s="8">
        <f t="shared" ref="S62:S72" si="55">S61+0.025</f>
        <v>-0.1</v>
      </c>
      <c r="T62" s="38">
        <v>0</v>
      </c>
      <c r="U62" s="38">
        <v>1</v>
      </c>
      <c r="V62" s="38">
        <v>0</v>
      </c>
      <c r="W62" s="38">
        <v>1</v>
      </c>
      <c r="X62" s="17">
        <f t="shared" si="54"/>
        <v>0</v>
      </c>
      <c r="Y62" s="17">
        <f t="shared" si="54"/>
        <v>1.6393442622950821E-2</v>
      </c>
      <c r="Z62" s="17">
        <f t="shared" si="54"/>
        <v>0</v>
      </c>
      <c r="AA62" s="17">
        <f t="shared" si="54"/>
        <v>1.6393442622950821E-2</v>
      </c>
      <c r="AM62" s="35"/>
    </row>
    <row r="63" spans="2:39" ht="15" x14ac:dyDescent="0.2">
      <c r="B63" s="41">
        <v>20161031</v>
      </c>
      <c r="C63" s="35">
        <v>4.0278000000000001E-2</v>
      </c>
      <c r="D63" s="35">
        <v>3.3198999999999999E-2</v>
      </c>
      <c r="E63" s="35">
        <v>-3.2482999999999998E-2</v>
      </c>
      <c r="F63" s="35">
        <v>7.1757000000000001E-2</v>
      </c>
      <c r="G63" s="35">
        <v>-2.2228999999999999E-2</v>
      </c>
      <c r="H63" s="35">
        <v>-2.5409000000000001E-2</v>
      </c>
      <c r="I63" s="35">
        <v>-5.1143000000000001E-2</v>
      </c>
      <c r="J63" s="35">
        <v>3.4563999999999998E-2</v>
      </c>
      <c r="K63" s="35">
        <v>8.1144999999999995E-2</v>
      </c>
      <c r="L63" s="35">
        <v>4.7303999999999999E-2</v>
      </c>
      <c r="M63" s="35">
        <v>-2.9118000000000002E-2</v>
      </c>
      <c r="N63" s="35">
        <v>-0.133435</v>
      </c>
      <c r="O63" s="35">
        <f t="shared" si="0"/>
        <v>1.2024999999999998E-3</v>
      </c>
      <c r="P63" s="35">
        <v>-2.1565560000000001E-2</v>
      </c>
      <c r="S63" s="8">
        <f t="shared" si="55"/>
        <v>-7.5000000000000011E-2</v>
      </c>
      <c r="T63" s="38">
        <v>0</v>
      </c>
      <c r="U63" s="38">
        <v>2</v>
      </c>
      <c r="V63" s="38">
        <v>3</v>
      </c>
      <c r="W63" s="38">
        <v>1</v>
      </c>
      <c r="X63" s="17">
        <f t="shared" si="54"/>
        <v>0</v>
      </c>
      <c r="Y63" s="17">
        <f t="shared" si="54"/>
        <v>3.2786885245901641E-2</v>
      </c>
      <c r="Z63" s="17">
        <f t="shared" si="54"/>
        <v>4.9180327868852458E-2</v>
      </c>
      <c r="AA63" s="17">
        <f t="shared" si="54"/>
        <v>1.6393442622950821E-2</v>
      </c>
      <c r="AM63" s="35"/>
    </row>
    <row r="64" spans="2:39" ht="15" x14ac:dyDescent="0.2">
      <c r="B64" s="41">
        <v>20161130</v>
      </c>
      <c r="C64" s="35">
        <v>1.2182999999999999E-2</v>
      </c>
      <c r="D64" s="35">
        <v>-9.1799999999999998E-4</v>
      </c>
      <c r="E64" s="35">
        <v>6.4611000000000002E-2</v>
      </c>
      <c r="F64" s="35">
        <v>-5.0770999999999997E-2</v>
      </c>
      <c r="G64" s="35">
        <v>-1.678E-2</v>
      </c>
      <c r="H64" s="35">
        <v>-0.05</v>
      </c>
      <c r="I64" s="35">
        <v>0.14498</v>
      </c>
      <c r="J64" s="35">
        <v>0.134768</v>
      </c>
      <c r="K64" s="35">
        <v>6.4734E-2</v>
      </c>
      <c r="L64" s="35">
        <v>0.157522</v>
      </c>
      <c r="M64" s="35">
        <v>5.8560000000000001E-3</v>
      </c>
      <c r="N64" s="35">
        <v>-2.4552999999999998E-2</v>
      </c>
      <c r="O64" s="35">
        <f t="shared" si="0"/>
        <v>3.6802666666666664E-2</v>
      </c>
      <c r="P64" s="35">
        <v>4.0542750000000002E-2</v>
      </c>
      <c r="S64" s="8">
        <f t="shared" si="55"/>
        <v>-5.000000000000001E-2</v>
      </c>
      <c r="T64" s="38">
        <v>2</v>
      </c>
      <c r="U64" s="38">
        <v>10</v>
      </c>
      <c r="V64" s="38">
        <v>5</v>
      </c>
      <c r="W64" s="38">
        <v>3</v>
      </c>
      <c r="X64" s="17">
        <f t="shared" si="54"/>
        <v>3.2786885245901641E-2</v>
      </c>
      <c r="Y64" s="17">
        <f t="shared" si="54"/>
        <v>0.16393442622950818</v>
      </c>
      <c r="Z64" s="17">
        <f t="shared" si="54"/>
        <v>8.1967213114754092E-2</v>
      </c>
      <c r="AA64" s="17">
        <f t="shared" si="54"/>
        <v>4.9180327868852458E-2</v>
      </c>
      <c r="AM64" s="35"/>
    </row>
    <row r="65" spans="1:39" ht="15" x14ac:dyDescent="0.2">
      <c r="B65" s="41">
        <v>20161230</v>
      </c>
      <c r="C65" s="35">
        <v>3.1198E-2</v>
      </c>
      <c r="D65" s="35">
        <v>5.5980000000000002E-2</v>
      </c>
      <c r="E65" s="35">
        <v>2.324E-2</v>
      </c>
      <c r="F65" s="35">
        <v>7.0261000000000004E-2</v>
      </c>
      <c r="G65" s="35">
        <v>1.362E-2</v>
      </c>
      <c r="H65" s="35">
        <v>1.9646E-2</v>
      </c>
      <c r="I65" s="35">
        <v>-2.9510000000000002E-2</v>
      </c>
      <c r="J65" s="35">
        <v>3.4331E-2</v>
      </c>
      <c r="K65" s="35">
        <v>3.4006000000000002E-2</v>
      </c>
      <c r="L65" s="35">
        <v>7.6338000000000003E-2</v>
      </c>
      <c r="M65" s="35">
        <v>-1.1501000000000001E-2</v>
      </c>
      <c r="N65" s="35">
        <v>6.7601999999999995E-2</v>
      </c>
      <c r="O65" s="35">
        <f t="shared" si="0"/>
        <v>3.2100916666666666E-2</v>
      </c>
      <c r="P65" s="35">
        <v>1.8772179999999999E-2</v>
      </c>
      <c r="S65" s="8">
        <f t="shared" si="55"/>
        <v>-2.5000000000000008E-2</v>
      </c>
      <c r="T65" s="38">
        <v>5</v>
      </c>
      <c r="U65" s="38">
        <v>7</v>
      </c>
      <c r="V65" s="38">
        <v>6</v>
      </c>
      <c r="W65" s="38">
        <v>9</v>
      </c>
      <c r="X65" s="17">
        <f t="shared" si="54"/>
        <v>8.1967213114754092E-2</v>
      </c>
      <c r="Y65" s="17">
        <f t="shared" si="54"/>
        <v>0.11475409836065574</v>
      </c>
      <c r="Z65" s="17">
        <f t="shared" si="54"/>
        <v>9.8360655737704916E-2</v>
      </c>
      <c r="AA65" s="17">
        <f t="shared" si="54"/>
        <v>0.14754098360655737</v>
      </c>
      <c r="AM65" s="35"/>
    </row>
    <row r="66" spans="1:39" x14ac:dyDescent="0.15">
      <c r="S66" s="8">
        <f t="shared" si="55"/>
        <v>0</v>
      </c>
      <c r="T66" s="38">
        <v>13</v>
      </c>
      <c r="U66" s="38">
        <v>9</v>
      </c>
      <c r="V66" s="38">
        <v>6</v>
      </c>
      <c r="W66" s="38">
        <v>15</v>
      </c>
      <c r="X66" s="17">
        <f t="shared" si="54"/>
        <v>0.21311475409836064</v>
      </c>
      <c r="Y66" s="17">
        <f t="shared" si="54"/>
        <v>0.14754098360655737</v>
      </c>
      <c r="Z66" s="17">
        <f t="shared" si="54"/>
        <v>9.8360655737704916E-2</v>
      </c>
      <c r="AA66" s="17">
        <f t="shared" si="54"/>
        <v>0.24590163934426229</v>
      </c>
      <c r="AM66" s="35"/>
    </row>
    <row r="67" spans="1:39" ht="28" x14ac:dyDescent="0.15">
      <c r="B67" s="49" t="s">
        <v>116</v>
      </c>
      <c r="C67" s="35">
        <f>AVERAGE(C5:C65)</f>
        <v>1.8937934426229517E-2</v>
      </c>
      <c r="D67" s="35">
        <f t="shared" ref="D67:O67" si="56">AVERAGE(D5:D65)</f>
        <v>1.0847901639344263E-2</v>
      </c>
      <c r="E67" s="35">
        <f t="shared" si="56"/>
        <v>1.2931639344262304E-3</v>
      </c>
      <c r="F67" s="35">
        <f t="shared" si="56"/>
        <v>1.2788081967213115E-2</v>
      </c>
      <c r="G67" s="35">
        <f t="shared" si="56"/>
        <v>1.0513934426229506E-2</v>
      </c>
      <c r="H67" s="35">
        <f t="shared" si="56"/>
        <v>7.7103442622950807E-3</v>
      </c>
      <c r="I67" s="35">
        <f t="shared" si="56"/>
        <v>4.0181311475409841E-3</v>
      </c>
      <c r="J67" s="35">
        <f t="shared" si="56"/>
        <v>7.9671639344262302E-3</v>
      </c>
      <c r="K67" s="35">
        <f t="shared" si="56"/>
        <v>1.7201049180327863E-2</v>
      </c>
      <c r="L67" s="35">
        <f t="shared" si="56"/>
        <v>2.1595672131147551E-2</v>
      </c>
      <c r="M67" s="35">
        <f t="shared" si="56"/>
        <v>5.9019344262295128E-3</v>
      </c>
      <c r="N67" s="35">
        <f t="shared" si="56"/>
        <v>1.7302409836065576E-2</v>
      </c>
      <c r="O67" s="35">
        <f t="shared" si="56"/>
        <v>1.1339810109289618E-2</v>
      </c>
      <c r="P67" s="35">
        <f t="shared" ref="P67" si="57">AVERAGE(P5:P65)</f>
        <v>1.0635881811475411E-2</v>
      </c>
      <c r="Q67" s="54"/>
      <c r="S67" s="8">
        <f t="shared" si="55"/>
        <v>2.5000000000000001E-2</v>
      </c>
      <c r="T67" s="38">
        <v>21</v>
      </c>
      <c r="U67" s="38">
        <v>9</v>
      </c>
      <c r="V67" s="38">
        <v>16</v>
      </c>
      <c r="W67" s="38">
        <v>11</v>
      </c>
      <c r="X67" s="17">
        <f t="shared" si="54"/>
        <v>0.34426229508196721</v>
      </c>
      <c r="Y67" s="17">
        <f t="shared" si="54"/>
        <v>0.14754098360655737</v>
      </c>
      <c r="Z67" s="17">
        <f t="shared" si="54"/>
        <v>0.26229508196721313</v>
      </c>
      <c r="AA67" s="17">
        <f t="shared" si="54"/>
        <v>0.18032786885245902</v>
      </c>
      <c r="AM67" s="35"/>
    </row>
    <row r="68" spans="1:39" ht="28" x14ac:dyDescent="0.15">
      <c r="B68" s="49" t="s">
        <v>117</v>
      </c>
      <c r="C68" s="35">
        <f>_xlfn.STDEV.S(C5:C65)</f>
        <v>6.4540659022528535E-2</v>
      </c>
      <c r="D68" s="35">
        <f t="shared" ref="D68:O68" si="58">_xlfn.STDEV.S(D5:D65)</f>
        <v>6.3319873506586896E-2</v>
      </c>
      <c r="E68" s="35">
        <f t="shared" si="58"/>
        <v>4.9947004460454657E-2</v>
      </c>
      <c r="F68" s="35">
        <f t="shared" si="58"/>
        <v>5.2258240951801115E-2</v>
      </c>
      <c r="G68" s="35">
        <f t="shared" si="58"/>
        <v>4.0922909446856635E-2</v>
      </c>
      <c r="H68" s="35">
        <f t="shared" si="58"/>
        <v>3.8781700144047852E-2</v>
      </c>
      <c r="I68" s="35">
        <f t="shared" si="58"/>
        <v>7.0751325488048952E-2</v>
      </c>
      <c r="J68" s="35">
        <f t="shared" si="58"/>
        <v>5.4189661939088321E-2</v>
      </c>
      <c r="K68" s="35">
        <f t="shared" si="58"/>
        <v>5.7346010752979799E-2</v>
      </c>
      <c r="L68" s="35">
        <f t="shared" si="58"/>
        <v>6.8306606388089414E-2</v>
      </c>
      <c r="M68" s="35">
        <f t="shared" si="58"/>
        <v>4.6330314888443122E-2</v>
      </c>
      <c r="N68" s="35">
        <f t="shared" si="58"/>
        <v>7.5795521197138685E-2</v>
      </c>
      <c r="O68" s="35">
        <f t="shared" si="58"/>
        <v>2.8546362133598225E-2</v>
      </c>
      <c r="P68" s="35">
        <f t="shared" ref="P68" si="59">_xlfn.STDEV.S(P5:P65)</f>
        <v>3.018703467651996E-2</v>
      </c>
      <c r="Q68" s="51"/>
      <c r="S68" s="8">
        <f t="shared" si="55"/>
        <v>0.05</v>
      </c>
      <c r="T68" s="38">
        <v>15</v>
      </c>
      <c r="U68" s="38">
        <v>7</v>
      </c>
      <c r="V68" s="38">
        <v>7</v>
      </c>
      <c r="W68" s="38">
        <v>12</v>
      </c>
      <c r="X68" s="17">
        <f t="shared" si="54"/>
        <v>0.24590163934426229</v>
      </c>
      <c r="Y68" s="17">
        <f t="shared" si="54"/>
        <v>0.11475409836065574</v>
      </c>
      <c r="Z68" s="17">
        <f t="shared" si="54"/>
        <v>0.11475409836065574</v>
      </c>
      <c r="AA68" s="17">
        <f t="shared" si="54"/>
        <v>0.19672131147540983</v>
      </c>
      <c r="AM68" s="35"/>
    </row>
    <row r="69" spans="1:39" x14ac:dyDescent="0.15">
      <c r="B69" s="49"/>
      <c r="C69" s="35"/>
      <c r="D69" s="35"/>
      <c r="E69" s="35"/>
      <c r="F69" s="35"/>
      <c r="G69" s="35"/>
      <c r="H69" s="35"/>
      <c r="I69" s="35"/>
      <c r="J69" s="35"/>
      <c r="K69" s="35"/>
      <c r="L69" s="35"/>
      <c r="M69" s="35"/>
      <c r="N69" s="35"/>
      <c r="O69" s="35"/>
      <c r="P69" s="35"/>
      <c r="S69" s="8">
        <f t="shared" si="55"/>
        <v>7.5000000000000011E-2</v>
      </c>
      <c r="T69" s="38">
        <v>5</v>
      </c>
      <c r="U69" s="38">
        <v>4</v>
      </c>
      <c r="V69" s="38">
        <v>8</v>
      </c>
      <c r="W69" s="38">
        <v>6</v>
      </c>
      <c r="X69" s="17">
        <f t="shared" si="54"/>
        <v>8.1967213114754092E-2</v>
      </c>
      <c r="Y69" s="17">
        <f t="shared" si="54"/>
        <v>6.5573770491803282E-2</v>
      </c>
      <c r="Z69" s="17">
        <f t="shared" si="54"/>
        <v>0.13114754098360656</v>
      </c>
      <c r="AA69" s="17">
        <f t="shared" si="54"/>
        <v>9.8360655737704916E-2</v>
      </c>
      <c r="AM69" s="35"/>
    </row>
    <row r="70" spans="1:39" ht="28" x14ac:dyDescent="0.15">
      <c r="B70" s="49" t="s">
        <v>118</v>
      </c>
      <c r="C70" s="35">
        <f t="shared" ref="C70:O70" si="60">C67*12</f>
        <v>0.22725521311475422</v>
      </c>
      <c r="D70" s="35">
        <f t="shared" si="60"/>
        <v>0.13017481967213115</v>
      </c>
      <c r="E70" s="35">
        <f t="shared" si="60"/>
        <v>1.5517967213114764E-2</v>
      </c>
      <c r="F70" s="35">
        <f t="shared" si="60"/>
        <v>0.15345698360655738</v>
      </c>
      <c r="G70" s="35">
        <f t="shared" si="60"/>
        <v>0.12616721311475407</v>
      </c>
      <c r="H70" s="35">
        <f t="shared" si="60"/>
        <v>9.2524131147540961E-2</v>
      </c>
      <c r="I70" s="35">
        <f t="shared" si="60"/>
        <v>4.8217573770491809E-2</v>
      </c>
      <c r="J70" s="35">
        <f t="shared" si="60"/>
        <v>9.5605967213114762E-2</v>
      </c>
      <c r="K70" s="35">
        <f t="shared" si="60"/>
        <v>0.20641259016393437</v>
      </c>
      <c r="L70" s="35">
        <f t="shared" si="60"/>
        <v>0.25914806557377063</v>
      </c>
      <c r="M70" s="35">
        <f t="shared" si="60"/>
        <v>7.0823213114754147E-2</v>
      </c>
      <c r="N70" s="35">
        <f t="shared" si="60"/>
        <v>0.20762891803278691</v>
      </c>
      <c r="O70" s="35">
        <f t="shared" si="60"/>
        <v>0.13607772131147541</v>
      </c>
      <c r="P70" s="35">
        <f t="shared" ref="P70" si="61">P67*12</f>
        <v>0.12763058173770492</v>
      </c>
      <c r="Q70" s="54"/>
      <c r="S70" s="8">
        <f t="shared" si="55"/>
        <v>0.1</v>
      </c>
      <c r="T70" s="38">
        <v>0</v>
      </c>
      <c r="U70" s="38">
        <v>5</v>
      </c>
      <c r="V70" s="38">
        <v>4</v>
      </c>
      <c r="W70" s="38">
        <v>1</v>
      </c>
      <c r="X70" s="17">
        <f t="shared" si="54"/>
        <v>0</v>
      </c>
      <c r="Y70" s="17">
        <f t="shared" si="54"/>
        <v>8.1967213114754092E-2</v>
      </c>
      <c r="Z70" s="17">
        <f t="shared" si="54"/>
        <v>6.5573770491803282E-2</v>
      </c>
      <c r="AA70" s="17">
        <f t="shared" si="54"/>
        <v>1.6393442622950821E-2</v>
      </c>
      <c r="AM70" s="35"/>
    </row>
    <row r="71" spans="1:39" ht="14" x14ac:dyDescent="0.15">
      <c r="B71" s="49" t="s">
        <v>119</v>
      </c>
      <c r="C71" s="35">
        <f>C68*SQRT(12)</f>
        <v>0.22357540116199617</v>
      </c>
      <c r="D71" s="35">
        <f t="shared" ref="D71:O71" si="62">D68*SQRT(12)</f>
        <v>0.21934647608448596</v>
      </c>
      <c r="E71" s="35">
        <f t="shared" si="62"/>
        <v>0.17302149882275361</v>
      </c>
      <c r="F71" s="35">
        <f t="shared" si="62"/>
        <v>0.18102785688539219</v>
      </c>
      <c r="G71" s="35">
        <f t="shared" si="62"/>
        <v>0.14176111671099215</v>
      </c>
      <c r="H71" s="35">
        <f t="shared" si="62"/>
        <v>0.13434375010678426</v>
      </c>
      <c r="I71" s="35">
        <f t="shared" si="62"/>
        <v>0.24508978089628736</v>
      </c>
      <c r="J71" s="35">
        <f t="shared" si="62"/>
        <v>0.18771849544696476</v>
      </c>
      <c r="K71" s="35">
        <f t="shared" si="62"/>
        <v>0.19865240847110435</v>
      </c>
      <c r="L71" s="35">
        <f t="shared" si="62"/>
        <v>0.2366210255135594</v>
      </c>
      <c r="M71" s="35">
        <f t="shared" si="62"/>
        <v>0.16049291863489656</v>
      </c>
      <c r="N71" s="35">
        <f t="shared" si="62"/>
        <v>0.26256338739921603</v>
      </c>
      <c r="O71" s="35">
        <f t="shared" si="62"/>
        <v>9.8887499173304846E-2</v>
      </c>
      <c r="P71" s="35">
        <f t="shared" ref="P71" si="63">P68*SQRT(12)</f>
        <v>0.10457095557915219</v>
      </c>
      <c r="S71" s="8">
        <f t="shared" si="55"/>
        <v>0.125</v>
      </c>
      <c r="T71" s="38">
        <v>0</v>
      </c>
      <c r="U71" s="38">
        <v>1</v>
      </c>
      <c r="V71" s="38">
        <v>1</v>
      </c>
      <c r="W71" s="38">
        <v>1</v>
      </c>
      <c r="X71" s="17">
        <f t="shared" si="54"/>
        <v>0</v>
      </c>
      <c r="Y71" s="17">
        <f t="shared" si="54"/>
        <v>1.6393442622950821E-2</v>
      </c>
      <c r="Z71" s="17">
        <f t="shared" si="54"/>
        <v>1.6393442622950821E-2</v>
      </c>
      <c r="AA71" s="17">
        <f t="shared" si="54"/>
        <v>1.6393442622950821E-2</v>
      </c>
      <c r="AM71" s="35"/>
    </row>
    <row r="72" spans="1:39" x14ac:dyDescent="0.15">
      <c r="C72" s="35"/>
      <c r="D72" s="35"/>
      <c r="E72" s="35"/>
      <c r="F72" s="35"/>
      <c r="G72" s="35"/>
      <c r="H72" s="35"/>
      <c r="I72" s="35"/>
      <c r="J72" s="35"/>
      <c r="K72" s="35"/>
      <c r="L72" s="35"/>
      <c r="M72" s="35"/>
      <c r="N72" s="35"/>
      <c r="O72" s="35"/>
      <c r="P72" s="35"/>
      <c r="S72" s="8">
        <f t="shared" si="55"/>
        <v>0.15</v>
      </c>
      <c r="T72" s="38">
        <v>0</v>
      </c>
      <c r="U72" s="38">
        <v>3</v>
      </c>
      <c r="V72" s="38">
        <v>1</v>
      </c>
      <c r="W72" s="38">
        <v>1</v>
      </c>
      <c r="X72" s="17">
        <f t="shared" si="54"/>
        <v>0</v>
      </c>
      <c r="Y72" s="17">
        <f t="shared" si="54"/>
        <v>4.9180327868852458E-2</v>
      </c>
      <c r="Z72" s="17">
        <f t="shared" si="54"/>
        <v>1.6393442622950821E-2</v>
      </c>
      <c r="AA72" s="17">
        <f t="shared" si="54"/>
        <v>1.6393442622950821E-2</v>
      </c>
      <c r="AM72" s="35"/>
    </row>
    <row r="73" spans="1:39" ht="14" thickBot="1" x14ac:dyDescent="0.2">
      <c r="B73" s="38" t="s">
        <v>120</v>
      </c>
      <c r="C73" s="51">
        <f>MIN(C5:C65)</f>
        <v>-0.130248</v>
      </c>
      <c r="D73" s="51">
        <f t="shared" ref="D73:O73" si="64">MIN(D5:D65)</f>
        <v>-0.19470000000000001</v>
      </c>
      <c r="E73" s="51">
        <f t="shared" si="64"/>
        <v>-0.133962</v>
      </c>
      <c r="F73" s="51">
        <f t="shared" si="64"/>
        <v>-9.4689999999999996E-2</v>
      </c>
      <c r="G73" s="51">
        <f t="shared" si="64"/>
        <v>-9.7994999999999999E-2</v>
      </c>
      <c r="H73" s="51">
        <f t="shared" si="64"/>
        <v>-7.8617999999999993E-2</v>
      </c>
      <c r="I73" s="51">
        <f t="shared" si="64"/>
        <v>-0.14741699999999999</v>
      </c>
      <c r="J73" s="51">
        <f t="shared" si="64"/>
        <v>-0.135244</v>
      </c>
      <c r="K73" s="51">
        <f t="shared" si="64"/>
        <v>-0.16916800000000001</v>
      </c>
      <c r="L73" s="51">
        <f t="shared" si="64"/>
        <v>-0.228711</v>
      </c>
      <c r="M73" s="51">
        <f t="shared" si="64"/>
        <v>-0.117212</v>
      </c>
      <c r="N73" s="51">
        <f t="shared" si="64"/>
        <v>-0.146288</v>
      </c>
      <c r="O73" s="51">
        <f t="shared" si="64"/>
        <v>-6.3681083333333346E-2</v>
      </c>
      <c r="P73" s="51">
        <f t="shared" ref="P73" si="65">MIN(P5:P65)</f>
        <v>-6.5641050000000006E-2</v>
      </c>
      <c r="S73" s="55" t="s">
        <v>121</v>
      </c>
      <c r="T73" s="47">
        <v>0</v>
      </c>
      <c r="U73" s="47">
        <v>1</v>
      </c>
      <c r="V73" s="45">
        <v>3</v>
      </c>
      <c r="W73" s="45">
        <v>0</v>
      </c>
      <c r="X73" s="48">
        <f t="shared" si="54"/>
        <v>0</v>
      </c>
      <c r="Y73" s="48">
        <f t="shared" si="54"/>
        <v>1.6393442622950821E-2</v>
      </c>
      <c r="Z73" s="48">
        <f t="shared" si="54"/>
        <v>4.9180327868852458E-2</v>
      </c>
      <c r="AA73" s="48">
        <f t="shared" si="54"/>
        <v>0</v>
      </c>
      <c r="AM73" s="35"/>
    </row>
    <row r="74" spans="1:39" x14ac:dyDescent="0.15">
      <c r="B74" s="38" t="s">
        <v>122</v>
      </c>
      <c r="C74" s="51">
        <f>MAX(C5:C65)</f>
        <v>0.196409</v>
      </c>
      <c r="D74" s="51">
        <f t="shared" ref="D74:O74" si="66">MAX(D5:D65)</f>
        <v>0.12595700000000001</v>
      </c>
      <c r="E74" s="51">
        <f t="shared" si="66"/>
        <v>0.15584200000000001</v>
      </c>
      <c r="F74" s="51">
        <f t="shared" si="66"/>
        <v>0.22229399999999999</v>
      </c>
      <c r="G74" s="51">
        <f t="shared" si="66"/>
        <v>0.13603100000000001</v>
      </c>
      <c r="H74" s="51">
        <f t="shared" si="66"/>
        <v>0.11536299999999999</v>
      </c>
      <c r="I74" s="51">
        <f t="shared" si="66"/>
        <v>0.20949200000000001</v>
      </c>
      <c r="J74" s="51">
        <f t="shared" si="66"/>
        <v>0.134768</v>
      </c>
      <c r="K74" s="51">
        <f t="shared" si="66"/>
        <v>0.13073699999999999</v>
      </c>
      <c r="L74" s="51">
        <f t="shared" si="66"/>
        <v>0.171763</v>
      </c>
      <c r="M74" s="51">
        <f t="shared" si="66"/>
        <v>0.14776500000000001</v>
      </c>
      <c r="N74" s="51">
        <f t="shared" si="66"/>
        <v>0.33105499999999999</v>
      </c>
      <c r="O74" s="51">
        <f t="shared" si="66"/>
        <v>6.3079750000000004E-2</v>
      </c>
      <c r="P74" s="51">
        <f t="shared" ref="P74" si="67">MAX(P5:P65)</f>
        <v>7.4005660000000001E-2</v>
      </c>
      <c r="T74" s="38">
        <f>SUM(T60:T73)</f>
        <v>61</v>
      </c>
      <c r="U74" s="38">
        <f t="shared" ref="U74:AA74" si="68">SUM(U60:U73)</f>
        <v>61</v>
      </c>
      <c r="V74" s="38">
        <f t="shared" si="68"/>
        <v>61</v>
      </c>
      <c r="W74" s="38">
        <f t="shared" si="68"/>
        <v>61</v>
      </c>
      <c r="X74" s="17">
        <f t="shared" si="68"/>
        <v>0.99999999999999989</v>
      </c>
      <c r="Y74" s="17">
        <f t="shared" si="68"/>
        <v>1</v>
      </c>
      <c r="Z74" s="17">
        <f t="shared" si="68"/>
        <v>1</v>
      </c>
      <c r="AA74" s="17">
        <f t="shared" si="68"/>
        <v>1</v>
      </c>
      <c r="AM74" s="35"/>
    </row>
    <row r="75" spans="1:39" x14ac:dyDescent="0.15">
      <c r="AM75" s="35"/>
    </row>
    <row r="76" spans="1:39" x14ac:dyDescent="0.15">
      <c r="B76" s="38" t="s">
        <v>185</v>
      </c>
      <c r="C76" s="16">
        <f>SLOPE(C5:C65,$P5:$P65)</f>
        <v>1.0126362162894178</v>
      </c>
      <c r="D76" s="16">
        <f t="shared" ref="D76:P76" si="69">SLOPE(D5:D65,$P5:$P65)</f>
        <v>0.82546868984328525</v>
      </c>
      <c r="E76" s="16">
        <f t="shared" si="69"/>
        <v>0.96693742186176701</v>
      </c>
      <c r="F76" s="16">
        <f t="shared" si="69"/>
        <v>0.2610329744116891</v>
      </c>
      <c r="G76" s="16">
        <f t="shared" si="69"/>
        <v>0.4972763153460743</v>
      </c>
      <c r="H76" s="16">
        <f t="shared" si="69"/>
        <v>0.50046305609908881</v>
      </c>
      <c r="I76" s="16">
        <f t="shared" si="69"/>
        <v>1.4996102717652886</v>
      </c>
      <c r="J76" s="16">
        <f t="shared" si="69"/>
        <v>0.82835194505102161</v>
      </c>
      <c r="K76" s="16">
        <f t="shared" si="69"/>
        <v>1.0074581034234229</v>
      </c>
      <c r="L76" s="16">
        <f t="shared" si="69"/>
        <v>1.5126331682800365</v>
      </c>
      <c r="M76" s="16">
        <f t="shared" si="69"/>
        <v>3.3971203410957711E-2</v>
      </c>
      <c r="N76" s="16">
        <f t="shared" si="69"/>
        <v>1.3033061441380853</v>
      </c>
      <c r="O76" s="16">
        <f t="shared" si="69"/>
        <v>0.85409545916001095</v>
      </c>
      <c r="P76" s="16">
        <f t="shared" si="69"/>
        <v>1</v>
      </c>
      <c r="AM76" s="35"/>
    </row>
    <row r="77" spans="1:39" x14ac:dyDescent="0.15">
      <c r="AM77" s="35"/>
    </row>
    <row r="78" spans="1:39" x14ac:dyDescent="0.15">
      <c r="AM78" s="35"/>
    </row>
    <row r="79" spans="1:39" x14ac:dyDescent="0.15">
      <c r="A79" s="56" t="s">
        <v>123</v>
      </c>
      <c r="AM79" s="35"/>
    </row>
    <row r="80" spans="1:39" x14ac:dyDescent="0.15">
      <c r="AM80" s="35"/>
    </row>
    <row r="81" spans="39:39" x14ac:dyDescent="0.15">
      <c r="AM81" s="35"/>
    </row>
    <row r="82" spans="39:39" x14ac:dyDescent="0.15">
      <c r="AM82" s="35"/>
    </row>
    <row r="83" spans="39:39" x14ac:dyDescent="0.15">
      <c r="AM83" s="35"/>
    </row>
    <row r="84" spans="39:39" x14ac:dyDescent="0.15">
      <c r="AM84" s="35"/>
    </row>
    <row r="85" spans="39:39" x14ac:dyDescent="0.15">
      <c r="AM85" s="35"/>
    </row>
    <row r="86" spans="39:39" x14ac:dyDescent="0.15">
      <c r="AM86" s="35"/>
    </row>
    <row r="87" spans="39:39" x14ac:dyDescent="0.15">
      <c r="AM87" s="35"/>
    </row>
    <row r="88" spans="39:39" x14ac:dyDescent="0.15">
      <c r="AM88" s="35"/>
    </row>
    <row r="89" spans="39:39" x14ac:dyDescent="0.15">
      <c r="AM89" s="35"/>
    </row>
    <row r="90" spans="39:39" x14ac:dyDescent="0.15">
      <c r="AM90" s="35"/>
    </row>
    <row r="91" spans="39:39" x14ac:dyDescent="0.15">
      <c r="AM91" s="35"/>
    </row>
    <row r="92" spans="39:39" x14ac:dyDescent="0.15">
      <c r="AM92" s="35"/>
    </row>
    <row r="93" spans="39:39" x14ac:dyDescent="0.15">
      <c r="AM93" s="35"/>
    </row>
    <row r="94" spans="39:39" x14ac:dyDescent="0.15">
      <c r="AM94" s="35"/>
    </row>
    <row r="95" spans="39:39" x14ac:dyDescent="0.15">
      <c r="AM95" s="35"/>
    </row>
    <row r="96" spans="39:39" x14ac:dyDescent="0.15">
      <c r="AM96" s="35"/>
    </row>
    <row r="97" spans="32:42" x14ac:dyDescent="0.15">
      <c r="AM97" s="35"/>
    </row>
    <row r="98" spans="32:42" x14ac:dyDescent="0.15">
      <c r="AM98" s="35"/>
    </row>
    <row r="99" spans="32:42" x14ac:dyDescent="0.15">
      <c r="AM99" s="35"/>
    </row>
    <row r="100" spans="32:42" x14ac:dyDescent="0.15">
      <c r="AM100" s="35"/>
    </row>
    <row r="101" spans="32:42" x14ac:dyDescent="0.15">
      <c r="AF101" s="40" t="s">
        <v>204</v>
      </c>
      <c r="AM101" s="35"/>
      <c r="AN101" s="38" t="s">
        <v>213</v>
      </c>
    </row>
    <row r="102" spans="32:42" x14ac:dyDescent="0.15">
      <c r="AF102" s="38" t="s">
        <v>206</v>
      </c>
      <c r="AH102" s="68">
        <f>U55</f>
        <v>3.1E-2</v>
      </c>
      <c r="AM102" s="35"/>
      <c r="AO102" s="38" t="s">
        <v>163</v>
      </c>
      <c r="AP102" s="38" t="s">
        <v>214</v>
      </c>
    </row>
    <row r="103" spans="32:42" x14ac:dyDescent="0.15">
      <c r="AF103" s="38" t="s">
        <v>207</v>
      </c>
      <c r="AH103" s="69">
        <f>AP24</f>
        <v>0.33242771264011084</v>
      </c>
      <c r="AM103" s="35"/>
      <c r="AO103" s="38">
        <v>0</v>
      </c>
      <c r="AP103" s="70">
        <f>$AH$102+AO103*($AH$103-$AH$102)</f>
        <v>3.1E-2</v>
      </c>
    </row>
    <row r="104" spans="32:42" x14ac:dyDescent="0.15">
      <c r="AF104" s="38" t="s">
        <v>208</v>
      </c>
      <c r="AH104" s="68">
        <f>U50</f>
        <v>0.20641259016393437</v>
      </c>
      <c r="AM104" s="35"/>
      <c r="AO104" s="38">
        <f>AO103+0.1</f>
        <v>0.1</v>
      </c>
      <c r="AP104" s="70">
        <f t="shared" ref="AP104:AP118" si="70">$AH$102+AO104*($AH$103-$AH$102)</f>
        <v>6.1142771264011082E-2</v>
      </c>
    </row>
    <row r="105" spans="32:42" x14ac:dyDescent="0.15">
      <c r="AF105" s="38" t="s">
        <v>66</v>
      </c>
      <c r="AH105" s="68">
        <f>T50</f>
        <v>0.19865240847110435</v>
      </c>
      <c r="AM105" s="35"/>
      <c r="AO105" s="38">
        <f t="shared" ref="AO105:AO118" si="71">AO104+0.1</f>
        <v>0.2</v>
      </c>
      <c r="AP105" s="70">
        <f t="shared" si="70"/>
        <v>9.1285542528022165E-2</v>
      </c>
    </row>
    <row r="106" spans="32:42" x14ac:dyDescent="0.15">
      <c r="AF106" s="38" t="s">
        <v>216</v>
      </c>
      <c r="AH106" s="68">
        <f>AH109</f>
        <v>0.58193916089383591</v>
      </c>
      <c r="AM106" s="35"/>
      <c r="AO106" s="38">
        <f t="shared" si="71"/>
        <v>0.30000000000000004</v>
      </c>
      <c r="AP106" s="70">
        <f t="shared" si="70"/>
        <v>0.12142831379203325</v>
      </c>
    </row>
    <row r="107" spans="32:42" x14ac:dyDescent="0.15">
      <c r="AM107" s="35"/>
      <c r="AO107" s="38">
        <f t="shared" si="71"/>
        <v>0.4</v>
      </c>
      <c r="AP107" s="70">
        <f t="shared" si="70"/>
        <v>0.15157108505604433</v>
      </c>
    </row>
    <row r="108" spans="32:42" x14ac:dyDescent="0.15">
      <c r="AF108" s="40" t="s">
        <v>211</v>
      </c>
      <c r="AM108" s="35"/>
      <c r="AO108" s="38">
        <f t="shared" si="71"/>
        <v>0.5</v>
      </c>
      <c r="AP108" s="70">
        <f t="shared" si="70"/>
        <v>0.18171385632005541</v>
      </c>
    </row>
    <row r="109" spans="32:42" x14ac:dyDescent="0.15">
      <c r="AF109" s="38" t="s">
        <v>205</v>
      </c>
      <c r="AH109" s="68">
        <f>(AH104-AH102)/(AH103-AH102)</f>
        <v>0.58193916089383591</v>
      </c>
      <c r="AM109" s="35"/>
      <c r="AO109" s="38">
        <f t="shared" si="71"/>
        <v>0.6</v>
      </c>
      <c r="AP109" s="70">
        <f t="shared" si="70"/>
        <v>0.21185662758406648</v>
      </c>
    </row>
    <row r="110" spans="32:42" x14ac:dyDescent="0.15">
      <c r="AF110" s="38" t="s">
        <v>209</v>
      </c>
      <c r="AH110" s="68">
        <f>1-AH109</f>
        <v>0.41806083910616409</v>
      </c>
      <c r="AM110" s="35"/>
      <c r="AO110" s="38">
        <f t="shared" si="71"/>
        <v>0.7</v>
      </c>
      <c r="AP110" s="70">
        <f t="shared" si="70"/>
        <v>0.24199939884807756</v>
      </c>
    </row>
    <row r="111" spans="32:42" x14ac:dyDescent="0.15">
      <c r="AF111" s="38" t="s">
        <v>210</v>
      </c>
      <c r="AH111" s="68">
        <f>AH109*AP24+AH110*AH102</f>
        <v>0.2064125901639344</v>
      </c>
      <c r="AM111" s="35"/>
      <c r="AO111" s="38">
        <f t="shared" si="71"/>
        <v>0.79999999999999993</v>
      </c>
      <c r="AP111" s="70">
        <f t="shared" si="70"/>
        <v>0.27214217011208863</v>
      </c>
    </row>
    <row r="112" spans="32:42" x14ac:dyDescent="0.15">
      <c r="AF112" s="38" t="s">
        <v>66</v>
      </c>
      <c r="AH112" s="68">
        <f>AH109*AQ24</f>
        <v>9.4422994795758511E-2</v>
      </c>
      <c r="AM112" s="35"/>
      <c r="AO112" s="38">
        <f t="shared" si="71"/>
        <v>0.89999999999999991</v>
      </c>
      <c r="AP112" s="70">
        <f t="shared" si="70"/>
        <v>0.30228494137609974</v>
      </c>
    </row>
    <row r="113" spans="32:42" x14ac:dyDescent="0.15">
      <c r="AF113" s="38" t="s">
        <v>215</v>
      </c>
      <c r="AH113" s="16">
        <f>AH109*1</f>
        <v>0.58193916089383591</v>
      </c>
      <c r="AM113" s="35"/>
      <c r="AO113" s="38">
        <f t="shared" si="71"/>
        <v>0.99999999999999989</v>
      </c>
      <c r="AP113" s="70">
        <f t="shared" si="70"/>
        <v>0.33242771264011073</v>
      </c>
    </row>
    <row r="114" spans="32:42" x14ac:dyDescent="0.15">
      <c r="AM114" s="35"/>
      <c r="AO114" s="38">
        <f t="shared" si="71"/>
        <v>1.0999999999999999</v>
      </c>
      <c r="AP114" s="70">
        <f t="shared" si="70"/>
        <v>0.36257048390412183</v>
      </c>
    </row>
    <row r="115" spans="32:42" x14ac:dyDescent="0.15">
      <c r="AF115" s="40" t="s">
        <v>212</v>
      </c>
      <c r="AM115" s="35"/>
      <c r="AO115" s="38">
        <f t="shared" si="71"/>
        <v>1.2</v>
      </c>
      <c r="AP115" s="70">
        <f t="shared" si="70"/>
        <v>0.39271325516813294</v>
      </c>
    </row>
    <row r="116" spans="32:42" x14ac:dyDescent="0.15">
      <c r="AF116" s="38" t="s">
        <v>205</v>
      </c>
      <c r="AH116" s="68">
        <f>AH105/AQ24</f>
        <v>1.2243163452427051</v>
      </c>
      <c r="AO116" s="38">
        <f t="shared" si="71"/>
        <v>1.3</v>
      </c>
      <c r="AP116" s="70">
        <f t="shared" si="70"/>
        <v>0.42285602643214404</v>
      </c>
    </row>
    <row r="117" spans="32:42" x14ac:dyDescent="0.15">
      <c r="AF117" s="38" t="s">
        <v>209</v>
      </c>
      <c r="AH117" s="68">
        <f>1-AH116</f>
        <v>-0.22431634524270505</v>
      </c>
      <c r="AO117" s="38">
        <f t="shared" si="71"/>
        <v>1.4000000000000001</v>
      </c>
      <c r="AP117" s="70">
        <f t="shared" si="70"/>
        <v>0.45299879769615514</v>
      </c>
    </row>
    <row r="118" spans="32:42" x14ac:dyDescent="0.15">
      <c r="AF118" s="38" t="s">
        <v>210</v>
      </c>
      <c r="AH118" s="68">
        <f>AH116*AH103+AH117*AH102</f>
        <v>0.40004287549440881</v>
      </c>
      <c r="AO118" s="38">
        <f t="shared" si="71"/>
        <v>1.5000000000000002</v>
      </c>
      <c r="AP118" s="70">
        <f t="shared" si="70"/>
        <v>0.48314156896016625</v>
      </c>
    </row>
    <row r="119" spans="32:42" x14ac:dyDescent="0.15">
      <c r="AF119" s="38" t="s">
        <v>66</v>
      </c>
      <c r="AH119" s="68">
        <f>AH116*AQ24</f>
        <v>0.19865240847110438</v>
      </c>
      <c r="AP119" s="71"/>
    </row>
    <row r="120" spans="32:42" x14ac:dyDescent="0.15">
      <c r="AF120" s="38" t="s">
        <v>215</v>
      </c>
      <c r="AH120" s="72">
        <f>AH116*1</f>
        <v>1.2243163452427051</v>
      </c>
      <c r="AP120" s="71"/>
    </row>
    <row r="121" spans="32:42" x14ac:dyDescent="0.15">
      <c r="AO121" s="73"/>
      <c r="AP121" s="71"/>
    </row>
    <row r="122" spans="32:42" x14ac:dyDescent="0.15">
      <c r="AF122" s="38" t="s">
        <v>217</v>
      </c>
      <c r="AH122" s="35">
        <f>AC24</f>
        <v>0.10959846869745048</v>
      </c>
      <c r="AO122" s="70"/>
      <c r="AP122" s="71"/>
    </row>
    <row r="123" spans="32:42" x14ac:dyDescent="0.15">
      <c r="AF123" s="38" t="s">
        <v>218</v>
      </c>
      <c r="AH123" s="16">
        <f>(AH122-AH102)/(AH103-AH102)</f>
        <v>0.26075395659221623</v>
      </c>
      <c r="AP123" s="71"/>
    </row>
  </sheetData>
  <pageMargins left="0.7" right="0.7" top="0.75" bottom="0.75" header="0.3" footer="0.3"/>
  <pageSetup paperSize="0" scale="70" fitToHeight="0" orientation="landscape" r:id="rId1"/>
  <colBreaks count="1" manualBreakCount="1">
    <brk id="38" min="3" max="5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CA5C-35E8-EB4F-8FE8-4518B0E1B192}">
  <dimension ref="B2:AS482"/>
  <sheetViews>
    <sheetView zoomScale="170" zoomScaleNormal="170" workbookViewId="0"/>
  </sheetViews>
  <sheetFormatPr baseColWidth="10" defaultColWidth="8.83203125" defaultRowHeight="13" x14ac:dyDescent="0.15"/>
  <cols>
    <col min="1" max="1" width="8.83203125" style="64"/>
    <col min="2" max="2" width="8.5" style="64" bestFit="1" customWidth="1"/>
    <col min="3" max="8" width="9.83203125" style="64" customWidth="1"/>
    <col min="9" max="24" width="8.83203125" style="64"/>
    <col min="25" max="27" width="2.83203125" style="64" customWidth="1"/>
    <col min="28" max="28" width="12" style="64" customWidth="1"/>
    <col min="29" max="29" width="9.83203125" style="64" bestFit="1" customWidth="1"/>
    <col min="30" max="16384" width="8.83203125" style="64"/>
  </cols>
  <sheetData>
    <row r="2" spans="2:26" ht="42" x14ac:dyDescent="0.15">
      <c r="C2" s="65" t="s">
        <v>165</v>
      </c>
      <c r="D2" s="65" t="s">
        <v>168</v>
      </c>
      <c r="E2" s="65" t="s">
        <v>219</v>
      </c>
      <c r="F2" s="65" t="s">
        <v>169</v>
      </c>
      <c r="G2" s="65" t="s">
        <v>170</v>
      </c>
      <c r="H2" s="65" t="s">
        <v>179</v>
      </c>
      <c r="J2" s="65" t="s">
        <v>175</v>
      </c>
      <c r="K2" s="65" t="s">
        <v>176</v>
      </c>
      <c r="L2" s="65" t="s">
        <v>221</v>
      </c>
      <c r="M2" s="65" t="s">
        <v>177</v>
      </c>
      <c r="N2" s="65"/>
      <c r="O2" s="65"/>
      <c r="P2" s="65"/>
      <c r="Q2" s="65"/>
      <c r="R2" s="65" t="s">
        <v>189</v>
      </c>
      <c r="S2" s="65" t="s">
        <v>190</v>
      </c>
      <c r="T2" s="65" t="s">
        <v>191</v>
      </c>
      <c r="U2" s="65" t="s">
        <v>192</v>
      </c>
      <c r="V2" s="65" t="s">
        <v>223</v>
      </c>
      <c r="W2" s="65" t="s">
        <v>224</v>
      </c>
      <c r="X2" s="65"/>
      <c r="Y2" s="65"/>
      <c r="Z2" s="65"/>
    </row>
    <row r="3" spans="2:26" ht="14" x14ac:dyDescent="0.15">
      <c r="B3" s="64" t="s">
        <v>63</v>
      </c>
      <c r="C3" s="65" t="s">
        <v>171</v>
      </c>
      <c r="D3" s="65" t="s">
        <v>172</v>
      </c>
      <c r="E3" s="65" t="s">
        <v>220</v>
      </c>
      <c r="F3" s="65" t="s">
        <v>57</v>
      </c>
      <c r="G3" s="65" t="s">
        <v>59</v>
      </c>
      <c r="H3" s="65" t="s">
        <v>153</v>
      </c>
      <c r="J3" s="64" t="s">
        <v>173</v>
      </c>
      <c r="K3" s="64" t="s">
        <v>174</v>
      </c>
      <c r="L3" s="64" t="s">
        <v>222</v>
      </c>
      <c r="M3" s="64" t="s">
        <v>178</v>
      </c>
      <c r="N3" s="65" t="s">
        <v>182</v>
      </c>
      <c r="O3" s="65" t="s">
        <v>181</v>
      </c>
    </row>
    <row r="4" spans="2:26" x14ac:dyDescent="0.15">
      <c r="C4" s="65"/>
      <c r="D4" s="65"/>
      <c r="E4" s="65"/>
      <c r="F4" s="65"/>
      <c r="G4" s="65"/>
      <c r="H4" s="65"/>
      <c r="N4" s="65"/>
      <c r="O4" s="65"/>
    </row>
    <row r="5" spans="2:26" x14ac:dyDescent="0.15">
      <c r="B5" s="66">
        <v>36556</v>
      </c>
      <c r="C5" s="64">
        <v>9.1185411438345909E-3</v>
      </c>
      <c r="E5">
        <v>0.24406047165393829</v>
      </c>
      <c r="F5" s="64">
        <v>-3.9621959999999998E-2</v>
      </c>
      <c r="G5" s="64">
        <v>-5.0903520000000001E-2</v>
      </c>
      <c r="H5" s="33">
        <v>4.0999999999999995E-3</v>
      </c>
      <c r="J5" s="17">
        <f>C5-$H5</f>
        <v>5.0185411438345914E-3</v>
      </c>
      <c r="K5" s="17"/>
      <c r="L5" s="17">
        <f>E5-$H5</f>
        <v>0.2399604716539383</v>
      </c>
      <c r="M5" s="17">
        <f t="shared" ref="M5:M68" si="0">F5-H5</f>
        <v>-4.3721959999999997E-2</v>
      </c>
      <c r="N5">
        <v>5.79E-2</v>
      </c>
      <c r="O5">
        <v>-1.89E-2</v>
      </c>
    </row>
    <row r="6" spans="2:26" x14ac:dyDescent="0.15">
      <c r="B6" s="66">
        <v>36585</v>
      </c>
      <c r="C6" s="64">
        <v>0.10481927543878555</v>
      </c>
      <c r="E6">
        <v>8.6805552244186401E-2</v>
      </c>
      <c r="F6" s="64">
        <v>3.1760280000000002E-2</v>
      </c>
      <c r="G6" s="64">
        <v>-2.010814E-2</v>
      </c>
      <c r="H6" s="33">
        <v>4.3E-3</v>
      </c>
      <c r="J6" s="17">
        <f t="shared" ref="J6:J69" si="1">C6-H6</f>
        <v>0.10051927543878555</v>
      </c>
      <c r="K6" s="17"/>
      <c r="L6" s="17">
        <f t="shared" ref="L6:L69" si="2">E6-$H6</f>
        <v>8.2505552244186403E-2</v>
      </c>
      <c r="M6" s="17">
        <f t="shared" si="0"/>
        <v>2.7460280000000004E-2</v>
      </c>
      <c r="N6">
        <v>0.21479999999999999</v>
      </c>
      <c r="O6">
        <v>-9.8100000000000007E-2</v>
      </c>
    </row>
    <row r="7" spans="2:26" x14ac:dyDescent="0.15">
      <c r="B7" s="66">
        <v>36616</v>
      </c>
      <c r="C7" s="64">
        <v>0.18484187126159668</v>
      </c>
      <c r="E7">
        <v>0.45846644043922424</v>
      </c>
      <c r="F7" s="64">
        <v>5.3499020000000001E-2</v>
      </c>
      <c r="G7" s="64">
        <v>9.6719899999999998E-2</v>
      </c>
      <c r="H7" s="33">
        <v>4.6999999999999993E-3</v>
      </c>
      <c r="J7" s="17">
        <f t="shared" si="1"/>
        <v>0.18014187126159667</v>
      </c>
      <c r="K7" s="17"/>
      <c r="L7" s="17">
        <f t="shared" si="2"/>
        <v>0.45376644043922426</v>
      </c>
      <c r="M7" s="17">
        <f t="shared" si="0"/>
        <v>4.8799019999999999E-2</v>
      </c>
      <c r="N7">
        <v>-0.1729</v>
      </c>
      <c r="O7">
        <v>8.2299999999999998E-2</v>
      </c>
    </row>
    <row r="8" spans="2:26" x14ac:dyDescent="0.15">
      <c r="B8" s="66">
        <v>36644</v>
      </c>
      <c r="C8" s="64">
        <v>-8.6516335606575012E-2</v>
      </c>
      <c r="E8">
        <v>0.53340637683868408</v>
      </c>
      <c r="F8" s="64">
        <v>-5.9518590000000003E-2</v>
      </c>
      <c r="G8" s="64">
        <v>-3.0795820000000002E-2</v>
      </c>
      <c r="H8" s="33">
        <v>4.5999999999999999E-3</v>
      </c>
      <c r="J8" s="17">
        <f t="shared" si="1"/>
        <v>-9.1116335606575005E-2</v>
      </c>
      <c r="K8" s="17"/>
      <c r="L8" s="17">
        <f t="shared" si="2"/>
        <v>0.52880637683868403</v>
      </c>
      <c r="M8" s="17">
        <f t="shared" si="0"/>
        <v>-6.4118590000000003E-2</v>
      </c>
      <c r="N8">
        <v>-6.6299999999999998E-2</v>
      </c>
      <c r="O8">
        <v>7.2499999999999995E-2</v>
      </c>
    </row>
    <row r="9" spans="2:26" x14ac:dyDescent="0.15">
      <c r="B9" s="66">
        <v>36677</v>
      </c>
      <c r="C9" s="64">
        <v>-0.32292190194129944</v>
      </c>
      <c r="E9">
        <v>-6.8571425974369049E-2</v>
      </c>
      <c r="F9" s="64">
        <v>-3.8862609999999999E-2</v>
      </c>
      <c r="G9" s="64">
        <v>-2.1915E-2</v>
      </c>
      <c r="H9" s="33">
        <v>5.0000000000000001E-3</v>
      </c>
      <c r="J9" s="17">
        <f t="shared" si="1"/>
        <v>-0.32792190194129944</v>
      </c>
      <c r="K9" s="17"/>
      <c r="L9" s="17">
        <f t="shared" si="2"/>
        <v>-7.3571425974369054E-2</v>
      </c>
      <c r="M9" s="17">
        <f t="shared" si="0"/>
        <v>-4.3862609999999996E-2</v>
      </c>
      <c r="N9">
        <v>-6.1100000000000002E-2</v>
      </c>
      <c r="O9">
        <v>4.8300000000000003E-2</v>
      </c>
    </row>
    <row r="10" spans="2:26" x14ac:dyDescent="0.15">
      <c r="B10" s="66">
        <v>36707</v>
      </c>
      <c r="C10" s="64">
        <v>0.247023805975914</v>
      </c>
      <c r="E10">
        <v>-5.2147239446640015E-2</v>
      </c>
      <c r="F10" s="64">
        <v>5.1576419999999998E-2</v>
      </c>
      <c r="G10" s="64">
        <v>2.3933550000000001E-2</v>
      </c>
      <c r="H10" s="33">
        <v>4.0000000000000001E-3</v>
      </c>
      <c r="J10" s="17">
        <f t="shared" si="1"/>
        <v>0.243023805975914</v>
      </c>
      <c r="K10" s="17"/>
      <c r="L10" s="17">
        <f t="shared" si="2"/>
        <v>-5.6147239446640018E-2</v>
      </c>
      <c r="M10" s="17">
        <f t="shared" si="0"/>
        <v>4.7576419999999994E-2</v>
      </c>
      <c r="N10">
        <v>0.128</v>
      </c>
      <c r="O10">
        <v>-8.4100000000000008E-2</v>
      </c>
    </row>
    <row r="11" spans="2:26" x14ac:dyDescent="0.15">
      <c r="B11" s="66">
        <v>36738</v>
      </c>
      <c r="C11" s="64">
        <v>-2.9832934960722923E-2</v>
      </c>
      <c r="E11">
        <v>-6.8770229816436768E-2</v>
      </c>
      <c r="F11" s="64">
        <v>-1.7679250000000001E-2</v>
      </c>
      <c r="G11" s="64">
        <v>-1.634126E-2</v>
      </c>
      <c r="H11" s="33">
        <v>4.7999999999999996E-3</v>
      </c>
      <c r="J11" s="17">
        <f t="shared" si="1"/>
        <v>-3.4632934960722922E-2</v>
      </c>
      <c r="K11" s="17"/>
      <c r="L11" s="17">
        <f t="shared" si="2"/>
        <v>-7.3570229816436766E-2</v>
      </c>
      <c r="M11" s="17">
        <f t="shared" si="0"/>
        <v>-2.2479249999999999E-2</v>
      </c>
      <c r="N11">
        <v>-3.0800000000000001E-2</v>
      </c>
      <c r="O11">
        <v>8.3299999999999999E-2</v>
      </c>
    </row>
    <row r="12" spans="2:26" x14ac:dyDescent="0.15">
      <c r="B12" s="66">
        <v>36769</v>
      </c>
      <c r="C12" s="64">
        <v>0.19926199316978455</v>
      </c>
      <c r="E12">
        <v>4.6046916395425797E-2</v>
      </c>
      <c r="F12" s="64">
        <v>7.498378E-2</v>
      </c>
      <c r="G12" s="64">
        <v>6.0699030000000001E-2</v>
      </c>
      <c r="H12" s="33">
        <v>5.0000000000000001E-3</v>
      </c>
      <c r="J12" s="17">
        <f t="shared" si="1"/>
        <v>0.19426199316978454</v>
      </c>
      <c r="K12" s="17"/>
      <c r="L12" s="17">
        <f t="shared" si="2"/>
        <v>4.1046916395425799E-2</v>
      </c>
      <c r="M12" s="17">
        <f t="shared" si="0"/>
        <v>6.9983779999999995E-2</v>
      </c>
      <c r="N12">
        <v>-6.3E-3</v>
      </c>
      <c r="O12">
        <v>-1.37E-2</v>
      </c>
    </row>
    <row r="13" spans="2:26" x14ac:dyDescent="0.15">
      <c r="B13" s="66">
        <v>36798</v>
      </c>
      <c r="C13" s="64">
        <v>-0.57743591070175171</v>
      </c>
      <c r="E13">
        <v>-0.37209302186965942</v>
      </c>
      <c r="F13" s="64">
        <v>-5.1154390000000001E-2</v>
      </c>
      <c r="G13" s="64">
        <v>-5.3482950000000001E-2</v>
      </c>
      <c r="H13" s="33">
        <v>5.1000000000000004E-3</v>
      </c>
      <c r="J13" s="17">
        <f t="shared" si="1"/>
        <v>-0.5825359107017517</v>
      </c>
      <c r="K13" s="17"/>
      <c r="L13" s="17">
        <f t="shared" si="2"/>
        <v>-0.37719302186965942</v>
      </c>
      <c r="M13" s="17">
        <f t="shared" si="0"/>
        <v>-5.6254390000000001E-2</v>
      </c>
      <c r="N13">
        <v>-1.7299999999999999E-2</v>
      </c>
      <c r="O13">
        <v>7.17E-2</v>
      </c>
    </row>
    <row r="14" spans="2:26" x14ac:dyDescent="0.15">
      <c r="B14" s="66">
        <v>36830</v>
      </c>
      <c r="C14" s="64">
        <v>-0.24029126763343811</v>
      </c>
      <c r="E14">
        <v>-4.2328041046857834E-2</v>
      </c>
      <c r="F14" s="64">
        <v>-2.4480120000000001E-2</v>
      </c>
      <c r="G14" s="64">
        <v>-4.9494960000000003E-3</v>
      </c>
      <c r="H14" s="33">
        <v>5.6000000000000008E-3</v>
      </c>
      <c r="J14" s="17">
        <f t="shared" si="1"/>
        <v>-0.2458912676334381</v>
      </c>
      <c r="K14" s="17"/>
      <c r="L14" s="17">
        <f t="shared" si="2"/>
        <v>-4.7928041046857835E-2</v>
      </c>
      <c r="M14" s="17">
        <f t="shared" si="0"/>
        <v>-3.0080120000000002E-2</v>
      </c>
      <c r="N14">
        <v>-3.9300000000000002E-2</v>
      </c>
      <c r="O14">
        <v>5.6399999999999999E-2</v>
      </c>
    </row>
    <row r="15" spans="2:26" x14ac:dyDescent="0.15">
      <c r="B15" s="66">
        <v>36860</v>
      </c>
      <c r="C15" s="64">
        <v>-0.15654951333999634</v>
      </c>
      <c r="E15">
        <v>-0.32596686482429504</v>
      </c>
      <c r="F15" s="64">
        <v>-0.1023654</v>
      </c>
      <c r="G15" s="64">
        <v>-8.0068559999999997E-2</v>
      </c>
      <c r="H15" s="33">
        <v>5.1000000000000004E-3</v>
      </c>
      <c r="J15" s="17">
        <f t="shared" si="1"/>
        <v>-0.16164951333999633</v>
      </c>
      <c r="K15" s="17"/>
      <c r="L15" s="17">
        <f t="shared" si="2"/>
        <v>-0.33106686482429504</v>
      </c>
      <c r="M15" s="17">
        <f t="shared" si="0"/>
        <v>-0.10746539999999999</v>
      </c>
      <c r="N15">
        <v>-3.39E-2</v>
      </c>
      <c r="O15">
        <v>0.1234</v>
      </c>
    </row>
    <row r="16" spans="2:26" x14ac:dyDescent="0.15">
      <c r="B16" s="66">
        <v>36889</v>
      </c>
      <c r="C16" s="64">
        <v>-9.848485141992569E-2</v>
      </c>
      <c r="E16">
        <v>-9.4262294471263885E-2</v>
      </c>
      <c r="F16" s="64">
        <v>2.044955E-2</v>
      </c>
      <c r="G16" s="64">
        <v>4.053386E-3</v>
      </c>
      <c r="H16" s="33">
        <v>5.0000000000000001E-3</v>
      </c>
      <c r="J16" s="17">
        <f t="shared" si="1"/>
        <v>-0.10348485141992569</v>
      </c>
      <c r="K16" s="17"/>
      <c r="L16" s="17">
        <f t="shared" si="2"/>
        <v>-9.926229447126389E-2</v>
      </c>
      <c r="M16" s="17">
        <f t="shared" si="0"/>
        <v>1.5449549999999999E-2</v>
      </c>
      <c r="N16">
        <v>7.3000000000000001E-3</v>
      </c>
      <c r="O16">
        <v>7.5999999999999998E-2</v>
      </c>
    </row>
    <row r="17" spans="2:15" x14ac:dyDescent="0.15">
      <c r="B17" s="66">
        <v>36922</v>
      </c>
      <c r="C17" s="64">
        <v>0.45378151535987854</v>
      </c>
      <c r="E17">
        <v>0.78099548816680908</v>
      </c>
      <c r="F17" s="64">
        <v>3.9573070000000002E-2</v>
      </c>
      <c r="G17" s="64">
        <v>3.4636590000000002E-2</v>
      </c>
      <c r="H17" s="33">
        <v>5.4000000000000003E-3</v>
      </c>
      <c r="J17" s="17">
        <f t="shared" si="1"/>
        <v>0.44838151535987852</v>
      </c>
      <c r="K17" s="17"/>
      <c r="L17" s="17">
        <f t="shared" si="2"/>
        <v>0.77559548816680912</v>
      </c>
      <c r="M17" s="17">
        <f t="shared" si="0"/>
        <v>3.417307E-2</v>
      </c>
      <c r="N17">
        <v>6.6799999999999998E-2</v>
      </c>
      <c r="O17">
        <v>-5.1100000000000007E-2</v>
      </c>
    </row>
    <row r="18" spans="2:15" x14ac:dyDescent="0.15">
      <c r="B18" s="66">
        <v>36950</v>
      </c>
      <c r="C18" s="64">
        <v>-0.15606936812400818</v>
      </c>
      <c r="E18">
        <v>-0.1260162740945816</v>
      </c>
      <c r="F18" s="64">
        <v>-9.9084409999999998E-2</v>
      </c>
      <c r="G18" s="64">
        <v>-9.229068E-2</v>
      </c>
      <c r="H18" s="33">
        <v>3.8E-3</v>
      </c>
      <c r="J18" s="17">
        <f t="shared" si="1"/>
        <v>-0.15986936812400818</v>
      </c>
      <c r="K18" s="17"/>
      <c r="L18" s="17">
        <f t="shared" si="2"/>
        <v>-0.1298162740945816</v>
      </c>
      <c r="M18" s="17">
        <f t="shared" si="0"/>
        <v>-0.10288441</v>
      </c>
      <c r="N18">
        <v>-7.4000000000000003E-3</v>
      </c>
      <c r="O18">
        <v>0.12480000000000001</v>
      </c>
    </row>
    <row r="19" spans="2:15" x14ac:dyDescent="0.15">
      <c r="B19" s="66">
        <v>36980</v>
      </c>
      <c r="C19" s="64">
        <v>0.20931504666805267</v>
      </c>
      <c r="E19">
        <v>0.23441864550113678</v>
      </c>
      <c r="F19" s="64">
        <v>-7.0408079999999998E-2</v>
      </c>
      <c r="G19" s="64">
        <v>-6.4204720000000007E-2</v>
      </c>
      <c r="H19" s="33">
        <v>4.1999999999999997E-3</v>
      </c>
      <c r="J19" s="17">
        <f t="shared" si="1"/>
        <v>0.20511504666805266</v>
      </c>
      <c r="K19" s="17"/>
      <c r="L19" s="17">
        <f t="shared" si="2"/>
        <v>0.23021864550113677</v>
      </c>
      <c r="M19" s="17">
        <f t="shared" si="0"/>
        <v>-7.4608079999999993E-2</v>
      </c>
      <c r="N19">
        <v>2.7000000000000001E-3</v>
      </c>
      <c r="O19">
        <v>6.4299999999999996E-2</v>
      </c>
    </row>
    <row r="20" spans="2:15" x14ac:dyDescent="0.15">
      <c r="B20" s="66">
        <v>37011</v>
      </c>
      <c r="C20" s="64">
        <v>0.15496149659156799</v>
      </c>
      <c r="E20">
        <v>0.1680481880903244</v>
      </c>
      <c r="F20" s="64">
        <v>8.3834279999999997E-2</v>
      </c>
      <c r="G20" s="64">
        <v>7.6814350000000003E-2</v>
      </c>
      <c r="H20" s="33">
        <v>3.9000000000000003E-3</v>
      </c>
      <c r="J20" s="17">
        <f t="shared" si="1"/>
        <v>0.15106149659156801</v>
      </c>
      <c r="K20" s="17"/>
      <c r="L20" s="17">
        <f t="shared" si="2"/>
        <v>0.16414818809032442</v>
      </c>
      <c r="M20" s="17">
        <f t="shared" si="0"/>
        <v>7.9934279999999996E-2</v>
      </c>
      <c r="N20">
        <v>5.6000000000000008E-3</v>
      </c>
      <c r="O20">
        <v>-4.7E-2</v>
      </c>
    </row>
    <row r="21" spans="2:15" x14ac:dyDescent="0.15">
      <c r="B21" s="66">
        <v>37042</v>
      </c>
      <c r="C21" s="64">
        <v>-0.21734009683132172</v>
      </c>
      <c r="E21">
        <v>-8.8709674775600433E-2</v>
      </c>
      <c r="F21" s="64">
        <v>1.0441860000000001E-2</v>
      </c>
      <c r="G21" s="64">
        <v>5.0901990000000001E-3</v>
      </c>
      <c r="H21" s="33">
        <v>3.2000000000000002E-3</v>
      </c>
      <c r="J21" s="17">
        <f t="shared" si="1"/>
        <v>-0.22054009683132172</v>
      </c>
      <c r="K21" s="17"/>
      <c r="L21" s="17">
        <f t="shared" si="2"/>
        <v>-9.1909674775600428E-2</v>
      </c>
      <c r="M21" s="17">
        <f t="shared" si="0"/>
        <v>7.241860000000001E-3</v>
      </c>
      <c r="N21">
        <v>2.5000000000000001E-2</v>
      </c>
      <c r="O21">
        <v>3.3599999999999998E-2</v>
      </c>
    </row>
    <row r="22" spans="2:15" x14ac:dyDescent="0.15">
      <c r="B22" s="66">
        <v>37071</v>
      </c>
      <c r="C22" s="64">
        <v>0.16541348397731781</v>
      </c>
      <c r="E22">
        <v>2.3008836433291435E-2</v>
      </c>
      <c r="F22" s="64">
        <v>-1.756081E-2</v>
      </c>
      <c r="G22" s="64">
        <v>-2.5003580000000001E-2</v>
      </c>
      <c r="H22" s="33">
        <v>2.8000000000000004E-3</v>
      </c>
      <c r="J22" s="17">
        <f t="shared" si="1"/>
        <v>0.16261348397731781</v>
      </c>
      <c r="K22" s="17"/>
      <c r="L22" s="17">
        <f t="shared" si="2"/>
        <v>2.0208836433291435E-2</v>
      </c>
      <c r="M22" s="17">
        <f t="shared" si="0"/>
        <v>-2.036081E-2</v>
      </c>
      <c r="N22">
        <v>6.2699999999999992E-2</v>
      </c>
      <c r="O22">
        <v>-1.1299999999999999E-2</v>
      </c>
    </row>
    <row r="23" spans="2:15" x14ac:dyDescent="0.15">
      <c r="B23" s="66">
        <v>37103</v>
      </c>
      <c r="C23" s="64">
        <v>-0.1918279230594635</v>
      </c>
      <c r="E23">
        <v>-0.36816605925559998</v>
      </c>
      <c r="F23" s="64">
        <v>-1.8283600000000001E-2</v>
      </c>
      <c r="G23" s="64">
        <v>-1.0772449999999999E-2</v>
      </c>
      <c r="H23" s="33">
        <v>3.0000000000000001E-3</v>
      </c>
      <c r="J23" s="17">
        <f t="shared" si="1"/>
        <v>-0.1948279230594635</v>
      </c>
      <c r="K23" s="17"/>
      <c r="L23" s="17">
        <f t="shared" si="2"/>
        <v>-0.37116605925559998</v>
      </c>
      <c r="M23" s="17">
        <f t="shared" si="0"/>
        <v>-2.12836E-2</v>
      </c>
      <c r="N23">
        <v>-4.1900000000000007E-2</v>
      </c>
      <c r="O23">
        <v>5.21E-2</v>
      </c>
    </row>
    <row r="24" spans="2:15" x14ac:dyDescent="0.15">
      <c r="B24" s="66">
        <v>37134</v>
      </c>
      <c r="C24" s="64">
        <v>-1.2772840447723866E-2</v>
      </c>
      <c r="E24">
        <v>-0.2579408586025238</v>
      </c>
      <c r="F24" s="64">
        <v>-5.8979839999999999E-2</v>
      </c>
      <c r="G24" s="64">
        <v>-6.4108390000000001E-2</v>
      </c>
      <c r="H24" s="33">
        <v>3.0999999999999999E-3</v>
      </c>
      <c r="J24" s="17">
        <f t="shared" si="1"/>
        <v>-1.5872840447723864E-2</v>
      </c>
      <c r="K24" s="17"/>
      <c r="L24" s="17">
        <f t="shared" si="2"/>
        <v>-0.2610408586025238</v>
      </c>
      <c r="M24" s="17">
        <f t="shared" si="0"/>
        <v>-6.2079839999999997E-2</v>
      </c>
      <c r="N24">
        <v>2.4799999999999999E-2</v>
      </c>
      <c r="O24">
        <v>2.3E-2</v>
      </c>
    </row>
    <row r="25" spans="2:15" x14ac:dyDescent="0.15">
      <c r="B25" s="66">
        <v>37162</v>
      </c>
      <c r="C25" s="64">
        <v>-0.16388136148452759</v>
      </c>
      <c r="E25">
        <v>-0.39852401614189148</v>
      </c>
      <c r="F25" s="64">
        <v>-9.1497030000000007E-2</v>
      </c>
      <c r="G25" s="64">
        <v>-8.1723390000000007E-2</v>
      </c>
      <c r="H25" s="33">
        <v>2.8000000000000004E-3</v>
      </c>
      <c r="J25" s="17">
        <f t="shared" si="1"/>
        <v>-0.16668136148452758</v>
      </c>
      <c r="K25" s="17"/>
      <c r="L25" s="17">
        <f t="shared" si="2"/>
        <v>-0.4013240161418915</v>
      </c>
      <c r="M25" s="17">
        <f t="shared" si="0"/>
        <v>-9.4297030000000004E-2</v>
      </c>
      <c r="N25">
        <v>-6.25E-2</v>
      </c>
      <c r="O25">
        <v>1.46E-2</v>
      </c>
    </row>
    <row r="26" spans="2:15" x14ac:dyDescent="0.15">
      <c r="B26" s="66">
        <v>37195</v>
      </c>
      <c r="C26" s="64">
        <v>0.13217273354530334</v>
      </c>
      <c r="E26">
        <v>0.20736204087734222</v>
      </c>
      <c r="F26" s="64">
        <v>2.7846570000000001E-2</v>
      </c>
      <c r="G26" s="64">
        <v>1.8099030000000002E-2</v>
      </c>
      <c r="H26" s="33">
        <v>2.2000000000000001E-3</v>
      </c>
      <c r="J26" s="17">
        <f t="shared" si="1"/>
        <v>0.12997273354530334</v>
      </c>
      <c r="K26" s="17"/>
      <c r="L26" s="17">
        <f t="shared" si="2"/>
        <v>0.20516204087734222</v>
      </c>
      <c r="M26" s="17">
        <f t="shared" si="0"/>
        <v>2.564657E-2</v>
      </c>
      <c r="N26">
        <v>7.4900000000000008E-2</v>
      </c>
      <c r="O26">
        <v>-7.6600000000000001E-2</v>
      </c>
    </row>
    <row r="27" spans="2:15" x14ac:dyDescent="0.15">
      <c r="B27" s="66">
        <v>37225</v>
      </c>
      <c r="C27" s="64">
        <v>0.21298405528068542</v>
      </c>
      <c r="E27">
        <v>0.37804880738258362</v>
      </c>
      <c r="F27" s="64">
        <v>7.8788830000000004E-2</v>
      </c>
      <c r="G27" s="64">
        <v>7.5175980000000003E-2</v>
      </c>
      <c r="H27" s="33">
        <v>1.7000000000000001E-3</v>
      </c>
      <c r="J27" s="17">
        <f t="shared" si="1"/>
        <v>0.21128405528068542</v>
      </c>
      <c r="K27" s="17"/>
      <c r="L27" s="17">
        <f t="shared" si="2"/>
        <v>0.37634880738258364</v>
      </c>
      <c r="M27" s="17">
        <f t="shared" si="0"/>
        <v>7.7088829999999997E-2</v>
      </c>
      <c r="N27">
        <v>-4.6999999999999993E-3</v>
      </c>
      <c r="O27">
        <v>2.2200000000000001E-2</v>
      </c>
    </row>
    <row r="28" spans="2:15" x14ac:dyDescent="0.15">
      <c r="B28" s="66">
        <v>37256</v>
      </c>
      <c r="C28" s="64">
        <v>2.816903218626976E-2</v>
      </c>
      <c r="E28">
        <v>0.1696164608001709</v>
      </c>
      <c r="F28" s="64">
        <v>1.7853540000000001E-2</v>
      </c>
      <c r="G28" s="64">
        <v>7.5738290000000007E-3</v>
      </c>
      <c r="H28" s="33">
        <v>1.5E-3</v>
      </c>
      <c r="J28" s="17">
        <f t="shared" si="1"/>
        <v>2.6669032186269759E-2</v>
      </c>
      <c r="K28" s="17"/>
      <c r="L28" s="17">
        <f t="shared" si="2"/>
        <v>0.1681164608001709</v>
      </c>
      <c r="M28" s="17">
        <f t="shared" si="0"/>
        <v>1.635354E-2</v>
      </c>
      <c r="N28">
        <v>4.7300000000000002E-2</v>
      </c>
      <c r="O28">
        <v>8.5000000000000006E-3</v>
      </c>
    </row>
    <row r="29" spans="2:15" x14ac:dyDescent="0.15">
      <c r="B29" s="66">
        <v>37287</v>
      </c>
      <c r="C29" s="64">
        <v>0.12876711785793304</v>
      </c>
      <c r="E29">
        <v>1.1979796923696995E-2</v>
      </c>
      <c r="F29" s="64">
        <v>-1.5966150000000002E-2</v>
      </c>
      <c r="G29" s="64">
        <v>-1.557383E-2</v>
      </c>
      <c r="H29" s="33">
        <v>1.4000000000000002E-3</v>
      </c>
      <c r="J29" s="17">
        <f t="shared" si="1"/>
        <v>0.12736711785793303</v>
      </c>
      <c r="K29" s="17"/>
      <c r="L29" s="17">
        <f t="shared" si="2"/>
        <v>1.0579796923696995E-2</v>
      </c>
      <c r="M29" s="17">
        <f t="shared" si="0"/>
        <v>-1.7366150000000004E-2</v>
      </c>
      <c r="N29">
        <v>1.1899999999999999E-2</v>
      </c>
      <c r="O29">
        <v>3.44E-2</v>
      </c>
    </row>
    <row r="30" spans="2:15" x14ac:dyDescent="0.15">
      <c r="B30" s="66">
        <v>37315</v>
      </c>
      <c r="C30" s="64">
        <v>-0.12216822803020477</v>
      </c>
      <c r="E30">
        <v>-0.15887846052646637</v>
      </c>
      <c r="F30" s="64">
        <v>-2.169973E-2</v>
      </c>
      <c r="G30" s="64">
        <v>-2.0766240000000002E-2</v>
      </c>
      <c r="H30" s="33">
        <v>1.2999999999999999E-3</v>
      </c>
      <c r="J30" s="17">
        <f t="shared" si="1"/>
        <v>-0.12346822803020477</v>
      </c>
      <c r="K30" s="17"/>
      <c r="L30" s="17">
        <f t="shared" si="2"/>
        <v>-0.16017846052646637</v>
      </c>
      <c r="M30" s="17">
        <f t="shared" si="0"/>
        <v>-2.2999729999999999E-2</v>
      </c>
      <c r="N30">
        <v>-0.01</v>
      </c>
      <c r="O30">
        <v>2.1600000000000001E-2</v>
      </c>
    </row>
    <row r="31" spans="2:15" x14ac:dyDescent="0.15">
      <c r="B31" s="66">
        <v>37343</v>
      </c>
      <c r="C31" s="64">
        <v>9.0783372521400452E-2</v>
      </c>
      <c r="E31">
        <v>8.9629635214805603E-2</v>
      </c>
      <c r="F31" s="64">
        <v>4.4698359999999999E-2</v>
      </c>
      <c r="G31" s="64">
        <v>3.6738859999999998E-2</v>
      </c>
      <c r="H31" s="33">
        <v>1.2999999999999999E-3</v>
      </c>
      <c r="J31" s="17">
        <f t="shared" si="1"/>
        <v>8.9483372521400456E-2</v>
      </c>
      <c r="K31" s="17"/>
      <c r="L31" s="17">
        <f t="shared" si="2"/>
        <v>8.8329635214805607E-2</v>
      </c>
      <c r="M31" s="17">
        <f t="shared" si="0"/>
        <v>4.3398359999999997E-2</v>
      </c>
      <c r="N31">
        <v>4.2099999999999999E-2</v>
      </c>
      <c r="O31">
        <v>1.0700000000000001E-2</v>
      </c>
    </row>
    <row r="32" spans="2:15" x14ac:dyDescent="0.15">
      <c r="B32" s="66">
        <v>37376</v>
      </c>
      <c r="C32" s="64">
        <v>2.5348559021949768E-2</v>
      </c>
      <c r="E32">
        <v>-0.239972785115242</v>
      </c>
      <c r="F32" s="64">
        <v>-4.9600129999999999E-2</v>
      </c>
      <c r="G32" s="64">
        <v>-6.1417650000000004E-2</v>
      </c>
      <c r="H32" s="33">
        <v>1.5E-3</v>
      </c>
      <c r="J32" s="17">
        <f t="shared" si="1"/>
        <v>2.3848559021949767E-2</v>
      </c>
      <c r="K32" s="17"/>
      <c r="L32" s="17">
        <f t="shared" si="2"/>
        <v>-0.24147278511524201</v>
      </c>
      <c r="M32" s="17">
        <f t="shared" si="0"/>
        <v>-5.1100130000000001E-2</v>
      </c>
      <c r="N32">
        <v>5.96E-2</v>
      </c>
      <c r="O32">
        <v>3.8800000000000001E-2</v>
      </c>
    </row>
    <row r="33" spans="2:15" x14ac:dyDescent="0.15">
      <c r="B33" s="66">
        <v>37407</v>
      </c>
      <c r="C33" s="64">
        <v>-3.9967086166143417E-2</v>
      </c>
      <c r="E33">
        <v>2.2361358627676964E-2</v>
      </c>
      <c r="F33" s="64">
        <v>-1.0509549999999999E-2</v>
      </c>
      <c r="G33" s="64">
        <v>-9.0814550000000004E-3</v>
      </c>
      <c r="H33" s="33">
        <v>1.4000000000000002E-3</v>
      </c>
      <c r="J33" s="17">
        <f t="shared" si="1"/>
        <v>-4.1367086166143416E-2</v>
      </c>
      <c r="K33" s="17"/>
      <c r="L33" s="17">
        <f t="shared" si="2"/>
        <v>2.0961358627676965E-2</v>
      </c>
      <c r="M33" s="17">
        <f t="shared" si="0"/>
        <v>-1.190955E-2</v>
      </c>
      <c r="N33">
        <v>-3.2099999999999997E-2</v>
      </c>
      <c r="O33">
        <v>1.5300000000000001E-2</v>
      </c>
    </row>
    <row r="34" spans="2:15" x14ac:dyDescent="0.15">
      <c r="B34" s="66">
        <v>37435</v>
      </c>
      <c r="C34" s="64">
        <v>-0.23948498070240021</v>
      </c>
      <c r="E34">
        <v>-0.14960630238056183</v>
      </c>
      <c r="F34" s="64">
        <v>-7.0259180000000004E-2</v>
      </c>
      <c r="G34" s="64">
        <v>-7.2464719999999996E-2</v>
      </c>
      <c r="H34" s="33">
        <v>1.2999999999999999E-3</v>
      </c>
      <c r="J34" s="17">
        <f t="shared" si="1"/>
        <v>-0.2407849807024002</v>
      </c>
      <c r="K34" s="17"/>
      <c r="L34" s="17">
        <f t="shared" si="2"/>
        <v>-0.15090630238056182</v>
      </c>
      <c r="M34" s="17">
        <f t="shared" si="0"/>
        <v>-7.155918E-2</v>
      </c>
      <c r="N34">
        <v>4.2800000000000005E-2</v>
      </c>
      <c r="O34">
        <v>-2.9999999999999997E-4</v>
      </c>
    </row>
    <row r="35" spans="2:15" x14ac:dyDescent="0.15">
      <c r="B35" s="66">
        <v>37468</v>
      </c>
      <c r="C35" s="64">
        <v>-0.13882613182067871</v>
      </c>
      <c r="E35">
        <v>-0.17386835813522339</v>
      </c>
      <c r="F35" s="64">
        <v>-8.1124630000000003E-2</v>
      </c>
      <c r="G35" s="64">
        <v>-7.8994960000000003E-2</v>
      </c>
      <c r="H35" s="33">
        <v>1.5E-3</v>
      </c>
      <c r="J35" s="17">
        <f t="shared" si="1"/>
        <v>-0.14032613182067871</v>
      </c>
      <c r="K35" s="17"/>
      <c r="L35" s="17">
        <f t="shared" si="2"/>
        <v>-0.17536835813522339</v>
      </c>
      <c r="M35" s="17">
        <f t="shared" si="0"/>
        <v>-8.2624630000000004E-2</v>
      </c>
      <c r="N35">
        <v>-5.2600000000000001E-2</v>
      </c>
      <c r="O35">
        <v>-3.8599999999999995E-2</v>
      </c>
    </row>
    <row r="36" spans="2:15" x14ac:dyDescent="0.15">
      <c r="B36" s="66">
        <v>37498</v>
      </c>
      <c r="C36" s="64">
        <v>-3.3420722931623459E-2</v>
      </c>
      <c r="E36">
        <v>0.1021171435713768</v>
      </c>
      <c r="F36" s="64">
        <v>7.9489020000000007E-3</v>
      </c>
      <c r="G36" s="64">
        <v>4.88142E-3</v>
      </c>
      <c r="H36" s="33">
        <v>1.4000000000000002E-3</v>
      </c>
      <c r="J36" s="17">
        <f t="shared" si="1"/>
        <v>-3.4820722931623457E-2</v>
      </c>
      <c r="K36" s="17"/>
      <c r="L36" s="17">
        <f t="shared" si="2"/>
        <v>0.1007171435713768</v>
      </c>
      <c r="M36" s="17">
        <f t="shared" si="0"/>
        <v>6.5489020000000005E-3</v>
      </c>
      <c r="N36">
        <v>-2.87E-2</v>
      </c>
      <c r="O36">
        <v>3.3099999999999997E-2</v>
      </c>
    </row>
    <row r="37" spans="2:15" x14ac:dyDescent="0.15">
      <c r="B37" s="66">
        <v>37529</v>
      </c>
      <c r="C37" s="64">
        <v>-1.6949152573943138E-2</v>
      </c>
      <c r="E37">
        <v>-0.39661017060279846</v>
      </c>
      <c r="F37" s="64">
        <v>-9.9922810000000001E-2</v>
      </c>
      <c r="G37" s="64">
        <v>-0.1100134</v>
      </c>
      <c r="H37" s="33">
        <v>1.4000000000000002E-3</v>
      </c>
      <c r="J37" s="17">
        <f t="shared" si="1"/>
        <v>-1.8349152573943137E-2</v>
      </c>
      <c r="K37" s="17"/>
      <c r="L37" s="17">
        <f t="shared" si="2"/>
        <v>-0.39801017060279847</v>
      </c>
      <c r="M37" s="17">
        <f t="shared" si="0"/>
        <v>-0.10132281</v>
      </c>
      <c r="N37">
        <v>2.4300000000000002E-2</v>
      </c>
      <c r="O37">
        <v>1.44E-2</v>
      </c>
    </row>
    <row r="38" spans="2:15" x14ac:dyDescent="0.15">
      <c r="B38" s="66">
        <v>37560</v>
      </c>
      <c r="C38" s="64">
        <v>0.10827583819627762</v>
      </c>
      <c r="E38">
        <v>0.14981268346309662</v>
      </c>
      <c r="F38" s="64">
        <v>7.4939660000000005E-2</v>
      </c>
      <c r="G38" s="64">
        <v>8.6435499999999998E-2</v>
      </c>
      <c r="H38" s="33">
        <v>1.4000000000000002E-3</v>
      </c>
      <c r="J38" s="17">
        <f t="shared" si="1"/>
        <v>0.10687583819627762</v>
      </c>
      <c r="K38" s="17"/>
      <c r="L38" s="17">
        <f t="shared" si="2"/>
        <v>0.14841268346309661</v>
      </c>
      <c r="M38" s="17">
        <f t="shared" si="0"/>
        <v>7.3539660000000007E-2</v>
      </c>
      <c r="N38">
        <v>-3.4099999999999998E-2</v>
      </c>
      <c r="O38">
        <v>-3.95E-2</v>
      </c>
    </row>
    <row r="39" spans="2:15" x14ac:dyDescent="0.15">
      <c r="B39" s="66">
        <v>37589</v>
      </c>
      <c r="C39" s="64">
        <v>-3.5469800233840942E-2</v>
      </c>
      <c r="E39">
        <v>0.46579807996749878</v>
      </c>
      <c r="F39" s="64">
        <v>6.128161E-2</v>
      </c>
      <c r="G39" s="64">
        <v>5.7069639999999998E-2</v>
      </c>
      <c r="H39" s="33">
        <v>1.1999999999999999E-3</v>
      </c>
      <c r="J39" s="17">
        <f t="shared" si="1"/>
        <v>-3.6669800233840942E-2</v>
      </c>
      <c r="K39" s="17"/>
      <c r="L39" s="17">
        <f t="shared" si="2"/>
        <v>0.4645980799674988</v>
      </c>
      <c r="M39" s="17">
        <f t="shared" si="0"/>
        <v>6.0081610000000001E-2</v>
      </c>
      <c r="N39">
        <v>3.2300000000000002E-2</v>
      </c>
      <c r="O39">
        <v>-1.2699999999999999E-2</v>
      </c>
    </row>
    <row r="40" spans="2:15" x14ac:dyDescent="0.15">
      <c r="B40" s="66">
        <v>37621</v>
      </c>
      <c r="C40" s="64">
        <v>-7.548387348651886E-2</v>
      </c>
      <c r="E40">
        <v>-0.2822222113609314</v>
      </c>
      <c r="F40" s="64">
        <v>-5.3334409999999999E-2</v>
      </c>
      <c r="G40" s="64">
        <v>-6.0332580000000004E-2</v>
      </c>
      <c r="H40" s="33">
        <v>1.1000000000000001E-3</v>
      </c>
      <c r="J40" s="17">
        <f t="shared" si="1"/>
        <v>-7.6583873486518864E-2</v>
      </c>
      <c r="K40" s="17"/>
      <c r="L40" s="17">
        <f t="shared" si="2"/>
        <v>-0.28332221136093139</v>
      </c>
      <c r="M40" s="17">
        <f t="shared" si="0"/>
        <v>-5.4434409999999996E-2</v>
      </c>
      <c r="N40">
        <v>1.1000000000000001E-3</v>
      </c>
      <c r="O40">
        <v>2.1299999999999999E-2</v>
      </c>
    </row>
    <row r="41" spans="2:15" x14ac:dyDescent="0.15">
      <c r="B41" s="66">
        <v>37652</v>
      </c>
      <c r="C41" s="64">
        <v>2.0934916101396084E-3</v>
      </c>
      <c r="E41">
        <v>-0.18885453045368195</v>
      </c>
      <c r="F41" s="64">
        <v>-2.336659E-2</v>
      </c>
      <c r="G41" s="64">
        <v>-2.74147E-2</v>
      </c>
      <c r="H41" s="33">
        <v>1E-3</v>
      </c>
      <c r="J41" s="17">
        <f t="shared" si="1"/>
        <v>1.0934916101396084E-3</v>
      </c>
      <c r="K41" s="17"/>
      <c r="L41" s="17">
        <f t="shared" si="2"/>
        <v>-0.18985453045368195</v>
      </c>
      <c r="M41" s="17">
        <f t="shared" si="0"/>
        <v>-2.436659E-2</v>
      </c>
      <c r="N41">
        <v>1.3000000000000001E-2</v>
      </c>
      <c r="O41">
        <v>-7.3000000000000001E-3</v>
      </c>
    </row>
    <row r="42" spans="2:15" x14ac:dyDescent="0.15">
      <c r="B42" s="66">
        <v>37680</v>
      </c>
      <c r="C42" s="64">
        <v>4.526466503739357E-2</v>
      </c>
      <c r="E42">
        <v>4.7709926962852478E-2</v>
      </c>
      <c r="F42" s="64">
        <v>-1.5417210000000001E-2</v>
      </c>
      <c r="G42" s="64">
        <v>-1.7003620000000001E-2</v>
      </c>
      <c r="H42" s="33">
        <v>8.9999999999999998E-4</v>
      </c>
      <c r="J42" s="17">
        <f t="shared" si="1"/>
        <v>4.4364665037393572E-2</v>
      </c>
      <c r="K42" s="17"/>
      <c r="L42" s="17">
        <f t="shared" si="2"/>
        <v>4.680992696285248E-2</v>
      </c>
      <c r="M42" s="17">
        <f t="shared" si="0"/>
        <v>-1.6317210000000002E-2</v>
      </c>
      <c r="N42">
        <v>-4.5999999999999999E-3</v>
      </c>
      <c r="O42">
        <v>-1.38E-2</v>
      </c>
    </row>
    <row r="43" spans="2:15" x14ac:dyDescent="0.15">
      <c r="B43" s="66">
        <v>37711</v>
      </c>
      <c r="C43" s="64">
        <v>-5.7961352169513702E-2</v>
      </c>
      <c r="E43">
        <v>0.12568306922912598</v>
      </c>
      <c r="F43" s="64">
        <v>1.032112E-2</v>
      </c>
      <c r="G43" s="64">
        <v>8.3576060000000001E-3</v>
      </c>
      <c r="H43" s="33">
        <v>1E-3</v>
      </c>
      <c r="J43" s="17">
        <f t="shared" si="1"/>
        <v>-5.8961352169513703E-2</v>
      </c>
      <c r="K43" s="17"/>
      <c r="L43" s="17">
        <f t="shared" si="2"/>
        <v>0.12468306922912598</v>
      </c>
      <c r="M43" s="17">
        <f t="shared" si="0"/>
        <v>9.3211199999999987E-3</v>
      </c>
      <c r="N43">
        <v>1.04E-2</v>
      </c>
      <c r="O43">
        <v>-1.9299999999999998E-2</v>
      </c>
    </row>
    <row r="44" spans="2:15" x14ac:dyDescent="0.15">
      <c r="B44" s="66">
        <v>37741</v>
      </c>
      <c r="C44" s="64">
        <v>5.6577031500637531E-3</v>
      </c>
      <c r="E44">
        <v>0.20388354361057281</v>
      </c>
      <c r="F44" s="64">
        <v>8.2767610000000005E-2</v>
      </c>
      <c r="G44" s="64">
        <v>8.1044119999999997E-2</v>
      </c>
      <c r="H44" s="33">
        <v>1E-3</v>
      </c>
      <c r="J44" s="17">
        <f t="shared" si="1"/>
        <v>4.6577031500637531E-3</v>
      </c>
      <c r="K44" s="17"/>
      <c r="L44" s="17">
        <f t="shared" si="2"/>
        <v>0.20288354361057281</v>
      </c>
      <c r="M44" s="17">
        <f t="shared" si="0"/>
        <v>8.1767610000000004E-2</v>
      </c>
      <c r="N44">
        <v>6.7000000000000002E-3</v>
      </c>
      <c r="O44">
        <v>1.1699999999999999E-2</v>
      </c>
    </row>
    <row r="45" spans="2:15" x14ac:dyDescent="0.15">
      <c r="B45" s="66">
        <v>37771</v>
      </c>
      <c r="C45" s="64">
        <v>0.26230663061141968</v>
      </c>
      <c r="E45">
        <v>-2.1505355834960938E-2</v>
      </c>
      <c r="F45" s="64">
        <v>6.3471260000000002E-2</v>
      </c>
      <c r="G45" s="64">
        <v>5.0898659999999998E-2</v>
      </c>
      <c r="H45" s="33">
        <v>8.9999999999999998E-4</v>
      </c>
      <c r="J45" s="17">
        <f t="shared" si="1"/>
        <v>0.26140663061141967</v>
      </c>
      <c r="K45" s="17"/>
      <c r="L45" s="17">
        <f t="shared" si="2"/>
        <v>-2.2405355834960939E-2</v>
      </c>
      <c r="M45" s="17">
        <f t="shared" si="0"/>
        <v>6.2571260000000004E-2</v>
      </c>
      <c r="N45">
        <v>4.7100000000000003E-2</v>
      </c>
      <c r="O45">
        <v>5.3E-3</v>
      </c>
    </row>
    <row r="46" spans="2:15" x14ac:dyDescent="0.15">
      <c r="B46" s="66">
        <v>37802</v>
      </c>
      <c r="C46" s="64">
        <v>6.1838366091251373E-2</v>
      </c>
      <c r="E46">
        <v>-0.11950553953647614</v>
      </c>
      <c r="F46" s="64">
        <v>1.634584E-2</v>
      </c>
      <c r="G46" s="64">
        <v>1.1322240000000001E-2</v>
      </c>
      <c r="H46" s="33">
        <v>1E-3</v>
      </c>
      <c r="J46" s="17">
        <f t="shared" si="1"/>
        <v>6.0838366091251372E-2</v>
      </c>
      <c r="K46" s="17"/>
      <c r="L46" s="17">
        <f t="shared" si="2"/>
        <v>-0.12050553953647614</v>
      </c>
      <c r="M46" s="17">
        <f t="shared" si="0"/>
        <v>1.5345839999999999E-2</v>
      </c>
      <c r="N46">
        <v>1.7399999999999999E-2</v>
      </c>
      <c r="O46">
        <v>1.9E-3</v>
      </c>
    </row>
    <row r="47" spans="2:15" x14ac:dyDescent="0.15">
      <c r="B47" s="66">
        <v>37833</v>
      </c>
      <c r="C47" s="64">
        <v>0.10598114132881165</v>
      </c>
      <c r="E47">
        <v>0.13884560763835907</v>
      </c>
      <c r="F47" s="64">
        <v>2.3112190000000001E-2</v>
      </c>
      <c r="G47" s="64">
        <v>1.6223700000000001E-2</v>
      </c>
      <c r="H47" s="33">
        <v>7.000000000000001E-4</v>
      </c>
      <c r="J47" s="17">
        <f t="shared" si="1"/>
        <v>0.10528114132881164</v>
      </c>
      <c r="K47" s="17"/>
      <c r="L47" s="17">
        <f t="shared" si="2"/>
        <v>0.13814560763835906</v>
      </c>
      <c r="M47" s="17">
        <f t="shared" si="0"/>
        <v>2.2412190000000002E-2</v>
      </c>
      <c r="N47">
        <v>5.1100000000000007E-2</v>
      </c>
      <c r="O47">
        <v>-1.1899999999999999E-2</v>
      </c>
    </row>
    <row r="48" spans="2:15" x14ac:dyDescent="0.15">
      <c r="B48" s="66">
        <v>37862</v>
      </c>
      <c r="C48" s="64">
        <v>7.2580680251121521E-2</v>
      </c>
      <c r="E48">
        <v>0.54657530784606934</v>
      </c>
      <c r="F48" s="64">
        <v>2.4965359999999999E-2</v>
      </c>
      <c r="G48" s="64">
        <v>1.7873190000000001E-2</v>
      </c>
      <c r="H48" s="33">
        <v>7.000000000000001E-4</v>
      </c>
      <c r="J48" s="17">
        <f t="shared" si="1"/>
        <v>7.1880680251121515E-2</v>
      </c>
      <c r="K48" s="17"/>
      <c r="L48" s="17">
        <f t="shared" si="2"/>
        <v>0.5458753078460693</v>
      </c>
      <c r="M48" s="17">
        <f t="shared" si="0"/>
        <v>2.426536E-2</v>
      </c>
      <c r="N48">
        <v>2.6200000000000001E-2</v>
      </c>
      <c r="O48">
        <v>1.54E-2</v>
      </c>
    </row>
    <row r="49" spans="2:23" x14ac:dyDescent="0.15">
      <c r="B49" s="66">
        <v>37894</v>
      </c>
      <c r="C49" s="64">
        <v>-8.3591386675834656E-2</v>
      </c>
      <c r="E49">
        <v>-1.5943339094519615E-2</v>
      </c>
      <c r="F49" s="64">
        <v>-9.1202350000000008E-3</v>
      </c>
      <c r="G49" s="64">
        <v>-1.194433E-2</v>
      </c>
      <c r="H49" s="33">
        <v>8.0000000000000004E-4</v>
      </c>
      <c r="J49" s="17">
        <f t="shared" si="1"/>
        <v>-8.4391386675834651E-2</v>
      </c>
      <c r="K49" s="17"/>
      <c r="L49" s="17">
        <f t="shared" si="2"/>
        <v>-1.6743339094519614E-2</v>
      </c>
      <c r="M49" s="17">
        <f t="shared" si="0"/>
        <v>-9.9202350000000012E-3</v>
      </c>
      <c r="N49">
        <v>8.0000000000000002E-3</v>
      </c>
      <c r="O49">
        <v>1E-3</v>
      </c>
    </row>
    <row r="50" spans="2:23" x14ac:dyDescent="0.15">
      <c r="B50" s="66">
        <v>37925</v>
      </c>
      <c r="C50" s="64">
        <v>0.10472973436117172</v>
      </c>
      <c r="E50">
        <v>0.36813685297966003</v>
      </c>
      <c r="F50" s="64">
        <v>6.0360790000000004E-2</v>
      </c>
      <c r="G50" s="64">
        <v>5.4961500000000003E-2</v>
      </c>
      <c r="H50" s="33">
        <v>7.000000000000001E-4</v>
      </c>
      <c r="J50" s="17">
        <f t="shared" si="1"/>
        <v>0.10402973436117172</v>
      </c>
      <c r="K50" s="17"/>
      <c r="L50" s="17">
        <f t="shared" si="2"/>
        <v>0.36743685297966006</v>
      </c>
      <c r="M50" s="17">
        <f t="shared" si="0"/>
        <v>5.9660790000000005E-2</v>
      </c>
      <c r="N50">
        <v>2.63E-2</v>
      </c>
      <c r="O50">
        <v>1.9199999999999998E-2</v>
      </c>
    </row>
    <row r="51" spans="2:23" x14ac:dyDescent="0.15">
      <c r="B51" s="66">
        <v>37953</v>
      </c>
      <c r="C51" s="64">
        <v>-8.6500637233257294E-2</v>
      </c>
      <c r="E51">
        <v>0.18223680555820465</v>
      </c>
      <c r="F51" s="64">
        <v>1.6594100000000001E-2</v>
      </c>
      <c r="G51" s="64">
        <v>7.1285130000000004E-3</v>
      </c>
      <c r="H51" s="33">
        <v>7.000000000000001E-4</v>
      </c>
      <c r="J51" s="17">
        <f t="shared" si="1"/>
        <v>-8.72006372332573E-2</v>
      </c>
      <c r="K51" s="17"/>
      <c r="L51" s="17">
        <f t="shared" si="2"/>
        <v>0.18153680555820464</v>
      </c>
      <c r="M51" s="17">
        <f t="shared" si="0"/>
        <v>1.5894100000000001E-2</v>
      </c>
      <c r="N51">
        <v>0.02</v>
      </c>
      <c r="O51">
        <v>1.8100000000000002E-2</v>
      </c>
    </row>
    <row r="52" spans="2:23" x14ac:dyDescent="0.15">
      <c r="B52" s="66">
        <v>37986</v>
      </c>
      <c r="C52" s="64">
        <v>2.1999090909957886E-2</v>
      </c>
      <c r="E52">
        <v>-0.17084027826786041</v>
      </c>
      <c r="F52" s="64">
        <v>4.5476370000000002E-2</v>
      </c>
      <c r="G52" s="64">
        <v>5.0765450000000004E-2</v>
      </c>
      <c r="H52" s="33">
        <v>8.0000000000000004E-4</v>
      </c>
      <c r="J52" s="17">
        <f t="shared" si="1"/>
        <v>2.1199090909957887E-2</v>
      </c>
      <c r="K52" s="17"/>
      <c r="L52" s="17">
        <f t="shared" si="2"/>
        <v>-0.17164027826786041</v>
      </c>
      <c r="M52" s="17">
        <f t="shared" si="0"/>
        <v>4.467637E-2</v>
      </c>
      <c r="N52">
        <v>-2.7099999999999999E-2</v>
      </c>
      <c r="O52">
        <v>1.6E-2</v>
      </c>
    </row>
    <row r="53" spans="2:23" x14ac:dyDescent="0.15">
      <c r="B53" s="66">
        <v>38016</v>
      </c>
      <c r="C53" s="64">
        <v>5.5685475468635559E-2</v>
      </c>
      <c r="E53">
        <v>-2.6845613028854132E-3</v>
      </c>
      <c r="F53" s="64">
        <v>2.304194E-2</v>
      </c>
      <c r="G53" s="64">
        <v>1.7276420000000001E-2</v>
      </c>
      <c r="H53" s="33">
        <v>7.000000000000001E-4</v>
      </c>
      <c r="J53" s="17">
        <f t="shared" si="1"/>
        <v>5.498547546863556E-2</v>
      </c>
      <c r="K53" s="17"/>
      <c r="L53" s="17">
        <f t="shared" si="2"/>
        <v>-3.3845613028854133E-3</v>
      </c>
      <c r="M53" s="17">
        <f t="shared" si="0"/>
        <v>2.2341940000000001E-2</v>
      </c>
      <c r="N53">
        <v>2.5399999999999999E-2</v>
      </c>
      <c r="O53">
        <v>2.46E-2</v>
      </c>
    </row>
    <row r="54" spans="2:23" x14ac:dyDescent="0.15">
      <c r="B54" s="66">
        <v>38044</v>
      </c>
      <c r="C54" s="64">
        <v>6.0283716768026352E-2</v>
      </c>
      <c r="E54">
        <v>9.4212880358099937E-3</v>
      </c>
      <c r="F54" s="64">
        <v>1.544306E-2</v>
      </c>
      <c r="G54" s="64">
        <v>1.2209030000000001E-2</v>
      </c>
      <c r="H54" s="33">
        <v>5.9999999999999995E-4</v>
      </c>
      <c r="J54" s="17">
        <f t="shared" si="1"/>
        <v>5.9683716768026349E-2</v>
      </c>
      <c r="K54" s="17"/>
      <c r="L54" s="17">
        <f t="shared" si="2"/>
        <v>8.8212880358099939E-3</v>
      </c>
      <c r="M54" s="17">
        <f t="shared" si="0"/>
        <v>1.484306E-2</v>
      </c>
      <c r="N54">
        <v>-1.52E-2</v>
      </c>
      <c r="O54">
        <v>8.6999999999999994E-3</v>
      </c>
    </row>
    <row r="55" spans="2:23" x14ac:dyDescent="0.15">
      <c r="B55" s="66">
        <v>38077</v>
      </c>
      <c r="C55" s="64">
        <v>0.13043481111526489</v>
      </c>
      <c r="E55">
        <v>8.1999972462654114E-2</v>
      </c>
      <c r="F55" s="64">
        <v>-1.066161E-2</v>
      </c>
      <c r="G55" s="64">
        <v>-1.6358939999999999E-2</v>
      </c>
      <c r="H55" s="33">
        <v>8.9999999999999998E-4</v>
      </c>
      <c r="J55" s="17">
        <f t="shared" si="1"/>
        <v>0.12953481111526488</v>
      </c>
      <c r="K55" s="17"/>
      <c r="L55" s="17">
        <f t="shared" si="2"/>
        <v>8.1099972462654116E-2</v>
      </c>
      <c r="M55" s="17">
        <f t="shared" si="0"/>
        <v>-1.156161E-2</v>
      </c>
      <c r="N55">
        <v>1.7500000000000002E-2</v>
      </c>
      <c r="O55">
        <v>2.3E-3</v>
      </c>
    </row>
    <row r="56" spans="2:23" x14ac:dyDescent="0.15">
      <c r="B56" s="66">
        <v>38107</v>
      </c>
      <c r="C56" s="64">
        <v>-4.6597640961408615E-2</v>
      </c>
      <c r="E56">
        <v>-0.1238446906208992</v>
      </c>
      <c r="F56" s="64">
        <v>-2.4221929999999999E-2</v>
      </c>
      <c r="G56" s="64">
        <v>-1.679083E-2</v>
      </c>
      <c r="H56" s="33">
        <v>8.0000000000000004E-4</v>
      </c>
      <c r="J56" s="17">
        <f t="shared" si="1"/>
        <v>-4.7397640961408617E-2</v>
      </c>
      <c r="K56" s="17"/>
      <c r="L56" s="17">
        <f t="shared" si="2"/>
        <v>-0.1246446906208992</v>
      </c>
      <c r="M56" s="17">
        <f t="shared" si="0"/>
        <v>-2.5021929999999998E-2</v>
      </c>
      <c r="N56">
        <v>-1.7399999999999999E-2</v>
      </c>
      <c r="O56">
        <v>-3.0200000000000001E-2</v>
      </c>
    </row>
    <row r="57" spans="2:23" x14ac:dyDescent="0.15">
      <c r="B57" s="66">
        <v>38135</v>
      </c>
      <c r="C57" s="64">
        <v>8.8440604507923126E-2</v>
      </c>
      <c r="E57">
        <v>9.3530230224132538E-2</v>
      </c>
      <c r="F57" s="64">
        <v>1.406833E-2</v>
      </c>
      <c r="G57" s="64">
        <v>1.2083450000000001E-2</v>
      </c>
      <c r="H57" s="33">
        <v>5.9999999999999995E-4</v>
      </c>
      <c r="J57" s="17">
        <f t="shared" si="1"/>
        <v>8.7840604507923123E-2</v>
      </c>
      <c r="K57" s="17"/>
      <c r="L57" s="17">
        <f t="shared" si="2"/>
        <v>9.2930230224132535E-2</v>
      </c>
      <c r="M57" s="17">
        <f t="shared" si="0"/>
        <v>1.3468330000000001E-2</v>
      </c>
      <c r="N57">
        <v>-2.5000000000000001E-3</v>
      </c>
      <c r="O57">
        <v>-2.3E-3</v>
      </c>
    </row>
    <row r="58" spans="2:23" x14ac:dyDescent="0.15">
      <c r="B58" s="66">
        <v>38168</v>
      </c>
      <c r="C58" s="64">
        <v>0.15965792536735535</v>
      </c>
      <c r="E58">
        <v>2.2508000954985619E-2</v>
      </c>
      <c r="F58" s="64">
        <v>2.1610919999999999E-2</v>
      </c>
      <c r="G58" s="64">
        <v>1.7989080000000001E-2</v>
      </c>
      <c r="H58" s="33">
        <v>8.0000000000000004E-4</v>
      </c>
      <c r="J58" s="17">
        <f t="shared" si="1"/>
        <v>0.15885792536735535</v>
      </c>
      <c r="K58" s="17"/>
      <c r="L58" s="17">
        <f t="shared" si="2"/>
        <v>2.170800095498562E-2</v>
      </c>
      <c r="M58" s="17">
        <f t="shared" si="0"/>
        <v>2.081092E-2</v>
      </c>
      <c r="N58">
        <v>2.2799999999999997E-2</v>
      </c>
      <c r="O58">
        <v>1.23E-2</v>
      </c>
    </row>
    <row r="59" spans="2:23" x14ac:dyDescent="0.15">
      <c r="B59" s="66">
        <v>38198</v>
      </c>
      <c r="C59" s="64">
        <v>-6.1463047750294209E-3</v>
      </c>
      <c r="E59">
        <v>-0.21446540951728821</v>
      </c>
      <c r="F59" s="64">
        <v>-3.7697670000000003E-2</v>
      </c>
      <c r="G59" s="64">
        <v>-3.4290519999999998E-2</v>
      </c>
      <c r="H59" s="33">
        <v>1E-3</v>
      </c>
      <c r="J59" s="17">
        <f t="shared" si="1"/>
        <v>-7.1463047750294209E-3</v>
      </c>
      <c r="K59" s="17"/>
      <c r="L59" s="17">
        <f t="shared" si="2"/>
        <v>-0.21546540951728821</v>
      </c>
      <c r="M59" s="17">
        <f t="shared" si="0"/>
        <v>-3.8697670000000003E-2</v>
      </c>
      <c r="N59">
        <v>-3.7999999999999999E-2</v>
      </c>
      <c r="O59">
        <v>3.2199999999999999E-2</v>
      </c>
    </row>
    <row r="60" spans="2:23" x14ac:dyDescent="0.15">
      <c r="B60" s="66">
        <v>38230</v>
      </c>
      <c r="C60" s="64">
        <v>6.648118793964386E-2</v>
      </c>
      <c r="E60">
        <v>-8.4867849946022034E-2</v>
      </c>
      <c r="F60" s="64">
        <v>2.7028830000000001E-3</v>
      </c>
      <c r="G60" s="64">
        <v>2.287332E-3</v>
      </c>
      <c r="H60" s="33">
        <v>1.1000000000000001E-3</v>
      </c>
      <c r="J60" s="17">
        <f t="shared" si="1"/>
        <v>6.5381187939643856E-2</v>
      </c>
      <c r="K60" s="17"/>
      <c r="L60" s="17">
        <f t="shared" si="2"/>
        <v>-8.5967849946022037E-2</v>
      </c>
      <c r="M60" s="17">
        <f t="shared" si="0"/>
        <v>1.602883E-3</v>
      </c>
      <c r="N60">
        <v>-1.49E-2</v>
      </c>
      <c r="O60">
        <v>0.01</v>
      </c>
    </row>
    <row r="61" spans="2:23" x14ac:dyDescent="0.15">
      <c r="B61" s="66">
        <v>38260</v>
      </c>
      <c r="C61" s="64">
        <v>0.12351400405168533</v>
      </c>
      <c r="E61">
        <v>0.13735780119895935</v>
      </c>
      <c r="F61" s="64">
        <v>2.055616E-2</v>
      </c>
      <c r="G61" s="64">
        <v>9.363906E-3</v>
      </c>
      <c r="H61" s="33">
        <v>1.1000000000000001E-3</v>
      </c>
      <c r="J61" s="17">
        <f t="shared" si="1"/>
        <v>0.12241400405168533</v>
      </c>
      <c r="K61" s="17"/>
      <c r="L61" s="17">
        <f t="shared" si="2"/>
        <v>0.13625780119895936</v>
      </c>
      <c r="M61" s="17">
        <f t="shared" si="0"/>
        <v>1.945616E-2</v>
      </c>
      <c r="N61">
        <v>3.0200000000000001E-2</v>
      </c>
      <c r="O61">
        <v>-2.0000000000000001E-4</v>
      </c>
    </row>
    <row r="62" spans="2:23" x14ac:dyDescent="0.15">
      <c r="B62" s="66">
        <v>38289</v>
      </c>
      <c r="C62" s="64">
        <v>0.3522581160068512</v>
      </c>
      <c r="E62">
        <v>0.29384613037109375</v>
      </c>
      <c r="F62" s="64">
        <v>1.780559E-2</v>
      </c>
      <c r="G62" s="64">
        <v>1.4014250000000001E-2</v>
      </c>
      <c r="H62" s="33">
        <v>1.1000000000000001E-3</v>
      </c>
      <c r="J62" s="17">
        <f t="shared" si="1"/>
        <v>0.35115811600685121</v>
      </c>
      <c r="K62" s="17"/>
      <c r="L62" s="17">
        <f t="shared" si="2"/>
        <v>0.29274613037109376</v>
      </c>
      <c r="M62" s="17">
        <f t="shared" si="0"/>
        <v>1.6705589999999999E-2</v>
      </c>
      <c r="N62">
        <v>1.5E-3</v>
      </c>
      <c r="O62">
        <v>-2.5000000000000001E-3</v>
      </c>
    </row>
    <row r="63" spans="2:23" x14ac:dyDescent="0.15">
      <c r="B63" s="66">
        <v>38321</v>
      </c>
      <c r="C63" s="64">
        <v>0.27958017587661743</v>
      </c>
      <c r="E63">
        <v>0.26516059041023254</v>
      </c>
      <c r="F63" s="64">
        <v>4.8213789999999999E-2</v>
      </c>
      <c r="G63" s="64">
        <v>3.8594940000000001E-2</v>
      </c>
      <c r="H63" s="33">
        <v>1.5E-3</v>
      </c>
      <c r="J63" s="17">
        <f t="shared" si="1"/>
        <v>0.27808017587661743</v>
      </c>
      <c r="K63" s="17"/>
      <c r="L63" s="17">
        <f t="shared" si="2"/>
        <v>0.26366059041023254</v>
      </c>
      <c r="M63" s="17">
        <f t="shared" si="0"/>
        <v>4.6713789999999998E-2</v>
      </c>
      <c r="N63">
        <v>3.73E-2</v>
      </c>
      <c r="O63">
        <v>1.4499999999999999E-2</v>
      </c>
    </row>
    <row r="64" spans="2:23" x14ac:dyDescent="0.15">
      <c r="B64" s="66">
        <v>38352</v>
      </c>
      <c r="C64" s="64">
        <v>-3.9522763341665268E-2</v>
      </c>
      <c r="E64">
        <v>3.4774422645568848E-2</v>
      </c>
      <c r="F64" s="64">
        <v>3.5169720000000002E-2</v>
      </c>
      <c r="G64" s="64">
        <v>3.2458130000000002E-2</v>
      </c>
      <c r="H64" s="33">
        <v>1.6000000000000001E-3</v>
      </c>
      <c r="J64" s="17">
        <f t="shared" si="1"/>
        <v>-4.1122763341665265E-2</v>
      </c>
      <c r="K64" s="17"/>
      <c r="L64" s="17">
        <f t="shared" si="2"/>
        <v>3.317442264556885E-2</v>
      </c>
      <c r="M64" s="17">
        <f t="shared" si="0"/>
        <v>3.3569720000000004E-2</v>
      </c>
      <c r="N64">
        <v>-2.9999999999999997E-4</v>
      </c>
      <c r="O64">
        <v>-2.0999999999999999E-3</v>
      </c>
      <c r="R64" s="64">
        <f>INTERCEPT($J5:$J64,$M5:$M64)</f>
        <v>2.1381182719437723E-2</v>
      </c>
      <c r="S64" s="16">
        <f>SLOPE($J5:$J64,$M5:$M64)</f>
        <v>1.9207207053016755</v>
      </c>
      <c r="V64" s="64">
        <f>INTERCEPT($L5:$L64,$M5:$M64)</f>
        <v>3.883833260963733E-2</v>
      </c>
      <c r="W64" s="64">
        <f>SLOPE($L5:$L64,$M5:$M64)</f>
        <v>2.7977973243006056</v>
      </c>
    </row>
    <row r="65" spans="2:23" x14ac:dyDescent="0.15">
      <c r="B65" s="66">
        <v>38383</v>
      </c>
      <c r="C65" s="64">
        <v>0.19409938156604767</v>
      </c>
      <c r="E65">
        <v>-0.28247049450874329</v>
      </c>
      <c r="F65" s="64">
        <v>-2.6545889999999999E-2</v>
      </c>
      <c r="G65" s="64">
        <v>-2.5290449999999999E-2</v>
      </c>
      <c r="H65" s="33">
        <v>1.6000000000000001E-3</v>
      </c>
      <c r="J65" s="17">
        <f t="shared" si="1"/>
        <v>0.19249938156604768</v>
      </c>
      <c r="K65" s="17"/>
      <c r="L65" s="17">
        <f t="shared" si="2"/>
        <v>-0.28407049450874328</v>
      </c>
      <c r="M65" s="17">
        <f t="shared" si="0"/>
        <v>-2.814589E-2</v>
      </c>
      <c r="N65">
        <v>-1.72E-2</v>
      </c>
      <c r="O65">
        <v>2.07E-2</v>
      </c>
      <c r="R65" s="64">
        <f t="shared" ref="R65:R128" si="3">INTERCEPT($J6:$J65,$M6:$M65)</f>
        <v>2.3968266987785473E-2</v>
      </c>
      <c r="S65" s="16">
        <f t="shared" ref="S65:S128" si="4">SLOPE($J6:$J65,$M6:$M65)</f>
        <v>1.8991515871222153</v>
      </c>
      <c r="V65" s="64">
        <f t="shared" ref="V65:V128" si="5">INTERCEPT($L6:$L65,$M6:$M65)</f>
        <v>2.9629729689793233E-2</v>
      </c>
      <c r="W65" s="64">
        <f t="shared" ref="W65:W128" si="6">SLOPE($L6:$L65,$M6:$M65)</f>
        <v>2.9370115340966452</v>
      </c>
    </row>
    <row r="66" spans="2:23" x14ac:dyDescent="0.15">
      <c r="B66" s="66">
        <v>38411</v>
      </c>
      <c r="C66" s="64">
        <v>0.16671000421047211</v>
      </c>
      <c r="E66">
        <v>0.1044304147362709</v>
      </c>
      <c r="F66" s="64">
        <v>2.2646099999999999E-2</v>
      </c>
      <c r="G66" s="64">
        <v>1.8903380000000001E-2</v>
      </c>
      <c r="H66" s="33">
        <v>1.6000000000000001E-3</v>
      </c>
      <c r="J66" s="17">
        <f t="shared" si="1"/>
        <v>0.16511000421047212</v>
      </c>
      <c r="K66" s="17"/>
      <c r="L66" s="17">
        <f t="shared" si="2"/>
        <v>0.1028304147362709</v>
      </c>
      <c r="M66" s="17">
        <f t="shared" si="0"/>
        <v>2.1046099999999998E-2</v>
      </c>
      <c r="N66">
        <v>-5.6999999999999993E-3</v>
      </c>
      <c r="O66">
        <v>1.54E-2</v>
      </c>
      <c r="R66" s="64">
        <f t="shared" si="3"/>
        <v>2.5269264405743473E-2</v>
      </c>
      <c r="S66" s="16">
        <f t="shared" si="4"/>
        <v>1.9103645063285204</v>
      </c>
      <c r="V66" s="64">
        <f t="shared" si="5"/>
        <v>3.0296847195011571E-2</v>
      </c>
      <c r="W66" s="64">
        <f t="shared" si="6"/>
        <v>2.9445325877010848</v>
      </c>
    </row>
    <row r="67" spans="2:23" x14ac:dyDescent="0.15">
      <c r="B67" s="66">
        <v>38442</v>
      </c>
      <c r="C67" s="64">
        <v>-7.1110174059867859E-2</v>
      </c>
      <c r="E67">
        <v>-7.6217755675315857E-2</v>
      </c>
      <c r="F67" s="64">
        <v>-1.6943639999999999E-2</v>
      </c>
      <c r="G67" s="64">
        <v>-1.911765E-2</v>
      </c>
      <c r="H67" s="33">
        <v>2.0999999999999999E-3</v>
      </c>
      <c r="J67" s="17">
        <f t="shared" si="1"/>
        <v>-7.3210174059867864E-2</v>
      </c>
      <c r="K67" s="17"/>
      <c r="L67" s="17">
        <f t="shared" si="2"/>
        <v>-7.8317755675315862E-2</v>
      </c>
      <c r="M67" s="17">
        <f t="shared" si="0"/>
        <v>-1.9043640000000001E-2</v>
      </c>
      <c r="N67">
        <v>-1.3999999999999999E-2</v>
      </c>
      <c r="O67">
        <v>2.0499999999999997E-2</v>
      </c>
      <c r="R67" s="64">
        <f t="shared" si="3"/>
        <v>2.3159203272637346E-2</v>
      </c>
      <c r="S67" s="16">
        <f t="shared" si="4"/>
        <v>1.894731180450195</v>
      </c>
      <c r="V67" s="64">
        <f t="shared" si="5"/>
        <v>2.4462911004496737E-2</v>
      </c>
      <c r="W67" s="64">
        <f t="shared" si="6"/>
        <v>2.8475471856140473</v>
      </c>
    </row>
    <row r="68" spans="2:23" x14ac:dyDescent="0.15">
      <c r="B68" s="66">
        <v>38471</v>
      </c>
      <c r="C68" s="64">
        <v>-0.13462916016578674</v>
      </c>
      <c r="E68">
        <v>-0.11724573373794556</v>
      </c>
      <c r="F68" s="64">
        <v>-2.5206289999999999E-2</v>
      </c>
      <c r="G68" s="64">
        <v>-2.0108589999999999E-2</v>
      </c>
      <c r="H68" s="33">
        <v>2.0999999999999999E-3</v>
      </c>
      <c r="J68" s="17">
        <f t="shared" si="1"/>
        <v>-0.13672916016578673</v>
      </c>
      <c r="K68" s="17"/>
      <c r="L68" s="17">
        <f t="shared" si="2"/>
        <v>-0.11934573373794556</v>
      </c>
      <c r="M68" s="17">
        <f t="shared" si="0"/>
        <v>-2.730629E-2</v>
      </c>
      <c r="N68">
        <v>-3.9300000000000002E-2</v>
      </c>
      <c r="O68">
        <v>5.0000000000000001E-4</v>
      </c>
      <c r="R68" s="64">
        <f t="shared" si="3"/>
        <v>2.1291839580586225E-2</v>
      </c>
      <c r="S68" s="16">
        <f t="shared" si="4"/>
        <v>1.9174950158917727</v>
      </c>
      <c r="V68" s="64">
        <f t="shared" si="5"/>
        <v>1.2690277545683915E-2</v>
      </c>
      <c r="W68" s="64">
        <f t="shared" si="6"/>
        <v>3.1671530003660826</v>
      </c>
    </row>
    <row r="69" spans="2:23" x14ac:dyDescent="0.15">
      <c r="B69" s="66">
        <v>38503</v>
      </c>
      <c r="C69" s="64">
        <v>0.10258731991052628</v>
      </c>
      <c r="E69">
        <v>0.15249474346637726</v>
      </c>
      <c r="F69" s="64">
        <v>3.7954000000000002E-2</v>
      </c>
      <c r="G69" s="64">
        <v>2.9952030000000001E-2</v>
      </c>
      <c r="H69" s="33">
        <v>2.3999999999999998E-3</v>
      </c>
      <c r="J69" s="17">
        <f t="shared" si="1"/>
        <v>0.10018731991052628</v>
      </c>
      <c r="K69" s="17"/>
      <c r="L69" s="17">
        <f t="shared" si="2"/>
        <v>0.15009474346637725</v>
      </c>
      <c r="M69" s="17">
        <f t="shared" ref="M69:M132" si="7">F69-H69</f>
        <v>3.5554000000000002E-2</v>
      </c>
      <c r="N69">
        <v>2.8799999999999999E-2</v>
      </c>
      <c r="O69">
        <v>-5.8999999999999999E-3</v>
      </c>
      <c r="R69" s="64">
        <f t="shared" si="3"/>
        <v>2.580075251952757E-2</v>
      </c>
      <c r="S69" s="16">
        <f t="shared" si="4"/>
        <v>1.8378301692015107</v>
      </c>
      <c r="V69" s="64">
        <f t="shared" si="5"/>
        <v>1.2251455538283121E-2</v>
      </c>
      <c r="W69" s="64">
        <f t="shared" si="6"/>
        <v>3.1901647886390458</v>
      </c>
    </row>
    <row r="70" spans="2:23" x14ac:dyDescent="0.15">
      <c r="B70" s="66">
        <v>38533</v>
      </c>
      <c r="C70" s="64">
        <v>-7.4178844690322876E-2</v>
      </c>
      <c r="E70">
        <v>5.7317107915878296E-2</v>
      </c>
      <c r="F70" s="64">
        <v>1.1528989999999999E-2</v>
      </c>
      <c r="G70" s="64">
        <v>-1.4267730000000001E-4</v>
      </c>
      <c r="H70" s="33">
        <v>2.3E-3</v>
      </c>
      <c r="J70" s="17">
        <f t="shared" ref="J70:J133" si="8">C70-H70</f>
        <v>-7.6478844690322872E-2</v>
      </c>
      <c r="K70" s="17"/>
      <c r="L70" s="17">
        <f t="shared" ref="L70:L133" si="9">E70-$H70</f>
        <v>5.5017107915878299E-2</v>
      </c>
      <c r="M70" s="17">
        <f t="shared" si="7"/>
        <v>9.2289899999999994E-3</v>
      </c>
      <c r="N70">
        <v>2.5899999999999999E-2</v>
      </c>
      <c r="O70">
        <v>2.81E-2</v>
      </c>
      <c r="R70" s="64">
        <f t="shared" si="3"/>
        <v>2.1550601788796177E-2</v>
      </c>
      <c r="S70" s="16">
        <f t="shared" si="4"/>
        <v>1.7807426331441136</v>
      </c>
      <c r="V70" s="64">
        <f t="shared" si="5"/>
        <v>1.6285433688195121E-2</v>
      </c>
      <c r="W70" s="64">
        <f t="shared" si="6"/>
        <v>3.2716549888490847</v>
      </c>
    </row>
    <row r="71" spans="2:23" x14ac:dyDescent="0.15">
      <c r="B71" s="66">
        <v>38562</v>
      </c>
      <c r="C71" s="64">
        <v>0.15865254402160645</v>
      </c>
      <c r="E71">
        <v>0.15801613032817841</v>
      </c>
      <c r="F71" s="64">
        <v>4.3357470000000002E-2</v>
      </c>
      <c r="G71" s="64">
        <v>3.5968199999999999E-2</v>
      </c>
      <c r="H71" s="33">
        <v>2.3999999999999998E-3</v>
      </c>
      <c r="J71" s="17">
        <f t="shared" si="8"/>
        <v>0.15625254402160643</v>
      </c>
      <c r="K71" s="17"/>
      <c r="L71" s="17">
        <f t="shared" si="9"/>
        <v>0.15561613032817839</v>
      </c>
      <c r="M71" s="17">
        <f t="shared" si="7"/>
        <v>4.0957470000000003E-2</v>
      </c>
      <c r="N71">
        <v>2.8999999999999998E-2</v>
      </c>
      <c r="O71">
        <v>-7.8000000000000005E-3</v>
      </c>
      <c r="R71" s="64">
        <f t="shared" si="3"/>
        <v>2.2860507298826761E-2</v>
      </c>
      <c r="S71" s="16">
        <f t="shared" si="4"/>
        <v>1.7970231067177718</v>
      </c>
      <c r="V71" s="64">
        <f t="shared" si="5"/>
        <v>1.6645481312469616E-2</v>
      </c>
      <c r="W71" s="64">
        <f t="shared" si="6"/>
        <v>3.2706771493031832</v>
      </c>
    </row>
    <row r="72" spans="2:23" x14ac:dyDescent="0.15">
      <c r="B72" s="66">
        <v>38595</v>
      </c>
      <c r="C72" s="64">
        <v>9.9413782358169556E-2</v>
      </c>
      <c r="E72">
        <v>3.4362576901912689E-2</v>
      </c>
      <c r="F72" s="64">
        <v>-5.9582930000000008E-3</v>
      </c>
      <c r="G72" s="64">
        <v>-1.1222030000000001E-2</v>
      </c>
      <c r="H72" s="33">
        <v>3.0000000000000001E-3</v>
      </c>
      <c r="J72" s="17">
        <f t="shared" si="8"/>
        <v>9.6413782358169553E-2</v>
      </c>
      <c r="K72" s="17"/>
      <c r="L72" s="17">
        <f t="shared" si="9"/>
        <v>3.1362576901912687E-2</v>
      </c>
      <c r="M72" s="17">
        <f t="shared" si="7"/>
        <v>-8.9582930000000009E-3</v>
      </c>
      <c r="N72">
        <v>-9.7999999999999997E-3</v>
      </c>
      <c r="O72">
        <v>1.34E-2</v>
      </c>
      <c r="R72" s="64">
        <f t="shared" si="3"/>
        <v>2.3534384451955756E-2</v>
      </c>
      <c r="S72" s="16">
        <f t="shared" si="4"/>
        <v>1.7672650424103344</v>
      </c>
      <c r="V72" s="64">
        <f t="shared" si="5"/>
        <v>2.1007341486680112E-2</v>
      </c>
      <c r="W72" s="64">
        <f t="shared" si="6"/>
        <v>3.380418938875517</v>
      </c>
    </row>
    <row r="73" spans="2:23" x14ac:dyDescent="0.15">
      <c r="B73" s="66">
        <v>38625</v>
      </c>
      <c r="C73" s="64">
        <v>0.1433141678571701</v>
      </c>
      <c r="E73">
        <v>0.21328841149806976</v>
      </c>
      <c r="F73" s="64">
        <v>1.059976E-2</v>
      </c>
      <c r="G73" s="64">
        <v>6.9489400000000007E-3</v>
      </c>
      <c r="H73" s="33">
        <v>2.8999999999999998E-3</v>
      </c>
      <c r="J73" s="17">
        <f t="shared" si="8"/>
        <v>0.14041416785717009</v>
      </c>
      <c r="K73" s="17"/>
      <c r="L73" s="17">
        <f t="shared" si="9"/>
        <v>0.21038841149806975</v>
      </c>
      <c r="M73" s="17">
        <f t="shared" si="7"/>
        <v>7.6997599999999999E-3</v>
      </c>
      <c r="N73">
        <v>-6.7000000000000002E-3</v>
      </c>
      <c r="O73">
        <v>6.8999999999999999E-3</v>
      </c>
      <c r="R73" s="64">
        <f t="shared" si="3"/>
        <v>3.35014290648264E-2</v>
      </c>
      <c r="S73" s="16">
        <f t="shared" si="4"/>
        <v>1.5560070741227618</v>
      </c>
      <c r="V73" s="64">
        <f t="shared" si="5"/>
        <v>2.712334666897585E-2</v>
      </c>
      <c r="W73" s="64">
        <f t="shared" si="6"/>
        <v>3.3018094576738517</v>
      </c>
    </row>
    <row r="74" spans="2:23" x14ac:dyDescent="0.15">
      <c r="B74" s="66">
        <v>38656</v>
      </c>
      <c r="C74" s="64">
        <v>7.4239872395992279E-2</v>
      </c>
      <c r="E74">
        <v>-7.8571483492851257E-2</v>
      </c>
      <c r="F74" s="64">
        <v>-2.0865580000000002E-2</v>
      </c>
      <c r="G74" s="64">
        <v>-1.7740740000000001E-2</v>
      </c>
      <c r="H74" s="33">
        <v>2.7000000000000001E-3</v>
      </c>
      <c r="J74" s="17">
        <f t="shared" si="8"/>
        <v>7.1539872395992285E-2</v>
      </c>
      <c r="K74" s="17"/>
      <c r="L74" s="17">
        <f t="shared" si="9"/>
        <v>-8.1271483492851251E-2</v>
      </c>
      <c r="M74" s="17">
        <f t="shared" si="7"/>
        <v>-2.3565580000000003E-2</v>
      </c>
      <c r="N74">
        <v>-1.23E-2</v>
      </c>
      <c r="O74">
        <v>4.0999999999999995E-3</v>
      </c>
      <c r="R74" s="64">
        <f t="shared" si="3"/>
        <v>3.8567884899059157E-2</v>
      </c>
      <c r="S74" s="16">
        <f t="shared" si="4"/>
        <v>1.4896405121154244</v>
      </c>
      <c r="V74" s="64">
        <f t="shared" si="5"/>
        <v>2.6218236764546377E-2</v>
      </c>
      <c r="W74" s="64">
        <f t="shared" si="6"/>
        <v>3.3127788687849309</v>
      </c>
    </row>
    <row r="75" spans="2:23" x14ac:dyDescent="0.15">
      <c r="B75" s="66">
        <v>38686</v>
      </c>
      <c r="C75" s="64">
        <v>0.17763499915599823</v>
      </c>
      <c r="E75">
        <v>0.12747636437416077</v>
      </c>
      <c r="F75" s="64">
        <v>4.0326359999999999E-2</v>
      </c>
      <c r="G75" s="64">
        <v>3.5186120000000001E-2</v>
      </c>
      <c r="H75" s="33">
        <v>3.0999999999999999E-3</v>
      </c>
      <c r="J75" s="17">
        <f t="shared" si="8"/>
        <v>0.17453499915599824</v>
      </c>
      <c r="K75" s="17"/>
      <c r="L75" s="17">
        <f t="shared" si="9"/>
        <v>0.12437636437416076</v>
      </c>
      <c r="M75" s="17">
        <f t="shared" si="7"/>
        <v>3.722636E-2</v>
      </c>
      <c r="N75">
        <v>9.8999999999999991E-3</v>
      </c>
      <c r="O75">
        <v>-1.2E-2</v>
      </c>
      <c r="R75" s="64">
        <f t="shared" si="3"/>
        <v>4.0598860941662908E-2</v>
      </c>
      <c r="S75" s="16">
        <f t="shared" si="4"/>
        <v>1.4768558900000699</v>
      </c>
      <c r="V75" s="64">
        <f t="shared" si="5"/>
        <v>2.5833996693904779E-2</v>
      </c>
      <c r="W75" s="64">
        <f t="shared" si="6"/>
        <v>3.303985216151001</v>
      </c>
    </row>
    <row r="76" spans="2:23" x14ac:dyDescent="0.15">
      <c r="B76" s="66">
        <v>38716</v>
      </c>
      <c r="C76" s="64">
        <v>6.0011792927980423E-2</v>
      </c>
      <c r="E76">
        <v>0.16883116960525513</v>
      </c>
      <c r="F76" s="64">
        <v>3.4576280000000004E-3</v>
      </c>
      <c r="G76" s="64">
        <v>-9.5239620000000006E-4</v>
      </c>
      <c r="H76" s="33">
        <v>3.2000000000000002E-3</v>
      </c>
      <c r="J76" s="17">
        <f t="shared" si="8"/>
        <v>5.6811792927980422E-2</v>
      </c>
      <c r="K76" s="17"/>
      <c r="L76" s="17">
        <f t="shared" si="9"/>
        <v>0.16563116960525512</v>
      </c>
      <c r="M76" s="17">
        <f t="shared" si="7"/>
        <v>2.576280000000002E-4</v>
      </c>
      <c r="N76">
        <v>-4.0999999999999995E-3</v>
      </c>
      <c r="O76">
        <v>2.2000000000000001E-3</v>
      </c>
      <c r="R76" s="64">
        <f t="shared" si="3"/>
        <v>4.3617996780371267E-2</v>
      </c>
      <c r="S76" s="16">
        <f t="shared" si="4"/>
        <v>1.4967479305909739</v>
      </c>
      <c r="V76" s="64">
        <f t="shared" si="5"/>
        <v>3.1059053814435397E-2</v>
      </c>
      <c r="W76" s="64">
        <f t="shared" si="6"/>
        <v>3.3238665753368242</v>
      </c>
    </row>
    <row r="77" spans="2:23" x14ac:dyDescent="0.15">
      <c r="B77" s="66">
        <v>38748</v>
      </c>
      <c r="C77" s="64">
        <v>5.0354748964309692E-2</v>
      </c>
      <c r="E77">
        <v>0.36601302027702332</v>
      </c>
      <c r="F77" s="64">
        <v>4.0071889999999999E-2</v>
      </c>
      <c r="G77" s="64">
        <v>2.5466840000000001E-2</v>
      </c>
      <c r="H77" s="33">
        <v>3.4999999999999996E-3</v>
      </c>
      <c r="J77" s="17">
        <f t="shared" si="8"/>
        <v>4.6854748964309689E-2</v>
      </c>
      <c r="K77" s="17"/>
      <c r="L77" s="17">
        <f t="shared" si="9"/>
        <v>0.36251302027702331</v>
      </c>
      <c r="M77" s="17">
        <f t="shared" si="7"/>
        <v>3.6571889999999996E-2</v>
      </c>
      <c r="N77">
        <v>5.4199999999999998E-2</v>
      </c>
      <c r="O77">
        <v>1.09E-2</v>
      </c>
      <c r="R77" s="64">
        <f t="shared" si="3"/>
        <v>3.7021793473660219E-2</v>
      </c>
      <c r="S77" s="16">
        <f t="shared" si="4"/>
        <v>1.3828783507983198</v>
      </c>
      <c r="V77" s="64">
        <f t="shared" si="5"/>
        <v>2.4195997100080194E-2</v>
      </c>
      <c r="W77" s="64">
        <f t="shared" si="6"/>
        <v>3.2108813185373806</v>
      </c>
    </row>
    <row r="78" spans="2:23" x14ac:dyDescent="0.15">
      <c r="B78" s="66">
        <v>38776</v>
      </c>
      <c r="C78" s="64">
        <v>-9.2967875301837921E-2</v>
      </c>
      <c r="E78">
        <v>-7.4880406260490417E-2</v>
      </c>
      <c r="F78" s="64">
        <v>-1.6388280000000002E-3</v>
      </c>
      <c r="G78" s="64">
        <v>4.5309670000000002E-4</v>
      </c>
      <c r="H78" s="33">
        <v>3.4000000000000002E-3</v>
      </c>
      <c r="J78" s="17">
        <f t="shared" si="8"/>
        <v>-9.6367875301837921E-2</v>
      </c>
      <c r="K78" s="17"/>
      <c r="L78" s="17">
        <f t="shared" si="9"/>
        <v>-7.8280406260490418E-2</v>
      </c>
      <c r="M78" s="17">
        <f t="shared" si="7"/>
        <v>-5.0388280000000004E-3</v>
      </c>
      <c r="N78">
        <v>-4.0000000000000001E-3</v>
      </c>
      <c r="O78">
        <v>-3.7000000000000002E-3</v>
      </c>
      <c r="R78" s="64">
        <f t="shared" si="3"/>
        <v>3.5958826639339157E-2</v>
      </c>
      <c r="S78" s="16">
        <f t="shared" si="4"/>
        <v>1.3382510669446626</v>
      </c>
      <c r="V78" s="64">
        <f t="shared" si="5"/>
        <v>1.9275114027033059E-2</v>
      </c>
      <c r="W78" s="64">
        <f t="shared" si="6"/>
        <v>3.3921816017107256</v>
      </c>
    </row>
    <row r="79" spans="2:23" x14ac:dyDescent="0.15">
      <c r="B79" s="66">
        <v>38807</v>
      </c>
      <c r="C79" s="64">
        <v>-8.4245830774307251E-2</v>
      </c>
      <c r="E79">
        <v>-0.14248767495155334</v>
      </c>
      <c r="F79" s="64">
        <v>1.906455E-2</v>
      </c>
      <c r="G79" s="64">
        <v>1.1064610000000001E-2</v>
      </c>
      <c r="H79" s="33">
        <v>3.7000000000000002E-3</v>
      </c>
      <c r="J79" s="17">
        <f t="shared" si="8"/>
        <v>-8.7945830774307246E-2</v>
      </c>
      <c r="K79" s="17"/>
      <c r="L79" s="17">
        <f t="shared" si="9"/>
        <v>-0.14618767495155335</v>
      </c>
      <c r="M79" s="17">
        <f t="shared" si="7"/>
        <v>1.5364549999999999E-2</v>
      </c>
      <c r="N79">
        <v>3.4500000000000003E-2</v>
      </c>
      <c r="O79">
        <v>5.5000000000000005E-3</v>
      </c>
      <c r="R79" s="64">
        <f t="shared" si="3"/>
        <v>2.8188231957445405E-2</v>
      </c>
      <c r="S79" s="16">
        <f t="shared" si="4"/>
        <v>1.5337739280415819</v>
      </c>
      <c r="V79" s="64">
        <f t="shared" si="5"/>
        <v>6.3825073577013884E-3</v>
      </c>
      <c r="W79" s="64">
        <f t="shared" si="6"/>
        <v>3.7328686412408771</v>
      </c>
    </row>
    <row r="80" spans="2:23" x14ac:dyDescent="0.15">
      <c r="B80" s="66">
        <v>38835</v>
      </c>
      <c r="C80" s="64">
        <v>0.1222895085811615</v>
      </c>
      <c r="E80">
        <v>-2.4427061900496483E-2</v>
      </c>
      <c r="F80" s="64">
        <v>1.3000040000000001E-2</v>
      </c>
      <c r="G80" s="64">
        <v>1.218693E-2</v>
      </c>
      <c r="H80" s="33">
        <v>3.5999999999999999E-3</v>
      </c>
      <c r="J80" s="17">
        <f t="shared" si="8"/>
        <v>0.11868950858116149</v>
      </c>
      <c r="K80" s="17"/>
      <c r="L80" s="17">
        <f t="shared" si="9"/>
        <v>-2.8027061900496482E-2</v>
      </c>
      <c r="M80" s="17">
        <f t="shared" si="7"/>
        <v>9.4000400000000019E-3</v>
      </c>
      <c r="N80">
        <v>-1.43E-2</v>
      </c>
      <c r="O80">
        <v>2.3399999999999997E-2</v>
      </c>
      <c r="R80" s="64">
        <f t="shared" si="3"/>
        <v>2.9436324797810838E-2</v>
      </c>
      <c r="S80" s="16">
        <f t="shared" si="4"/>
        <v>1.5384190891511174</v>
      </c>
      <c r="V80" s="64">
        <f t="shared" si="5"/>
        <v>7.2060473343907444E-3</v>
      </c>
      <c r="W80" s="64">
        <f t="shared" si="6"/>
        <v>3.8417587282803236</v>
      </c>
    </row>
    <row r="81" spans="2:23" x14ac:dyDescent="0.15">
      <c r="B81" s="66">
        <v>38868</v>
      </c>
      <c r="C81" s="64">
        <v>-0.15087369084358215</v>
      </c>
      <c r="E81">
        <v>-4.5131348073482513E-2</v>
      </c>
      <c r="F81" s="64">
        <v>-3.1031969999999999E-2</v>
      </c>
      <c r="G81" s="64">
        <v>-3.0916900000000001E-2</v>
      </c>
      <c r="H81" s="33">
        <v>4.3E-3</v>
      </c>
      <c r="J81" s="17">
        <f t="shared" si="8"/>
        <v>-0.15517369084358215</v>
      </c>
      <c r="K81" s="17"/>
      <c r="L81" s="17">
        <f t="shared" si="9"/>
        <v>-4.9431348073482512E-2</v>
      </c>
      <c r="M81" s="17">
        <f t="shared" si="7"/>
        <v>-3.5331969999999997E-2</v>
      </c>
      <c r="N81">
        <v>-2.98E-2</v>
      </c>
      <c r="O81">
        <v>2.3900000000000001E-2</v>
      </c>
      <c r="R81" s="64">
        <f t="shared" si="3"/>
        <v>3.1450821551751038E-2</v>
      </c>
      <c r="S81" s="16">
        <f t="shared" si="4"/>
        <v>1.6021589855153389</v>
      </c>
      <c r="V81" s="64">
        <f t="shared" si="5"/>
        <v>1.070534990300627E-2</v>
      </c>
      <c r="W81" s="64">
        <f t="shared" si="6"/>
        <v>3.8167459570688744</v>
      </c>
    </row>
    <row r="82" spans="2:23" x14ac:dyDescent="0.15">
      <c r="B82" s="66">
        <v>38898</v>
      </c>
      <c r="C82" s="64">
        <v>-4.18270044028759E-2</v>
      </c>
      <c r="E82">
        <v>-0.20945288240909576</v>
      </c>
      <c r="F82" s="64">
        <v>-3.905499E-4</v>
      </c>
      <c r="G82" s="64">
        <v>8.6608039999999998E-5</v>
      </c>
      <c r="H82" s="33">
        <v>4.0000000000000001E-3</v>
      </c>
      <c r="J82" s="17">
        <f t="shared" si="8"/>
        <v>-4.5827004402875904E-2</v>
      </c>
      <c r="K82" s="17"/>
      <c r="L82" s="17">
        <f t="shared" si="9"/>
        <v>-0.21345288240909577</v>
      </c>
      <c r="M82" s="17">
        <f t="shared" si="7"/>
        <v>-4.3905499000000004E-3</v>
      </c>
      <c r="N82">
        <v>-3.8E-3</v>
      </c>
      <c r="O82">
        <v>8.0000000000000002E-3</v>
      </c>
      <c r="R82" s="64">
        <f t="shared" si="3"/>
        <v>2.7420923918087717E-2</v>
      </c>
      <c r="S82" s="16">
        <f t="shared" si="4"/>
        <v>1.6471174006499472</v>
      </c>
      <c r="V82" s="64">
        <f t="shared" si="5"/>
        <v>5.6890979433836687E-3</v>
      </c>
      <c r="W82" s="64">
        <f t="shared" si="6"/>
        <v>3.8535566582766556</v>
      </c>
    </row>
    <row r="83" spans="2:23" x14ac:dyDescent="0.15">
      <c r="B83" s="66">
        <v>38929</v>
      </c>
      <c r="C83" s="64">
        <v>0.18665966391563416</v>
      </c>
      <c r="E83">
        <v>-0.20597873628139496</v>
      </c>
      <c r="F83" s="64">
        <v>-1.9115480000000001E-3</v>
      </c>
      <c r="G83" s="64">
        <v>5.0858130000000007E-3</v>
      </c>
      <c r="H83" s="33">
        <v>4.0000000000000001E-3</v>
      </c>
      <c r="J83" s="17">
        <f t="shared" si="8"/>
        <v>0.18265966391563415</v>
      </c>
      <c r="K83" s="17"/>
      <c r="L83" s="17">
        <f t="shared" si="9"/>
        <v>-0.20997873628139496</v>
      </c>
      <c r="M83" s="17">
        <f t="shared" si="7"/>
        <v>-5.911548E-3</v>
      </c>
      <c r="N83">
        <v>-3.9900000000000005E-2</v>
      </c>
      <c r="O83">
        <v>2.6200000000000001E-2</v>
      </c>
      <c r="R83" s="64">
        <f t="shared" si="3"/>
        <v>3.3489438502348944E-2</v>
      </c>
      <c r="S83" s="16">
        <f t="shared" si="4"/>
        <v>1.5836320590030799</v>
      </c>
      <c r="V83" s="64">
        <f t="shared" si="5"/>
        <v>7.5673261759698161E-3</v>
      </c>
      <c r="W83" s="64">
        <f t="shared" si="6"/>
        <v>3.7964471304840917</v>
      </c>
    </row>
    <row r="84" spans="2:23" x14ac:dyDescent="0.15">
      <c r="B84" s="66">
        <v>38960</v>
      </c>
      <c r="C84" s="64">
        <v>-1.618608133867383E-3</v>
      </c>
      <c r="E84">
        <v>0.28880870342254639</v>
      </c>
      <c r="F84" s="64">
        <v>2.5041460000000001E-2</v>
      </c>
      <c r="G84" s="64">
        <v>2.127426E-2</v>
      </c>
      <c r="H84" s="33">
        <v>4.1999999999999997E-3</v>
      </c>
      <c r="J84" s="17">
        <f t="shared" si="8"/>
        <v>-5.8186081338673827E-3</v>
      </c>
      <c r="K84" s="17"/>
      <c r="L84" s="17">
        <f t="shared" si="9"/>
        <v>0.28460870342254641</v>
      </c>
      <c r="M84" s="17">
        <f t="shared" si="7"/>
        <v>2.0841460000000003E-2</v>
      </c>
      <c r="N84">
        <v>1.01E-2</v>
      </c>
      <c r="O84">
        <v>-2.0400000000000001E-2</v>
      </c>
      <c r="R84" s="64">
        <f t="shared" si="3"/>
        <v>3.1365684927627202E-2</v>
      </c>
      <c r="S84" s="16">
        <f t="shared" si="4"/>
        <v>1.6063688808948424</v>
      </c>
      <c r="V84" s="64">
        <f t="shared" si="5"/>
        <v>1.1363438422284284E-2</v>
      </c>
      <c r="W84" s="64">
        <f t="shared" si="6"/>
        <v>3.8077977837439727</v>
      </c>
    </row>
    <row r="85" spans="2:23" x14ac:dyDescent="0.15">
      <c r="B85" s="66">
        <v>38989</v>
      </c>
      <c r="C85" s="64">
        <v>0.13456161320209503</v>
      </c>
      <c r="E85">
        <v>-5.6022163480520248E-3</v>
      </c>
      <c r="F85" s="64">
        <v>1.942518E-2</v>
      </c>
      <c r="G85" s="64">
        <v>2.4566270000000001E-2</v>
      </c>
      <c r="H85" s="33">
        <v>4.0999999999999995E-3</v>
      </c>
      <c r="J85" s="17">
        <f t="shared" si="8"/>
        <v>0.13046161320209504</v>
      </c>
      <c r="K85" s="17"/>
      <c r="L85" s="17">
        <f t="shared" si="9"/>
        <v>-9.7022163480520243E-3</v>
      </c>
      <c r="M85" s="17">
        <f t="shared" si="7"/>
        <v>1.5325180000000001E-2</v>
      </c>
      <c r="N85">
        <v>-1.34E-2</v>
      </c>
      <c r="O85">
        <v>5.9999999999999995E-4</v>
      </c>
      <c r="R85" s="64">
        <f t="shared" si="3"/>
        <v>3.369554629578779E-2</v>
      </c>
      <c r="S85" s="16">
        <f t="shared" si="4"/>
        <v>1.5571327083858351</v>
      </c>
      <c r="V85" s="64">
        <f t="shared" si="5"/>
        <v>1.140848010119605E-2</v>
      </c>
      <c r="W85" s="64">
        <f t="shared" si="6"/>
        <v>3.7329287496845618</v>
      </c>
    </row>
    <row r="86" spans="2:23" x14ac:dyDescent="0.15">
      <c r="B86" s="66">
        <v>39021</v>
      </c>
      <c r="C86" s="64">
        <v>5.3260564804077148E-2</v>
      </c>
      <c r="E86">
        <v>-0.14406438171863556</v>
      </c>
      <c r="F86" s="64">
        <v>3.715301E-2</v>
      </c>
      <c r="G86" s="64">
        <v>3.1508029999999999E-2</v>
      </c>
      <c r="H86" s="33">
        <v>4.0999999999999995E-3</v>
      </c>
      <c r="J86" s="17">
        <f t="shared" si="8"/>
        <v>4.9160564804077149E-2</v>
      </c>
      <c r="K86" s="17"/>
      <c r="L86" s="17">
        <f t="shared" si="9"/>
        <v>-0.14816438171863555</v>
      </c>
      <c r="M86" s="17">
        <f t="shared" si="7"/>
        <v>3.3053010000000001E-2</v>
      </c>
      <c r="N86">
        <v>1.72E-2</v>
      </c>
      <c r="O86">
        <v>-2.5999999999999999E-3</v>
      </c>
      <c r="R86" s="64">
        <f t="shared" si="3"/>
        <v>3.2317289965689763E-2</v>
      </c>
      <c r="S86" s="16">
        <f t="shared" si="4"/>
        <v>1.532267090900066</v>
      </c>
      <c r="V86" s="64">
        <f t="shared" si="5"/>
        <v>5.800989011288147E-3</v>
      </c>
      <c r="W86" s="64">
        <f t="shared" si="6"/>
        <v>3.6181951298472685</v>
      </c>
    </row>
    <row r="87" spans="2:23" x14ac:dyDescent="0.15">
      <c r="B87" s="66">
        <v>39051</v>
      </c>
      <c r="C87" s="64">
        <v>0.13048842549324036</v>
      </c>
      <c r="E87">
        <v>1.4104336500167847E-2</v>
      </c>
      <c r="F87" s="64">
        <v>2.3736480000000001E-2</v>
      </c>
      <c r="G87" s="64">
        <v>1.646661E-2</v>
      </c>
      <c r="H87" s="33">
        <v>4.1999999999999997E-3</v>
      </c>
      <c r="J87" s="17">
        <f t="shared" si="8"/>
        <v>0.12628842549324035</v>
      </c>
      <c r="K87" s="17"/>
      <c r="L87" s="17">
        <f t="shared" si="9"/>
        <v>9.9043365001678478E-3</v>
      </c>
      <c r="M87" s="17">
        <f t="shared" si="7"/>
        <v>1.9536480000000002E-2</v>
      </c>
      <c r="N87">
        <v>7.1999999999999998E-3</v>
      </c>
      <c r="O87">
        <v>1.1000000000000001E-3</v>
      </c>
      <c r="R87" s="64">
        <f t="shared" si="3"/>
        <v>3.261752975582715E-2</v>
      </c>
      <c r="S87" s="16">
        <f t="shared" si="4"/>
        <v>1.4874148793171067</v>
      </c>
      <c r="V87" s="64">
        <f t="shared" si="5"/>
        <v>3.6996616757637088E-3</v>
      </c>
      <c r="W87" s="64">
        <f t="shared" si="6"/>
        <v>3.5209863931349941</v>
      </c>
    </row>
    <row r="88" spans="2:23" x14ac:dyDescent="0.15">
      <c r="B88" s="66">
        <v>39080</v>
      </c>
      <c r="C88" s="64">
        <v>-7.4405491352081299E-2</v>
      </c>
      <c r="E88">
        <v>-5.6560005992650986E-2</v>
      </c>
      <c r="F88" s="64">
        <v>1.0856920000000001E-2</v>
      </c>
      <c r="G88" s="64">
        <v>1.261575E-2</v>
      </c>
      <c r="H88" s="33">
        <v>4.0000000000000001E-3</v>
      </c>
      <c r="J88" s="17">
        <f t="shared" si="8"/>
        <v>-7.8405491352081302E-2</v>
      </c>
      <c r="K88" s="17"/>
      <c r="L88" s="17">
        <f t="shared" si="9"/>
        <v>-6.0560005992650989E-2</v>
      </c>
      <c r="M88" s="17">
        <f t="shared" si="7"/>
        <v>6.8569200000000007E-3</v>
      </c>
      <c r="N88">
        <v>-1.1299999999999999E-2</v>
      </c>
      <c r="O88">
        <v>2.7099999999999999E-2</v>
      </c>
      <c r="R88" s="64">
        <f t="shared" si="3"/>
        <v>3.1091250416895568E-2</v>
      </c>
      <c r="S88" s="16">
        <f t="shared" si="4"/>
        <v>1.4893700496319067</v>
      </c>
      <c r="V88" s="64">
        <f t="shared" si="5"/>
        <v>5.3666243167491828E-4</v>
      </c>
      <c r="W88" s="64">
        <f t="shared" si="6"/>
        <v>3.5039811420700167</v>
      </c>
    </row>
    <row r="89" spans="2:23" x14ac:dyDescent="0.15">
      <c r="B89" s="66">
        <v>39113</v>
      </c>
      <c r="C89" s="64">
        <v>1.049041748046875E-2</v>
      </c>
      <c r="E89">
        <v>-0.23587223887443542</v>
      </c>
      <c r="F89" s="64">
        <v>1.9386799999999999E-2</v>
      </c>
      <c r="G89" s="64">
        <v>1.405908E-2</v>
      </c>
      <c r="H89" s="33">
        <v>4.4000000000000003E-3</v>
      </c>
      <c r="J89" s="17">
        <f t="shared" si="8"/>
        <v>6.0904174804687497E-3</v>
      </c>
      <c r="K89" s="17"/>
      <c r="L89" s="17">
        <f t="shared" si="9"/>
        <v>-0.24027223887443541</v>
      </c>
      <c r="M89" s="17">
        <f t="shared" si="7"/>
        <v>1.4986799999999998E-2</v>
      </c>
      <c r="N89">
        <v>1.4000000000000002E-3</v>
      </c>
      <c r="O89">
        <v>-6.9999999999999993E-3</v>
      </c>
      <c r="R89" s="64">
        <f t="shared" si="3"/>
        <v>2.8081389078918301E-2</v>
      </c>
      <c r="S89" s="16">
        <f t="shared" si="4"/>
        <v>1.5208649173553925</v>
      </c>
      <c r="V89" s="64">
        <f t="shared" si="5"/>
        <v>-5.4551195797401062E-3</v>
      </c>
      <c r="W89" s="64">
        <f t="shared" si="6"/>
        <v>3.4906546303617003</v>
      </c>
    </row>
    <row r="90" spans="2:23" x14ac:dyDescent="0.15">
      <c r="B90" s="66">
        <v>39141</v>
      </c>
      <c r="C90" s="64">
        <v>-1.3064303435385227E-2</v>
      </c>
      <c r="E90">
        <v>-3.0868198722600937E-2</v>
      </c>
      <c r="F90" s="64">
        <v>-1.4006000000000001E-2</v>
      </c>
      <c r="G90" s="64">
        <v>-2.1846150000000002E-2</v>
      </c>
      <c r="H90" s="33">
        <v>3.8E-3</v>
      </c>
      <c r="J90" s="17">
        <f t="shared" si="8"/>
        <v>-1.6864303435385228E-2</v>
      </c>
      <c r="K90" s="17"/>
      <c r="L90" s="17">
        <f t="shared" si="9"/>
        <v>-3.4668198722600935E-2</v>
      </c>
      <c r="M90" s="17">
        <f t="shared" si="7"/>
        <v>-1.7806000000000002E-2</v>
      </c>
      <c r="N90">
        <v>1.18E-2</v>
      </c>
      <c r="O90">
        <v>-1.1999999999999999E-3</v>
      </c>
      <c r="R90" s="64">
        <f t="shared" si="3"/>
        <v>2.9957915251785101E-2</v>
      </c>
      <c r="S90" s="16">
        <f t="shared" si="4"/>
        <v>1.4821369195229619</v>
      </c>
      <c r="V90" s="64">
        <f t="shared" si="5"/>
        <v>-3.4349758600850065E-3</v>
      </c>
      <c r="W90" s="64">
        <f t="shared" si="6"/>
        <v>3.452090418844417</v>
      </c>
    </row>
    <row r="91" spans="2:23" x14ac:dyDescent="0.15">
      <c r="B91" s="66">
        <v>39171</v>
      </c>
      <c r="C91" s="64">
        <v>9.8097190260887146E-2</v>
      </c>
      <c r="E91">
        <v>-0.13337752223014832</v>
      </c>
      <c r="F91" s="64">
        <v>1.2953539999999999E-2</v>
      </c>
      <c r="G91" s="64">
        <v>9.9799550000000004E-3</v>
      </c>
      <c r="H91" s="33">
        <v>4.3E-3</v>
      </c>
      <c r="J91" s="17">
        <f t="shared" si="8"/>
        <v>9.3797190260887148E-2</v>
      </c>
      <c r="K91" s="17"/>
      <c r="L91" s="17">
        <f t="shared" si="9"/>
        <v>-0.13767752223014831</v>
      </c>
      <c r="M91" s="17">
        <f t="shared" si="7"/>
        <v>8.6535399999999995E-3</v>
      </c>
      <c r="N91">
        <v>1.5E-3</v>
      </c>
      <c r="O91">
        <v>-9.3999999999999986E-3</v>
      </c>
      <c r="R91" s="64">
        <f t="shared" si="3"/>
        <v>3.0862960469776018E-2</v>
      </c>
      <c r="S91" s="16">
        <f t="shared" si="4"/>
        <v>1.4867928145438356</v>
      </c>
      <c r="V91" s="64">
        <f t="shared" si="5"/>
        <v>-5.3232794843110273E-3</v>
      </c>
      <c r="W91" s="64">
        <f t="shared" si="6"/>
        <v>3.4744276951624955</v>
      </c>
    </row>
    <row r="92" spans="2:23" x14ac:dyDescent="0.15">
      <c r="B92" s="66">
        <v>39202</v>
      </c>
      <c r="C92" s="64">
        <v>7.4157774448394775E-2</v>
      </c>
      <c r="E92">
        <v>5.8192897588014603E-2</v>
      </c>
      <c r="F92" s="64">
        <v>3.9833810000000004E-2</v>
      </c>
      <c r="G92" s="64">
        <v>4.3290679999999998E-2</v>
      </c>
      <c r="H92" s="33">
        <v>4.4000000000000003E-3</v>
      </c>
      <c r="J92" s="17">
        <f t="shared" si="8"/>
        <v>6.9757774448394774E-2</v>
      </c>
      <c r="K92" s="17"/>
      <c r="L92" s="17">
        <f t="shared" si="9"/>
        <v>5.3792897588014602E-2</v>
      </c>
      <c r="M92" s="17">
        <f t="shared" si="7"/>
        <v>3.5433810000000003E-2</v>
      </c>
      <c r="N92">
        <v>-2.1700000000000001E-2</v>
      </c>
      <c r="O92">
        <v>-1.43E-2</v>
      </c>
      <c r="R92" s="64">
        <f t="shared" si="3"/>
        <v>2.9143700542020617E-2</v>
      </c>
      <c r="S92" s="16">
        <f t="shared" si="4"/>
        <v>1.5365221523419295</v>
      </c>
      <c r="V92" s="64">
        <f t="shared" si="5"/>
        <v>-4.9196089442203883E-3</v>
      </c>
      <c r="W92" s="64">
        <f t="shared" si="6"/>
        <v>3.4022698342039086</v>
      </c>
    </row>
    <row r="93" spans="2:23" x14ac:dyDescent="0.15">
      <c r="B93" s="66">
        <v>39233</v>
      </c>
      <c r="C93" s="64">
        <v>0.21433866024017334</v>
      </c>
      <c r="E93">
        <v>3.2561559230089188E-2</v>
      </c>
      <c r="F93" s="64">
        <v>3.8953349999999998E-2</v>
      </c>
      <c r="G93" s="64">
        <v>3.2549229999999998E-2</v>
      </c>
      <c r="H93" s="33">
        <v>4.0999999999999995E-3</v>
      </c>
      <c r="J93" s="17">
        <f t="shared" si="8"/>
        <v>0.21023866024017335</v>
      </c>
      <c r="K93" s="17"/>
      <c r="L93" s="17">
        <f t="shared" si="9"/>
        <v>2.8461559230089188E-2</v>
      </c>
      <c r="M93" s="17">
        <f t="shared" si="7"/>
        <v>3.4853349999999998E-2</v>
      </c>
      <c r="N93">
        <v>2.3E-3</v>
      </c>
      <c r="O93">
        <v>-6.1999999999999998E-3</v>
      </c>
      <c r="R93" s="64">
        <f t="shared" si="3"/>
        <v>3.1882831724843061E-2</v>
      </c>
      <c r="S93" s="16">
        <f t="shared" si="4"/>
        <v>1.5702237066253748</v>
      </c>
      <c r="V93" s="64">
        <f t="shared" si="5"/>
        <v>-7.339162362134808E-3</v>
      </c>
      <c r="W93" s="64">
        <f t="shared" si="6"/>
        <v>3.3882109374938176</v>
      </c>
    </row>
    <row r="94" spans="2:23" x14ac:dyDescent="0.15">
      <c r="B94" s="66">
        <v>39262</v>
      </c>
      <c r="C94" s="64">
        <v>7.0054624229669571E-3</v>
      </c>
      <c r="E94">
        <v>2.1022937726229429E-3</v>
      </c>
      <c r="F94" s="64">
        <v>-1.4747E-2</v>
      </c>
      <c r="G94" s="64">
        <v>-1.7816310000000002E-2</v>
      </c>
      <c r="H94" s="33">
        <v>4.0000000000000001E-3</v>
      </c>
      <c r="J94" s="17">
        <f t="shared" si="8"/>
        <v>3.005462422966957E-3</v>
      </c>
      <c r="K94" s="17"/>
      <c r="L94" s="17">
        <f t="shared" si="9"/>
        <v>-1.8977062273770572E-3</v>
      </c>
      <c r="M94" s="17">
        <f t="shared" si="7"/>
        <v>-1.8747E-2</v>
      </c>
      <c r="N94">
        <v>7.6E-3</v>
      </c>
      <c r="O94">
        <v>-1.0700000000000001E-2</v>
      </c>
      <c r="R94" s="64">
        <f t="shared" si="3"/>
        <v>3.6189039788990525E-2</v>
      </c>
      <c r="S94" s="16">
        <f t="shared" si="4"/>
        <v>1.3790040838111717</v>
      </c>
      <c r="V94" s="64">
        <f t="shared" si="5"/>
        <v>-8.60170938843011E-3</v>
      </c>
      <c r="W94" s="64">
        <f t="shared" si="6"/>
        <v>3.478071202163072</v>
      </c>
    </row>
    <row r="95" spans="2:23" x14ac:dyDescent="0.15">
      <c r="B95" s="66">
        <v>39294</v>
      </c>
      <c r="C95" s="64">
        <v>7.964596152305603E-2</v>
      </c>
      <c r="E95">
        <v>-5.3146868944168091E-2</v>
      </c>
      <c r="F95" s="64">
        <v>-3.1789570000000003E-2</v>
      </c>
      <c r="G95" s="64">
        <v>-3.1981910000000002E-2</v>
      </c>
      <c r="H95" s="33">
        <v>4.0000000000000001E-3</v>
      </c>
      <c r="J95" s="17">
        <f t="shared" si="8"/>
        <v>7.5645961523056027E-2</v>
      </c>
      <c r="K95" s="17"/>
      <c r="L95" s="17">
        <f t="shared" si="9"/>
        <v>-5.7146868944168094E-2</v>
      </c>
      <c r="M95" s="17">
        <f t="shared" si="7"/>
        <v>-3.5789570000000007E-2</v>
      </c>
      <c r="N95">
        <v>-2.6099999999999998E-2</v>
      </c>
      <c r="O95">
        <v>-3.73E-2</v>
      </c>
      <c r="R95" s="64">
        <f t="shared" si="3"/>
        <v>4.0200374579377099E-2</v>
      </c>
      <c r="S95" s="16">
        <f t="shared" si="4"/>
        <v>1.2186250633956943</v>
      </c>
      <c r="V95" s="64">
        <f t="shared" si="5"/>
        <v>-1.0515384959409978E-2</v>
      </c>
      <c r="W95" s="64">
        <f t="shared" si="6"/>
        <v>3.6040599195345338</v>
      </c>
    </row>
    <row r="96" spans="2:23" x14ac:dyDescent="0.15">
      <c r="B96" s="66">
        <v>39325</v>
      </c>
      <c r="C96" s="64">
        <v>5.1001831889152527E-2</v>
      </c>
      <c r="E96">
        <v>-3.9881829172372818E-2</v>
      </c>
      <c r="F96" s="64">
        <v>1.159279E-2</v>
      </c>
      <c r="G96" s="64">
        <v>1.2863590000000001E-2</v>
      </c>
      <c r="H96" s="33">
        <v>4.1999999999999997E-3</v>
      </c>
      <c r="J96" s="17">
        <f t="shared" si="8"/>
        <v>4.6801831889152525E-2</v>
      </c>
      <c r="K96" s="17"/>
      <c r="L96" s="17">
        <f t="shared" si="9"/>
        <v>-4.408182917237282E-2</v>
      </c>
      <c r="M96" s="17">
        <f t="shared" si="7"/>
        <v>7.3927900000000006E-3</v>
      </c>
      <c r="N96">
        <v>-1.4000000000000002E-3</v>
      </c>
      <c r="O96">
        <v>-1.89E-2</v>
      </c>
      <c r="R96" s="64">
        <f t="shared" si="3"/>
        <v>4.1577725945315447E-2</v>
      </c>
      <c r="S96" s="16">
        <f t="shared" si="4"/>
        <v>1.2149542051968198</v>
      </c>
      <c r="V96" s="64">
        <f t="shared" si="5"/>
        <v>-1.3033637053740301E-2</v>
      </c>
      <c r="W96" s="64">
        <f t="shared" si="6"/>
        <v>3.6098968401200926</v>
      </c>
    </row>
    <row r="97" spans="2:23" x14ac:dyDescent="0.15">
      <c r="B97" s="66">
        <v>39353</v>
      </c>
      <c r="C97" s="64">
        <v>0.10824672132730484</v>
      </c>
      <c r="E97">
        <v>1.538460049778223E-2</v>
      </c>
      <c r="F97" s="64">
        <v>4.0822030000000002E-2</v>
      </c>
      <c r="G97" s="64">
        <v>3.5793999999999999E-2</v>
      </c>
      <c r="H97" s="33">
        <v>3.2000000000000002E-3</v>
      </c>
      <c r="J97" s="17">
        <f t="shared" si="8"/>
        <v>0.10504672132730485</v>
      </c>
      <c r="K97" s="17"/>
      <c r="L97" s="17">
        <f t="shared" si="9"/>
        <v>1.2184600497782231E-2</v>
      </c>
      <c r="M97" s="17">
        <f t="shared" si="7"/>
        <v>3.7622030000000001E-2</v>
      </c>
      <c r="N97">
        <v>-2.2200000000000001E-2</v>
      </c>
      <c r="O97">
        <v>-2.23E-2</v>
      </c>
      <c r="R97" s="64">
        <f t="shared" si="3"/>
        <v>3.9023069558409756E-2</v>
      </c>
      <c r="S97" s="16">
        <f t="shared" si="4"/>
        <v>1.3698070728984362</v>
      </c>
      <c r="V97" s="64">
        <f t="shared" si="5"/>
        <v>-1.3362420934233708E-2</v>
      </c>
      <c r="W97" s="64">
        <f t="shared" si="6"/>
        <v>3.5070267604141412</v>
      </c>
    </row>
    <row r="98" spans="2:23" x14ac:dyDescent="0.15">
      <c r="B98" s="66">
        <v>39386</v>
      </c>
      <c r="C98" s="64">
        <v>0.23770114779472351</v>
      </c>
      <c r="E98">
        <v>-9.0909004211425781E-3</v>
      </c>
      <c r="F98" s="64">
        <v>2.591044E-2</v>
      </c>
      <c r="G98" s="64">
        <v>1.482233E-2</v>
      </c>
      <c r="H98" s="33">
        <v>3.2000000000000002E-3</v>
      </c>
      <c r="J98" s="17">
        <f t="shared" si="8"/>
        <v>0.2345011477947235</v>
      </c>
      <c r="K98" s="17"/>
      <c r="L98" s="17">
        <f t="shared" si="9"/>
        <v>-1.2290900421142578E-2</v>
      </c>
      <c r="M98" s="17">
        <f t="shared" si="7"/>
        <v>2.2710439999999998E-2</v>
      </c>
      <c r="N98">
        <v>1.1999999999999999E-3</v>
      </c>
      <c r="O98">
        <v>-3.1099999999999999E-2</v>
      </c>
      <c r="R98" s="64">
        <f t="shared" si="3"/>
        <v>4.135362469821726E-2</v>
      </c>
      <c r="S98" s="16">
        <f t="shared" si="4"/>
        <v>1.4587274327693738</v>
      </c>
      <c r="V98" s="64">
        <f t="shared" si="5"/>
        <v>-1.4280464681021555E-2</v>
      </c>
      <c r="W98" s="64">
        <f t="shared" si="6"/>
        <v>3.6195178597799118</v>
      </c>
    </row>
    <row r="99" spans="2:23" x14ac:dyDescent="0.15">
      <c r="B99" s="66">
        <v>39416</v>
      </c>
      <c r="C99" s="64">
        <v>-4.0694896131753922E-2</v>
      </c>
      <c r="E99">
        <v>-0.25382259488105774</v>
      </c>
      <c r="F99" s="64">
        <v>-4.9361840000000004E-2</v>
      </c>
      <c r="G99" s="64">
        <v>-4.4043430000000001E-2</v>
      </c>
      <c r="H99" s="33">
        <v>3.4000000000000002E-3</v>
      </c>
      <c r="J99" s="17">
        <f t="shared" si="8"/>
        <v>-4.4094896131753922E-2</v>
      </c>
      <c r="K99" s="17"/>
      <c r="L99" s="17">
        <f t="shared" si="9"/>
        <v>-0.25722259488105775</v>
      </c>
      <c r="M99" s="17">
        <f t="shared" si="7"/>
        <v>-5.2761840000000004E-2</v>
      </c>
      <c r="N99">
        <v>-2.9300000000000003E-2</v>
      </c>
      <c r="O99">
        <v>-9.3999999999999986E-3</v>
      </c>
      <c r="R99" s="64">
        <f t="shared" si="3"/>
        <v>4.2260461030940139E-2</v>
      </c>
      <c r="S99" s="16">
        <f t="shared" si="4"/>
        <v>1.6515888388915048</v>
      </c>
      <c r="V99" s="64">
        <f t="shared" si="5"/>
        <v>-1.7566987693974329E-2</v>
      </c>
      <c r="W99" s="64">
        <f t="shared" si="6"/>
        <v>3.4014767204860119</v>
      </c>
    </row>
    <row r="100" spans="2:23" x14ac:dyDescent="0.15">
      <c r="B100" s="66">
        <v>39447</v>
      </c>
      <c r="C100" s="64">
        <v>8.7037652730941772E-2</v>
      </c>
      <c r="E100">
        <v>-0.23155739903450012</v>
      </c>
      <c r="F100" s="64">
        <v>-4.4051970000000005E-3</v>
      </c>
      <c r="G100" s="64">
        <v>-8.6284890000000013E-3</v>
      </c>
      <c r="H100" s="33">
        <v>2.7000000000000001E-3</v>
      </c>
      <c r="J100" s="17">
        <f t="shared" si="8"/>
        <v>8.4337652730941778E-2</v>
      </c>
      <c r="K100" s="17"/>
      <c r="L100" s="17">
        <f t="shared" si="9"/>
        <v>-0.23425739903450013</v>
      </c>
      <c r="M100" s="17">
        <f t="shared" si="7"/>
        <v>-7.1051970000000006E-3</v>
      </c>
      <c r="N100">
        <v>1.6000000000000001E-3</v>
      </c>
      <c r="O100">
        <v>-5.1999999999999998E-3</v>
      </c>
      <c r="R100" s="64">
        <f t="shared" si="3"/>
        <v>4.4261342687269063E-2</v>
      </c>
      <c r="S100" s="16">
        <f t="shared" si="4"/>
        <v>1.5873024041301731</v>
      </c>
      <c r="V100" s="64">
        <f t="shared" si="5"/>
        <v>-1.8995771244735588E-2</v>
      </c>
      <c r="W100" s="64">
        <f t="shared" si="6"/>
        <v>3.3563253236465207</v>
      </c>
    </row>
    <row r="101" spans="2:23" x14ac:dyDescent="0.15">
      <c r="B101" s="66">
        <v>39478</v>
      </c>
      <c r="C101" s="64">
        <v>-0.31663975119590759</v>
      </c>
      <c r="E101">
        <v>1.200002059340477E-2</v>
      </c>
      <c r="F101" s="64">
        <v>-6.2217710000000002E-2</v>
      </c>
      <c r="G101" s="64">
        <v>-6.1163470000000005E-2</v>
      </c>
      <c r="H101" s="33">
        <v>2.0999999999999999E-3</v>
      </c>
      <c r="J101" s="17">
        <f t="shared" si="8"/>
        <v>-0.31873975119590758</v>
      </c>
      <c r="K101" s="17"/>
      <c r="L101" s="17">
        <f t="shared" si="9"/>
        <v>9.9000205934047705E-3</v>
      </c>
      <c r="M101" s="17">
        <f t="shared" si="7"/>
        <v>-6.431771E-2</v>
      </c>
      <c r="N101">
        <v>-9.7999999999999997E-3</v>
      </c>
      <c r="O101">
        <v>4.0099999999999997E-2</v>
      </c>
      <c r="R101" s="64">
        <f t="shared" si="3"/>
        <v>3.6366040841682046E-2</v>
      </c>
      <c r="S101" s="16">
        <f t="shared" si="4"/>
        <v>1.9895142027938157</v>
      </c>
      <c r="V101" s="64">
        <f t="shared" si="5"/>
        <v>-9.4401113884402844E-3</v>
      </c>
      <c r="W101" s="64">
        <f t="shared" si="6"/>
        <v>2.9130283736696101</v>
      </c>
    </row>
    <row r="102" spans="2:23" x14ac:dyDescent="0.15">
      <c r="B102" s="66">
        <v>39507</v>
      </c>
      <c r="C102" s="64">
        <v>-7.6388917863368988E-2</v>
      </c>
      <c r="E102">
        <v>-5.0065889954566956E-2</v>
      </c>
      <c r="F102" s="64">
        <v>-2.1696880000000002E-2</v>
      </c>
      <c r="G102" s="64">
        <v>-3.4761159999999999E-2</v>
      </c>
      <c r="H102" s="33">
        <v>1.2999999999999999E-3</v>
      </c>
      <c r="J102" s="17">
        <f t="shared" si="8"/>
        <v>-7.7688917863368984E-2</v>
      </c>
      <c r="K102" s="17"/>
      <c r="L102" s="17">
        <f t="shared" si="9"/>
        <v>-5.1365889954566958E-2</v>
      </c>
      <c r="M102" s="17">
        <f t="shared" si="7"/>
        <v>-2.2996880000000001E-2</v>
      </c>
      <c r="N102">
        <v>-4.0999999999999995E-3</v>
      </c>
      <c r="O102">
        <v>-8.3999999999999995E-3</v>
      </c>
      <c r="R102" s="64">
        <f t="shared" si="3"/>
        <v>3.3955442858535391E-2</v>
      </c>
      <c r="S102" s="16">
        <f t="shared" si="4"/>
        <v>2.0567421729147566</v>
      </c>
      <c r="V102" s="64">
        <f t="shared" si="5"/>
        <v>-1.1091748955982634E-2</v>
      </c>
      <c r="W102" s="64">
        <f t="shared" si="6"/>
        <v>2.951224055468209</v>
      </c>
    </row>
    <row r="103" spans="2:23" x14ac:dyDescent="0.15">
      <c r="B103" s="66">
        <v>39538</v>
      </c>
      <c r="C103" s="64">
        <v>0.14781637489795685</v>
      </c>
      <c r="E103">
        <v>-0.1830790787935257</v>
      </c>
      <c r="F103" s="64">
        <v>-1.044434E-2</v>
      </c>
      <c r="G103" s="64">
        <v>-5.9595830000000001E-3</v>
      </c>
      <c r="H103" s="33">
        <v>1.7000000000000001E-3</v>
      </c>
      <c r="J103" s="17">
        <f t="shared" si="8"/>
        <v>0.14611637489795684</v>
      </c>
      <c r="K103" s="17"/>
      <c r="L103" s="17">
        <f t="shared" si="9"/>
        <v>-0.1847790787935257</v>
      </c>
      <c r="M103" s="17">
        <f t="shared" si="7"/>
        <v>-1.214434E-2</v>
      </c>
      <c r="N103">
        <v>7.7000000000000002E-3</v>
      </c>
      <c r="O103">
        <v>3.4999999999999996E-3</v>
      </c>
      <c r="R103" s="64">
        <f t="shared" si="3"/>
        <v>3.8597770094375511E-2</v>
      </c>
      <c r="S103" s="16">
        <f t="shared" si="4"/>
        <v>1.9995032003606148</v>
      </c>
      <c r="V103" s="64">
        <f t="shared" si="5"/>
        <v>-1.56853150996673E-2</v>
      </c>
      <c r="W103" s="64">
        <f t="shared" si="6"/>
        <v>3.0088305468934879</v>
      </c>
    </row>
    <row r="104" spans="2:23" x14ac:dyDescent="0.15">
      <c r="B104" s="66">
        <v>39568</v>
      </c>
      <c r="C104" s="64">
        <v>0.21219509840011597</v>
      </c>
      <c r="E104">
        <v>1.1884579434990883E-2</v>
      </c>
      <c r="F104" s="64">
        <v>5.1199019999999998E-2</v>
      </c>
      <c r="G104" s="64">
        <v>4.7546680000000001E-2</v>
      </c>
      <c r="H104" s="33">
        <v>1.8E-3</v>
      </c>
      <c r="J104" s="17">
        <f t="shared" si="8"/>
        <v>0.21039509840011597</v>
      </c>
      <c r="K104" s="17"/>
      <c r="L104" s="17">
        <f t="shared" si="9"/>
        <v>1.0084579434990883E-2</v>
      </c>
      <c r="M104" s="17">
        <f t="shared" si="7"/>
        <v>4.9399019999999995E-2</v>
      </c>
      <c r="N104">
        <v>-1.72E-2</v>
      </c>
      <c r="O104">
        <v>-1.09E-2</v>
      </c>
      <c r="R104" s="64">
        <f t="shared" si="3"/>
        <v>3.9930589414449935E-2</v>
      </c>
      <c r="S104" s="16">
        <f t="shared" si="4"/>
        <v>2.3965649773606184</v>
      </c>
      <c r="V104" s="64">
        <f t="shared" si="5"/>
        <v>-1.6722828333099186E-2</v>
      </c>
      <c r="W104" s="64">
        <f t="shared" si="6"/>
        <v>2.9397179862698888</v>
      </c>
    </row>
    <row r="105" spans="2:23" x14ac:dyDescent="0.15">
      <c r="B105" s="66">
        <v>39598</v>
      </c>
      <c r="C105" s="64">
        <v>8.508194237947464E-2</v>
      </c>
      <c r="E105">
        <v>0.15436242520809174</v>
      </c>
      <c r="F105" s="64">
        <v>2.3935049999999999E-2</v>
      </c>
      <c r="G105" s="64">
        <v>1.067415E-2</v>
      </c>
      <c r="H105" s="33">
        <v>1.8E-3</v>
      </c>
      <c r="J105" s="17">
        <f t="shared" si="8"/>
        <v>8.3281942379474644E-2</v>
      </c>
      <c r="K105" s="17"/>
      <c r="L105" s="17">
        <f t="shared" si="9"/>
        <v>0.15256242520809174</v>
      </c>
      <c r="M105" s="17">
        <f t="shared" si="7"/>
        <v>2.213505E-2</v>
      </c>
      <c r="N105">
        <v>2.9500000000000002E-2</v>
      </c>
      <c r="O105">
        <v>-1.5300000000000001E-2</v>
      </c>
      <c r="R105" s="64">
        <f t="shared" si="3"/>
        <v>3.9299630992920463E-2</v>
      </c>
      <c r="S105" s="16">
        <f t="shared" si="4"/>
        <v>2.2978668696206079</v>
      </c>
      <c r="V105" s="64">
        <f t="shared" si="5"/>
        <v>-1.3946737436347473E-2</v>
      </c>
      <c r="W105" s="64">
        <f t="shared" si="6"/>
        <v>3.2294292397622661</v>
      </c>
    </row>
    <row r="106" spans="2:23" x14ac:dyDescent="0.15">
      <c r="B106" s="66">
        <v>39629</v>
      </c>
      <c r="C106" s="64">
        <v>-0.11290065199136734</v>
      </c>
      <c r="E106">
        <v>-0.15261630713939667</v>
      </c>
      <c r="F106" s="64">
        <v>-7.8435850000000001E-2</v>
      </c>
      <c r="G106" s="64">
        <v>-8.5962380000000005E-2</v>
      </c>
      <c r="H106" s="33">
        <v>1.7000000000000001E-3</v>
      </c>
      <c r="J106" s="17">
        <f t="shared" si="8"/>
        <v>-0.11460065199136735</v>
      </c>
      <c r="K106" s="17"/>
      <c r="L106" s="17">
        <f t="shared" si="9"/>
        <v>-0.15431630713939667</v>
      </c>
      <c r="M106" s="17">
        <f t="shared" si="7"/>
        <v>-8.0135850000000008E-2</v>
      </c>
      <c r="N106">
        <v>1.24E-2</v>
      </c>
      <c r="O106">
        <v>-2.7000000000000003E-2</v>
      </c>
      <c r="R106" s="64">
        <f t="shared" si="3"/>
        <v>4.0321084098195896E-2</v>
      </c>
      <c r="S106" s="16">
        <f t="shared" si="4"/>
        <v>2.2474872634300334</v>
      </c>
      <c r="V106" s="64">
        <f t="shared" si="5"/>
        <v>-8.35582417217034E-3</v>
      </c>
      <c r="W106" s="64">
        <f t="shared" si="6"/>
        <v>3.0522652362485605</v>
      </c>
    </row>
    <row r="107" spans="2:23" x14ac:dyDescent="0.15">
      <c r="B107" s="66">
        <v>39660</v>
      </c>
      <c r="C107" s="64">
        <v>-5.070476233959198E-2</v>
      </c>
      <c r="E107">
        <v>-0.27787306904792786</v>
      </c>
      <c r="F107" s="64">
        <v>-1.3413120000000001E-2</v>
      </c>
      <c r="G107" s="64">
        <v>-9.8593750000000001E-3</v>
      </c>
      <c r="H107" s="33">
        <v>1.5E-3</v>
      </c>
      <c r="J107" s="17">
        <f t="shared" si="8"/>
        <v>-5.2204762339591981E-2</v>
      </c>
      <c r="K107" s="17"/>
      <c r="L107" s="17">
        <f t="shared" si="9"/>
        <v>-0.27937306904792786</v>
      </c>
      <c r="M107" s="17">
        <f t="shared" si="7"/>
        <v>-1.491312E-2</v>
      </c>
      <c r="N107">
        <v>2.5600000000000001E-2</v>
      </c>
      <c r="O107">
        <v>5.2699999999999997E-2</v>
      </c>
      <c r="R107" s="64">
        <f t="shared" si="3"/>
        <v>3.8997698636646094E-2</v>
      </c>
      <c r="S107" s="16">
        <f t="shared" si="4"/>
        <v>2.2664278978086361</v>
      </c>
      <c r="V107" s="64">
        <f t="shared" si="5"/>
        <v>-1.3745171969006997E-2</v>
      </c>
      <c r="W107" s="64">
        <f t="shared" si="6"/>
        <v>3.1167633447004182</v>
      </c>
    </row>
    <row r="108" spans="2:23" x14ac:dyDescent="0.15">
      <c r="B108" s="66">
        <v>39689</v>
      </c>
      <c r="C108" s="64">
        <v>6.6561825573444366E-2</v>
      </c>
      <c r="E108">
        <v>0.49406173825263977</v>
      </c>
      <c r="F108" s="64">
        <v>1.059709E-2</v>
      </c>
      <c r="G108" s="64">
        <v>1.21905E-2</v>
      </c>
      <c r="H108" s="33">
        <v>1.2999999999999999E-3</v>
      </c>
      <c r="J108" s="17">
        <f t="shared" si="8"/>
        <v>6.5261825573444371E-2</v>
      </c>
      <c r="K108" s="17"/>
      <c r="L108" s="17">
        <f t="shared" si="9"/>
        <v>0.49276173825263975</v>
      </c>
      <c r="M108" s="17">
        <f t="shared" si="7"/>
        <v>9.2970900000000009E-3</v>
      </c>
      <c r="N108">
        <v>3.5000000000000003E-2</v>
      </c>
      <c r="O108">
        <v>1.4800000000000001E-2</v>
      </c>
      <c r="R108" s="64">
        <f t="shared" si="3"/>
        <v>3.9407673286310722E-2</v>
      </c>
      <c r="S108" s="16">
        <f t="shared" si="4"/>
        <v>2.2757137913470524</v>
      </c>
      <c r="V108" s="64">
        <f t="shared" si="5"/>
        <v>-1.312711439685359E-2</v>
      </c>
      <c r="W108" s="64">
        <f t="shared" si="6"/>
        <v>2.9674010427712623</v>
      </c>
    </row>
    <row r="109" spans="2:23" x14ac:dyDescent="0.15">
      <c r="B109" s="66">
        <v>39721</v>
      </c>
      <c r="C109" s="64">
        <v>-0.32955816388130188</v>
      </c>
      <c r="E109">
        <v>-0.1653418093919754</v>
      </c>
      <c r="F109" s="64">
        <v>-9.8171620000000001E-2</v>
      </c>
      <c r="G109" s="64">
        <v>-9.0791460000000004E-2</v>
      </c>
      <c r="H109" s="33">
        <v>1.5E-3</v>
      </c>
      <c r="J109" s="17">
        <f t="shared" si="8"/>
        <v>-0.33105816388130188</v>
      </c>
      <c r="K109" s="17"/>
      <c r="L109" s="17">
        <f t="shared" si="9"/>
        <v>-0.1668418093919754</v>
      </c>
      <c r="M109" s="17">
        <f t="shared" si="7"/>
        <v>-9.9671620000000002E-2</v>
      </c>
      <c r="N109">
        <v>-1.24E-2</v>
      </c>
      <c r="O109">
        <v>5.9000000000000004E-2</v>
      </c>
      <c r="R109" s="64">
        <f t="shared" si="3"/>
        <v>3.7937200113383633E-2</v>
      </c>
      <c r="S109" s="16">
        <f t="shared" si="4"/>
        <v>2.5027385687200687</v>
      </c>
      <c r="V109" s="64">
        <f t="shared" si="5"/>
        <v>-1.0378915773386182E-2</v>
      </c>
      <c r="W109" s="64">
        <f t="shared" si="6"/>
        <v>2.7262425897701847</v>
      </c>
    </row>
    <row r="110" spans="2:23" x14ac:dyDescent="0.15">
      <c r="B110" s="66">
        <v>39752</v>
      </c>
      <c r="C110" s="64">
        <v>-5.3404953330755234E-2</v>
      </c>
      <c r="E110">
        <v>-0.3333333432674408</v>
      </c>
      <c r="F110" s="64">
        <v>-0.18483749999999999</v>
      </c>
      <c r="G110" s="64">
        <v>-0.16942450000000001</v>
      </c>
      <c r="H110" s="33">
        <v>8.0000000000000004E-4</v>
      </c>
      <c r="J110" s="17">
        <f t="shared" si="8"/>
        <v>-5.4204953330755236E-2</v>
      </c>
      <c r="K110" s="17"/>
      <c r="L110" s="17">
        <f t="shared" si="9"/>
        <v>-0.33413334326744082</v>
      </c>
      <c r="M110" s="17">
        <f t="shared" si="7"/>
        <v>-0.18563749999999998</v>
      </c>
      <c r="N110">
        <v>-2.52E-2</v>
      </c>
      <c r="O110">
        <v>-2.2200000000000001E-2</v>
      </c>
      <c r="R110" s="64">
        <f t="shared" si="3"/>
        <v>4.5022060703736544E-2</v>
      </c>
      <c r="S110" s="16">
        <f t="shared" si="4"/>
        <v>1.7997164316929541</v>
      </c>
      <c r="V110" s="64">
        <f t="shared" si="5"/>
        <v>-1.129904370554876E-2</v>
      </c>
      <c r="W110" s="64">
        <f t="shared" si="6"/>
        <v>2.2119201780692577</v>
      </c>
    </row>
    <row r="111" spans="2:23" x14ac:dyDescent="0.15">
      <c r="B111" s="66">
        <v>39780</v>
      </c>
      <c r="C111" s="64">
        <v>-0.13867458701133728</v>
      </c>
      <c r="E111">
        <v>-0.32571431994438171</v>
      </c>
      <c r="F111" s="64">
        <v>-8.4685659999999996E-2</v>
      </c>
      <c r="G111" s="64">
        <v>-7.4849029999999997E-2</v>
      </c>
      <c r="H111" s="33">
        <v>2.9999999999999997E-4</v>
      </c>
      <c r="J111" s="17">
        <f t="shared" si="8"/>
        <v>-0.13897458701133727</v>
      </c>
      <c r="K111" s="17"/>
      <c r="L111" s="17">
        <f t="shared" si="9"/>
        <v>-0.32601431994438174</v>
      </c>
      <c r="M111" s="17">
        <f t="shared" si="7"/>
        <v>-8.4985659999999991E-2</v>
      </c>
      <c r="N111">
        <v>-2.87E-2</v>
      </c>
      <c r="O111">
        <v>-6.3E-2</v>
      </c>
      <c r="R111" s="64">
        <f t="shared" si="3"/>
        <v>4.7321045470437931E-2</v>
      </c>
      <c r="S111" s="16">
        <f t="shared" si="4"/>
        <v>1.8562153074466727</v>
      </c>
      <c r="V111" s="64">
        <f t="shared" si="5"/>
        <v>-1.5852116016819483E-2</v>
      </c>
      <c r="W111" s="64">
        <f t="shared" si="6"/>
        <v>2.2896854865948497</v>
      </c>
    </row>
    <row r="112" spans="2:23" x14ac:dyDescent="0.15">
      <c r="B112" s="66">
        <v>39813</v>
      </c>
      <c r="C112" s="64">
        <v>-7.8989960253238678E-2</v>
      </c>
      <c r="E112">
        <v>-8.4745682775974274E-2</v>
      </c>
      <c r="F112" s="64">
        <v>2.223056E-2</v>
      </c>
      <c r="G112" s="64">
        <v>7.8215650000000008E-3</v>
      </c>
      <c r="H112" s="33">
        <v>0</v>
      </c>
      <c r="J112" s="17">
        <f t="shared" si="8"/>
        <v>-7.8989960253238678E-2</v>
      </c>
      <c r="K112" s="17"/>
      <c r="L112" s="17">
        <f t="shared" si="9"/>
        <v>-8.4745682775974274E-2</v>
      </c>
      <c r="M112" s="17">
        <f t="shared" si="7"/>
        <v>2.223056E-2</v>
      </c>
      <c r="N112">
        <v>3.49E-2</v>
      </c>
      <c r="O112">
        <v>7.000000000000001E-4</v>
      </c>
      <c r="R112" s="64">
        <f t="shared" si="3"/>
        <v>4.6374176314097987E-2</v>
      </c>
      <c r="S112" s="16">
        <f t="shared" si="4"/>
        <v>1.8664805441378733</v>
      </c>
      <c r="V112" s="64">
        <f t="shared" si="5"/>
        <v>-1.3278923933946626E-2</v>
      </c>
      <c r="W112" s="64">
        <f t="shared" si="6"/>
        <v>2.386203973902012</v>
      </c>
    </row>
    <row r="113" spans="2:23" x14ac:dyDescent="0.15">
      <c r="B113" s="66">
        <v>39843</v>
      </c>
      <c r="C113" s="64">
        <v>5.600467324256897E-2</v>
      </c>
      <c r="E113">
        <v>1.3888875022530556E-2</v>
      </c>
      <c r="F113" s="64">
        <v>-7.7475000000000002E-2</v>
      </c>
      <c r="G113" s="64">
        <v>-8.5657350000000007E-2</v>
      </c>
      <c r="H113" s="33">
        <v>0</v>
      </c>
      <c r="J113" s="17">
        <f t="shared" si="8"/>
        <v>5.600467324256897E-2</v>
      </c>
      <c r="K113" s="17"/>
      <c r="L113" s="17">
        <f t="shared" si="9"/>
        <v>1.3888875022530556E-2</v>
      </c>
      <c r="M113" s="17">
        <f t="shared" si="7"/>
        <v>-7.7475000000000002E-2</v>
      </c>
      <c r="N113">
        <v>1.8E-3</v>
      </c>
      <c r="O113">
        <v>-0.11109999999999999</v>
      </c>
      <c r="R113" s="64">
        <f t="shared" si="3"/>
        <v>4.9037972203650956E-2</v>
      </c>
      <c r="S113" s="16">
        <f t="shared" si="4"/>
        <v>1.7633597127544312</v>
      </c>
      <c r="V113" s="64">
        <f t="shared" si="5"/>
        <v>-9.6538109126001869E-3</v>
      </c>
      <c r="W113" s="64">
        <f t="shared" si="6"/>
        <v>2.2438850719491339</v>
      </c>
    </row>
    <row r="114" spans="2:23" x14ac:dyDescent="0.15">
      <c r="B114" s="66">
        <v>39871</v>
      </c>
      <c r="C114" s="64">
        <v>-9.0979663655161858E-3</v>
      </c>
      <c r="E114">
        <v>-4.5662056654691696E-3</v>
      </c>
      <c r="F114" s="64">
        <v>-0.10017509999999999</v>
      </c>
      <c r="G114" s="64">
        <v>-0.10993119999999999</v>
      </c>
      <c r="H114" s="33">
        <v>1E-4</v>
      </c>
      <c r="J114" s="17">
        <f t="shared" si="8"/>
        <v>-9.1979663655161852E-3</v>
      </c>
      <c r="K114" s="17"/>
      <c r="L114" s="17">
        <f t="shared" si="9"/>
        <v>-4.6662056654691699E-3</v>
      </c>
      <c r="M114" s="17">
        <f t="shared" si="7"/>
        <v>-0.10027509999999999</v>
      </c>
      <c r="N114">
        <v>1.2999999999999999E-3</v>
      </c>
      <c r="O114">
        <v>-6.9099999999999995E-2</v>
      </c>
      <c r="R114" s="64">
        <f t="shared" si="3"/>
        <v>5.0643617031939814E-2</v>
      </c>
      <c r="S114" s="16">
        <f t="shared" si="4"/>
        <v>1.66441555801638</v>
      </c>
      <c r="V114" s="64">
        <f t="shared" si="5"/>
        <v>-6.8133289007756524E-3</v>
      </c>
      <c r="W114" s="64">
        <f t="shared" si="6"/>
        <v>2.0490173916439289</v>
      </c>
    </row>
    <row r="115" spans="2:23" x14ac:dyDescent="0.15">
      <c r="B115" s="66">
        <v>39903</v>
      </c>
      <c r="C115" s="64">
        <v>0.17702391743659973</v>
      </c>
      <c r="E115">
        <v>0.39908251166343689</v>
      </c>
      <c r="F115" s="64">
        <v>8.6812940000000005E-2</v>
      </c>
      <c r="G115" s="64">
        <v>8.5404510000000003E-2</v>
      </c>
      <c r="H115" s="33">
        <v>2.0000000000000001E-4</v>
      </c>
      <c r="J115" s="17">
        <f t="shared" si="8"/>
        <v>0.17682391743659973</v>
      </c>
      <c r="K115" s="17"/>
      <c r="L115" s="17">
        <f t="shared" si="9"/>
        <v>0.39888251166343691</v>
      </c>
      <c r="M115" s="17">
        <f t="shared" si="7"/>
        <v>8.6612939999999999E-2</v>
      </c>
      <c r="N115">
        <v>0</v>
      </c>
      <c r="O115">
        <v>3.3399999999999999E-2</v>
      </c>
      <c r="R115" s="64">
        <f t="shared" si="3"/>
        <v>4.8669361368575817E-2</v>
      </c>
      <c r="S115" s="16">
        <f t="shared" si="4"/>
        <v>1.6561602747939197</v>
      </c>
      <c r="V115" s="64">
        <f t="shared" si="5"/>
        <v>-4.0017423775315381E-3</v>
      </c>
      <c r="W115" s="64">
        <f t="shared" si="6"/>
        <v>2.232635256066998</v>
      </c>
    </row>
    <row r="116" spans="2:23" x14ac:dyDescent="0.15">
      <c r="B116" s="66">
        <v>39933</v>
      </c>
      <c r="C116" s="64">
        <v>0.19701293110847473</v>
      </c>
      <c r="E116">
        <v>0.18360653519630432</v>
      </c>
      <c r="F116" s="64">
        <v>0.1094825</v>
      </c>
      <c r="G116" s="64">
        <v>9.3925069999999999E-2</v>
      </c>
      <c r="H116" s="33">
        <v>1E-4</v>
      </c>
      <c r="J116" s="17">
        <f t="shared" si="8"/>
        <v>0.19691293110847474</v>
      </c>
      <c r="K116" s="17"/>
      <c r="L116" s="17">
        <f t="shared" si="9"/>
        <v>0.18350653519630433</v>
      </c>
      <c r="M116" s="17">
        <f t="shared" si="7"/>
        <v>0.10938249999999999</v>
      </c>
      <c r="N116">
        <v>5.28E-2</v>
      </c>
      <c r="O116">
        <v>5.2600000000000001E-2</v>
      </c>
      <c r="R116" s="64">
        <f t="shared" si="3"/>
        <v>4.8937306347465126E-2</v>
      </c>
      <c r="S116" s="16">
        <f t="shared" si="4"/>
        <v>1.618366937816929</v>
      </c>
      <c r="V116" s="64">
        <f t="shared" si="5"/>
        <v>-4.016421527484158E-3</v>
      </c>
      <c r="W116" s="64">
        <f t="shared" si="6"/>
        <v>2.1726072650691828</v>
      </c>
    </row>
    <row r="117" spans="2:23" x14ac:dyDescent="0.15">
      <c r="B117" s="66">
        <v>39962</v>
      </c>
      <c r="C117" s="64">
        <v>7.9313322901725769E-2</v>
      </c>
      <c r="E117">
        <v>0.25761774182319641</v>
      </c>
      <c r="F117" s="64">
        <v>6.7796629999999997E-2</v>
      </c>
      <c r="G117" s="64">
        <v>5.3081429999999999E-2</v>
      </c>
      <c r="H117" s="33">
        <v>0</v>
      </c>
      <c r="J117" s="17">
        <f t="shared" si="8"/>
        <v>7.9313322901725769E-2</v>
      </c>
      <c r="K117" s="17"/>
      <c r="L117" s="17">
        <f t="shared" si="9"/>
        <v>0.25761774182319641</v>
      </c>
      <c r="M117" s="17">
        <f t="shared" si="7"/>
        <v>6.7796629999999997E-2</v>
      </c>
      <c r="N117">
        <v>-2.52E-2</v>
      </c>
      <c r="O117">
        <v>3.7000000000000002E-3</v>
      </c>
      <c r="R117" s="64">
        <f t="shared" si="3"/>
        <v>4.7262126456776618E-2</v>
      </c>
      <c r="S117" s="16">
        <f t="shared" si="4"/>
        <v>1.5755661853377076</v>
      </c>
      <c r="V117" s="64">
        <f t="shared" si="5"/>
        <v>-3.157663653498293E-3</v>
      </c>
      <c r="W117" s="64">
        <f t="shared" si="6"/>
        <v>2.223963480714449</v>
      </c>
    </row>
    <row r="118" spans="2:23" x14ac:dyDescent="0.15">
      <c r="B118" s="66">
        <v>39994</v>
      </c>
      <c r="C118" s="64">
        <v>4.8744533210992813E-2</v>
      </c>
      <c r="E118">
        <v>-0.14757710695266724</v>
      </c>
      <c r="F118" s="64">
        <v>-3.0204510000000004E-3</v>
      </c>
      <c r="G118" s="64">
        <v>1.9583520000000001E-4</v>
      </c>
      <c r="H118" s="33">
        <v>1E-4</v>
      </c>
      <c r="J118" s="17">
        <f t="shared" si="8"/>
        <v>4.864453321099281E-2</v>
      </c>
      <c r="K118" s="17"/>
      <c r="L118" s="17">
        <f t="shared" si="9"/>
        <v>-0.14767710695266723</v>
      </c>
      <c r="M118" s="17">
        <f t="shared" si="7"/>
        <v>-3.1204510000000002E-3</v>
      </c>
      <c r="N118">
        <v>2.6600000000000002E-2</v>
      </c>
      <c r="O118">
        <v>-2.7200000000000002E-2</v>
      </c>
      <c r="R118" s="64">
        <f t="shared" si="3"/>
        <v>4.6027039553794204E-2</v>
      </c>
      <c r="S118" s="16">
        <f t="shared" si="4"/>
        <v>1.5621208972834817</v>
      </c>
      <c r="V118" s="64">
        <f t="shared" si="5"/>
        <v>-5.0841848392462708E-3</v>
      </c>
      <c r="W118" s="64">
        <f t="shared" si="6"/>
        <v>2.2287728116269645</v>
      </c>
    </row>
    <row r="119" spans="2:23" x14ac:dyDescent="0.15">
      <c r="B119" s="66">
        <v>40025</v>
      </c>
      <c r="C119" s="64">
        <v>0.14716006815433502</v>
      </c>
      <c r="E119">
        <v>-5.4263517260551453E-2</v>
      </c>
      <c r="F119" s="64">
        <v>8.1792440000000008E-2</v>
      </c>
      <c r="G119" s="64">
        <v>7.4141760000000001E-2</v>
      </c>
      <c r="H119" s="33">
        <v>1E-4</v>
      </c>
      <c r="J119" s="17">
        <f t="shared" si="8"/>
        <v>0.14706006815433503</v>
      </c>
      <c r="K119" s="17"/>
      <c r="L119" s="17">
        <f t="shared" si="9"/>
        <v>-5.4363517260551456E-2</v>
      </c>
      <c r="M119" s="17">
        <f t="shared" si="7"/>
        <v>8.1692440000000005E-2</v>
      </c>
      <c r="N119">
        <v>1.8700000000000001E-2</v>
      </c>
      <c r="O119">
        <v>4.8399999999999999E-2</v>
      </c>
      <c r="R119" s="64">
        <f t="shared" si="3"/>
        <v>4.5463106423109544E-2</v>
      </c>
      <c r="S119" s="16">
        <f t="shared" si="4"/>
        <v>1.5485831719932912</v>
      </c>
      <c r="V119" s="64">
        <f t="shared" si="5"/>
        <v>-6.8666843565228352E-3</v>
      </c>
      <c r="W119" s="64">
        <f t="shared" si="6"/>
        <v>2.0589121942245199</v>
      </c>
    </row>
    <row r="120" spans="2:23" x14ac:dyDescent="0.15">
      <c r="B120" s="66">
        <v>40056</v>
      </c>
      <c r="C120" s="64">
        <v>2.9500015079975128E-2</v>
      </c>
      <c r="E120">
        <v>0.19125683605670929</v>
      </c>
      <c r="F120" s="64">
        <v>3.1514350000000003E-2</v>
      </c>
      <c r="G120" s="64">
        <v>3.356017E-2</v>
      </c>
      <c r="H120" s="33">
        <v>1E-4</v>
      </c>
      <c r="J120" s="17">
        <f t="shared" si="8"/>
        <v>2.9400015079975129E-2</v>
      </c>
      <c r="K120" s="17"/>
      <c r="L120" s="17">
        <f t="shared" si="9"/>
        <v>0.1911568360567093</v>
      </c>
      <c r="M120" s="17">
        <f t="shared" si="7"/>
        <v>3.1414350000000001E-2</v>
      </c>
      <c r="N120">
        <v>-1.0800000000000001E-2</v>
      </c>
      <c r="O120">
        <v>7.6299999999999993E-2</v>
      </c>
      <c r="R120" s="64">
        <f t="shared" si="3"/>
        <v>4.4101511343443582E-2</v>
      </c>
      <c r="S120" s="16">
        <f t="shared" si="4"/>
        <v>1.5342213578695025</v>
      </c>
      <c r="V120" s="64">
        <f t="shared" si="5"/>
        <v>-3.2866021270289286E-3</v>
      </c>
      <c r="W120" s="64">
        <f t="shared" si="6"/>
        <v>2.0888634398576227</v>
      </c>
    </row>
    <row r="121" spans="2:23" x14ac:dyDescent="0.15">
      <c r="B121" s="66">
        <v>40086</v>
      </c>
      <c r="C121" s="64">
        <v>0.10189642757177353</v>
      </c>
      <c r="E121">
        <v>0.29816505312919617</v>
      </c>
      <c r="F121" s="64">
        <v>4.5288189999999999E-2</v>
      </c>
      <c r="G121" s="64">
        <v>3.5723379999999999E-2</v>
      </c>
      <c r="H121" s="33">
        <v>1E-4</v>
      </c>
      <c r="J121" s="17">
        <f t="shared" si="8"/>
        <v>0.10179642757177353</v>
      </c>
      <c r="K121" s="17"/>
      <c r="L121" s="17">
        <f t="shared" si="9"/>
        <v>0.29806505312919618</v>
      </c>
      <c r="M121" s="17">
        <f t="shared" si="7"/>
        <v>4.5188189999999996E-2</v>
      </c>
      <c r="N121">
        <v>2.4300000000000002E-2</v>
      </c>
      <c r="O121">
        <v>1.04E-2</v>
      </c>
      <c r="R121" s="64">
        <f t="shared" si="3"/>
        <v>4.3109364369243591E-2</v>
      </c>
      <c r="S121" s="16">
        <f t="shared" si="4"/>
        <v>1.5242907089310171</v>
      </c>
      <c r="V121" s="64">
        <f t="shared" si="5"/>
        <v>-1.5347380968242339E-3</v>
      </c>
      <c r="W121" s="64">
        <f t="shared" si="6"/>
        <v>2.1404029742824187</v>
      </c>
    </row>
    <row r="122" spans="2:23" x14ac:dyDescent="0.15">
      <c r="B122" s="66">
        <v>40116</v>
      </c>
      <c r="C122" s="64">
        <v>1.6994841396808624E-2</v>
      </c>
      <c r="E122">
        <v>-0.18727914988994598</v>
      </c>
      <c r="F122" s="64">
        <v>-2.8078870000000002E-2</v>
      </c>
      <c r="G122" s="64">
        <v>-1.976199E-2</v>
      </c>
      <c r="H122" s="33">
        <v>0</v>
      </c>
      <c r="J122" s="17">
        <f t="shared" si="8"/>
        <v>1.6994841396808624E-2</v>
      </c>
      <c r="K122" s="17"/>
      <c r="L122" s="17">
        <f t="shared" si="9"/>
        <v>-0.18727914988994598</v>
      </c>
      <c r="M122" s="17">
        <f t="shared" si="7"/>
        <v>-2.8078870000000002E-2</v>
      </c>
      <c r="N122">
        <v>-4.3400000000000001E-2</v>
      </c>
      <c r="O122">
        <v>-4.2000000000000003E-2</v>
      </c>
      <c r="R122" s="64">
        <f t="shared" si="3"/>
        <v>3.8685126035920663E-2</v>
      </c>
      <c r="S122" s="16">
        <f t="shared" si="4"/>
        <v>1.4883054929662345</v>
      </c>
      <c r="V122" s="64">
        <f t="shared" si="5"/>
        <v>-7.9365194126450062E-3</v>
      </c>
      <c r="W122" s="64">
        <f t="shared" si="6"/>
        <v>2.1354145510121034</v>
      </c>
    </row>
    <row r="123" spans="2:23" x14ac:dyDescent="0.15">
      <c r="B123" s="66">
        <v>40147</v>
      </c>
      <c r="C123" s="64">
        <v>6.0530524700880051E-2</v>
      </c>
      <c r="E123">
        <v>0.52391314506530762</v>
      </c>
      <c r="F123" s="64">
        <v>5.7085799999999999E-2</v>
      </c>
      <c r="G123" s="64">
        <v>5.7363999999999998E-2</v>
      </c>
      <c r="H123" s="33">
        <v>0</v>
      </c>
      <c r="J123" s="17">
        <f t="shared" si="8"/>
        <v>6.0530524700880051E-2</v>
      </c>
      <c r="K123" s="17"/>
      <c r="L123" s="17">
        <f t="shared" si="9"/>
        <v>0.52391314506530762</v>
      </c>
      <c r="M123" s="17">
        <f t="shared" si="7"/>
        <v>5.7085799999999999E-2</v>
      </c>
      <c r="N123">
        <v>-2.3900000000000001E-2</v>
      </c>
      <c r="O123">
        <v>-3.3E-3</v>
      </c>
      <c r="R123" s="64">
        <f t="shared" si="3"/>
        <v>3.4832184096255443E-2</v>
      </c>
      <c r="S123" s="16">
        <f t="shared" si="4"/>
        <v>1.4086554986517807</v>
      </c>
      <c r="V123" s="64">
        <f t="shared" si="5"/>
        <v>-4.0083850082215525E-3</v>
      </c>
      <c r="W123" s="64">
        <f t="shared" si="6"/>
        <v>2.2417382225420139</v>
      </c>
    </row>
    <row r="124" spans="2:23" x14ac:dyDescent="0.15">
      <c r="B124" s="66">
        <v>40178</v>
      </c>
      <c r="C124" s="64">
        <v>5.4134313017129898E-2</v>
      </c>
      <c r="E124">
        <v>0.38088443875312805</v>
      </c>
      <c r="F124" s="64">
        <v>2.848637E-2</v>
      </c>
      <c r="G124" s="64">
        <v>1.7770600000000001E-2</v>
      </c>
      <c r="H124" s="33">
        <v>1E-4</v>
      </c>
      <c r="J124" s="17">
        <f t="shared" si="8"/>
        <v>5.4034313017129895E-2</v>
      </c>
      <c r="K124" s="17"/>
      <c r="L124" s="17">
        <f t="shared" si="9"/>
        <v>0.38078443875312806</v>
      </c>
      <c r="M124" s="17">
        <f t="shared" si="7"/>
        <v>2.8386370000000001E-2</v>
      </c>
      <c r="N124">
        <v>6.0400000000000002E-2</v>
      </c>
      <c r="O124">
        <v>-1.7000000000000001E-3</v>
      </c>
      <c r="R124" s="64">
        <f t="shared" si="3"/>
        <v>3.653265981572807E-2</v>
      </c>
      <c r="S124" s="16">
        <f t="shared" si="4"/>
        <v>1.4331769512575301</v>
      </c>
      <c r="V124" s="64">
        <f t="shared" si="5"/>
        <v>1.9578073601563464E-3</v>
      </c>
      <c r="W124" s="64">
        <f t="shared" si="6"/>
        <v>2.3134738132397481</v>
      </c>
    </row>
    <row r="125" spans="2:23" x14ac:dyDescent="0.15">
      <c r="B125" s="66">
        <v>40207</v>
      </c>
      <c r="C125" s="64">
        <v>-8.8591158390045166E-2</v>
      </c>
      <c r="E125">
        <v>-0.2293388694524765</v>
      </c>
      <c r="F125" s="64">
        <v>-3.7185509999999998E-2</v>
      </c>
      <c r="G125" s="64">
        <v>-3.6974260000000002E-2</v>
      </c>
      <c r="H125" s="33">
        <v>0</v>
      </c>
      <c r="J125" s="17">
        <f t="shared" si="8"/>
        <v>-8.8591158390045166E-2</v>
      </c>
      <c r="K125" s="17"/>
      <c r="L125" s="17">
        <f t="shared" si="9"/>
        <v>-0.2293388694524765</v>
      </c>
      <c r="M125" s="17">
        <f t="shared" si="7"/>
        <v>-3.7185509999999998E-2</v>
      </c>
      <c r="N125">
        <v>4.0000000000000001E-3</v>
      </c>
      <c r="O125">
        <v>4.3E-3</v>
      </c>
      <c r="R125" s="64">
        <f t="shared" si="3"/>
        <v>3.205564176558174E-2</v>
      </c>
      <c r="S125" s="16">
        <f t="shared" si="4"/>
        <v>1.4903463331742763</v>
      </c>
      <c r="V125" s="64">
        <f t="shared" si="5"/>
        <v>3.2193628597368138E-3</v>
      </c>
      <c r="W125" s="64">
        <f t="shared" si="6"/>
        <v>2.3077346436521591</v>
      </c>
    </row>
    <row r="126" spans="2:23" x14ac:dyDescent="0.15">
      <c r="B126" s="66">
        <v>40235</v>
      </c>
      <c r="C126" s="64">
        <v>6.5379545092582703E-2</v>
      </c>
      <c r="E126">
        <v>6.0321688652038574E-2</v>
      </c>
      <c r="F126" s="64">
        <v>3.47535E-2</v>
      </c>
      <c r="G126" s="64">
        <v>2.8513690000000001E-2</v>
      </c>
      <c r="H126" s="33">
        <v>0</v>
      </c>
      <c r="J126" s="17">
        <f t="shared" si="8"/>
        <v>6.5379545092582703E-2</v>
      </c>
      <c r="K126" s="17"/>
      <c r="L126" s="17">
        <f t="shared" si="9"/>
        <v>6.0321688652038574E-2</v>
      </c>
      <c r="M126" s="17">
        <f t="shared" si="7"/>
        <v>3.47535E-2</v>
      </c>
      <c r="N126">
        <v>1.1899999999999999E-2</v>
      </c>
      <c r="O126">
        <v>3.2199999999999999E-2</v>
      </c>
      <c r="R126" s="64">
        <f t="shared" si="3"/>
        <v>3.0059985848368716E-2</v>
      </c>
      <c r="S126" s="16">
        <f t="shared" si="4"/>
        <v>1.4714389159853287</v>
      </c>
      <c r="V126" s="64">
        <f t="shared" si="5"/>
        <v>1.9883947197115873E-3</v>
      </c>
      <c r="W126" s="64">
        <f t="shared" si="6"/>
        <v>2.2949603262036913</v>
      </c>
    </row>
    <row r="127" spans="2:23" x14ac:dyDescent="0.15">
      <c r="B127" s="66">
        <v>40268</v>
      </c>
      <c r="C127" s="64">
        <v>0.14847035706043243</v>
      </c>
      <c r="E127">
        <v>0.1719343364238739</v>
      </c>
      <c r="F127" s="64">
        <v>6.3688190000000006E-2</v>
      </c>
      <c r="G127" s="64">
        <v>5.8796370000000001E-2</v>
      </c>
      <c r="H127" s="33">
        <v>1E-4</v>
      </c>
      <c r="J127" s="17">
        <f t="shared" si="8"/>
        <v>0.14837035706043245</v>
      </c>
      <c r="K127" s="17"/>
      <c r="L127" s="17">
        <f t="shared" si="9"/>
        <v>0.17183433642387391</v>
      </c>
      <c r="M127" s="17">
        <f t="shared" si="7"/>
        <v>6.3588190000000003E-2</v>
      </c>
      <c r="N127">
        <v>1.4800000000000001E-2</v>
      </c>
      <c r="O127">
        <v>2.2099999999999998E-2</v>
      </c>
      <c r="R127" s="64">
        <f t="shared" si="3"/>
        <v>3.1726937165624601E-2</v>
      </c>
      <c r="S127" s="16">
        <f t="shared" si="4"/>
        <v>1.471207720432516</v>
      </c>
      <c r="V127" s="64">
        <f t="shared" si="5"/>
        <v>2.9885252082406423E-3</v>
      </c>
      <c r="W127" s="64">
        <f t="shared" si="6"/>
        <v>2.299801005498757</v>
      </c>
    </row>
    <row r="128" spans="2:23" x14ac:dyDescent="0.15">
      <c r="B128" s="66">
        <v>40298</v>
      </c>
      <c r="C128" s="64">
        <v>0.1110212579369545</v>
      </c>
      <c r="E128">
        <v>-2.1575054153800011E-2</v>
      </c>
      <c r="F128" s="64">
        <v>2.0039080000000001E-2</v>
      </c>
      <c r="G128" s="64">
        <v>1.4759330000000001E-2</v>
      </c>
      <c r="H128" s="33">
        <v>1E-4</v>
      </c>
      <c r="J128" s="17">
        <f t="shared" si="8"/>
        <v>0.1109212579369545</v>
      </c>
      <c r="K128" s="17"/>
      <c r="L128" s="17">
        <f t="shared" si="9"/>
        <v>-2.167505415380001E-2</v>
      </c>
      <c r="M128" s="17">
        <f t="shared" si="7"/>
        <v>1.9939080000000001E-2</v>
      </c>
      <c r="N128">
        <v>4.87E-2</v>
      </c>
      <c r="O128">
        <v>2.8900000000000002E-2</v>
      </c>
      <c r="R128" s="64">
        <f t="shared" si="3"/>
        <v>3.4746769213369749E-2</v>
      </c>
      <c r="S128" s="16">
        <f t="shared" si="4"/>
        <v>1.4511710733785426</v>
      </c>
      <c r="V128" s="64">
        <f t="shared" si="5"/>
        <v>2.8569900613027756E-3</v>
      </c>
      <c r="W128" s="64">
        <f t="shared" si="6"/>
        <v>2.2794691064471779</v>
      </c>
    </row>
    <row r="129" spans="2:23" x14ac:dyDescent="0.15">
      <c r="B129" s="66">
        <v>40326</v>
      </c>
      <c r="C129" s="64">
        <v>-1.6124675050377846E-2</v>
      </c>
      <c r="E129">
        <v>-5.5126793682575226E-2</v>
      </c>
      <c r="F129" s="64">
        <v>-7.9266820000000002E-2</v>
      </c>
      <c r="G129" s="64">
        <v>-8.1975909999999999E-2</v>
      </c>
      <c r="H129" s="33">
        <v>1E-4</v>
      </c>
      <c r="J129" s="17">
        <f t="shared" si="8"/>
        <v>-1.6224675050377845E-2</v>
      </c>
      <c r="K129" s="17"/>
      <c r="L129" s="17">
        <f t="shared" si="9"/>
        <v>-5.5226793682575229E-2</v>
      </c>
      <c r="M129" s="17">
        <f t="shared" si="7"/>
        <v>-7.9366820000000005E-2</v>
      </c>
      <c r="N129">
        <v>8.9999999999999998E-4</v>
      </c>
      <c r="O129">
        <v>-2.4399999999999998E-2</v>
      </c>
      <c r="R129" s="64">
        <f t="shared" ref="R129:R192" si="10">INTERCEPT($J70:$J129,$M70:$M129)</f>
        <v>3.5608791998881499E-2</v>
      </c>
      <c r="S129" s="16">
        <f t="shared" ref="S129:S192" si="11">SLOPE($J70:$J129,$M70:$M129)</f>
        <v>1.4144792653549141</v>
      </c>
      <c r="V129" s="64">
        <f t="shared" ref="V129:V192" si="12">INTERCEPT($L70:$L129,$M70:$M129)</f>
        <v>3.8500279971385339E-3</v>
      </c>
      <c r="W129" s="64">
        <f t="shared" ref="W129:W192" si="13">SLOPE($L70:$L129,$M70:$M129)</f>
        <v>2.200214938789181</v>
      </c>
    </row>
    <row r="130" spans="2:23" x14ac:dyDescent="0.15">
      <c r="B130" s="66">
        <v>40359</v>
      </c>
      <c r="C130" s="64">
        <v>-2.0826868712902069E-2</v>
      </c>
      <c r="E130">
        <v>-0.14585758745670319</v>
      </c>
      <c r="F130" s="64">
        <v>-5.080204E-2</v>
      </c>
      <c r="G130" s="64">
        <v>-5.3882380000000001E-2</v>
      </c>
      <c r="H130" s="33">
        <v>1E-4</v>
      </c>
      <c r="J130" s="17">
        <f t="shared" si="8"/>
        <v>-2.0926868712902068E-2</v>
      </c>
      <c r="K130" s="17"/>
      <c r="L130" s="17">
        <f t="shared" si="9"/>
        <v>-0.14595758745670318</v>
      </c>
      <c r="M130" s="17">
        <f t="shared" si="7"/>
        <v>-5.0902040000000003E-2</v>
      </c>
      <c r="N130">
        <v>-1.8100000000000002E-2</v>
      </c>
      <c r="O130">
        <v>-4.7E-2</v>
      </c>
      <c r="R130" s="64">
        <f t="shared" si="10"/>
        <v>3.7953263274016692E-2</v>
      </c>
      <c r="S130" s="16">
        <f t="shared" si="11"/>
        <v>1.4171876594833481</v>
      </c>
      <c r="V130" s="64">
        <f t="shared" si="12"/>
        <v>2.7094376530440428E-3</v>
      </c>
      <c r="W130" s="64">
        <f t="shared" si="13"/>
        <v>2.210581016940655</v>
      </c>
    </row>
    <row r="131" spans="2:23" x14ac:dyDescent="0.15">
      <c r="B131" s="66">
        <v>40389</v>
      </c>
      <c r="C131" s="64">
        <v>2.2740831598639488E-2</v>
      </c>
      <c r="E131">
        <v>2.3223988711833954E-2</v>
      </c>
      <c r="F131" s="64">
        <v>7.0383959999999995E-2</v>
      </c>
      <c r="G131" s="64">
        <v>6.8777829999999998E-2</v>
      </c>
      <c r="H131" s="33">
        <v>1E-4</v>
      </c>
      <c r="J131" s="17">
        <f t="shared" si="8"/>
        <v>2.2640831598639489E-2</v>
      </c>
      <c r="K131" s="17"/>
      <c r="L131" s="17">
        <f t="shared" si="9"/>
        <v>2.3123988711833954E-2</v>
      </c>
      <c r="M131" s="17">
        <f t="shared" si="7"/>
        <v>7.0283959999999993E-2</v>
      </c>
      <c r="N131">
        <v>2.3999999999999998E-3</v>
      </c>
      <c r="O131">
        <v>-3.0000000000000001E-3</v>
      </c>
      <c r="R131" s="64">
        <f t="shared" si="10"/>
        <v>3.5040734912402421E-2</v>
      </c>
      <c r="S131" s="16">
        <f t="shared" si="11"/>
        <v>1.3509571752111058</v>
      </c>
      <c r="V131" s="64">
        <f t="shared" si="12"/>
        <v>-5.7122675734003062E-4</v>
      </c>
      <c r="W131" s="64">
        <f t="shared" si="13"/>
        <v>2.1349607017240868</v>
      </c>
    </row>
    <row r="132" spans="2:23" x14ac:dyDescent="0.15">
      <c r="B132" s="66">
        <v>40421</v>
      </c>
      <c r="C132" s="64">
        <v>-5.500483512878418E-2</v>
      </c>
      <c r="E132">
        <v>-0.25100129842758179</v>
      </c>
      <c r="F132" s="64">
        <v>-4.2886520000000004E-2</v>
      </c>
      <c r="G132" s="64">
        <v>-4.7449160000000004E-2</v>
      </c>
      <c r="H132" s="33">
        <v>1E-4</v>
      </c>
      <c r="J132" s="17">
        <f t="shared" si="8"/>
        <v>-5.5104835128784183E-2</v>
      </c>
      <c r="K132" s="17"/>
      <c r="L132" s="17">
        <f t="shared" si="9"/>
        <v>-0.25110129842758178</v>
      </c>
      <c r="M132" s="17">
        <f t="shared" si="7"/>
        <v>-4.2986520000000007E-2</v>
      </c>
      <c r="N132">
        <v>-2.9500000000000002E-2</v>
      </c>
      <c r="O132">
        <v>-1.9599999999999999E-2</v>
      </c>
      <c r="R132" s="64">
        <f t="shared" si="10"/>
        <v>3.3287308549213801E-2</v>
      </c>
      <c r="S132" s="16">
        <f t="shared" si="11"/>
        <v>1.363330363361166</v>
      </c>
      <c r="V132" s="64">
        <f t="shared" si="12"/>
        <v>-4.0475225151901384E-3</v>
      </c>
      <c r="W132" s="64">
        <f t="shared" si="13"/>
        <v>2.179674500681851</v>
      </c>
    </row>
    <row r="133" spans="2:23" x14ac:dyDescent="0.15">
      <c r="B133" s="66">
        <v>40451</v>
      </c>
      <c r="C133" s="64">
        <v>0.16721510887145996</v>
      </c>
      <c r="E133">
        <v>0.26737967133522034</v>
      </c>
      <c r="F133" s="64">
        <v>9.1668399999999997E-2</v>
      </c>
      <c r="G133" s="64">
        <v>8.7551100000000007E-2</v>
      </c>
      <c r="H133" s="33">
        <v>1E-4</v>
      </c>
      <c r="J133" s="17">
        <f t="shared" si="8"/>
        <v>0.16711510887145997</v>
      </c>
      <c r="K133" s="17"/>
      <c r="L133" s="17">
        <f t="shared" si="9"/>
        <v>0.26727967133522035</v>
      </c>
      <c r="M133" s="17">
        <f t="shared" ref="M133:M196" si="14">F133-H133</f>
        <v>9.1568399999999994E-2</v>
      </c>
      <c r="N133">
        <v>3.9599999999999996E-2</v>
      </c>
      <c r="O133">
        <v>-3.1699999999999999E-2</v>
      </c>
      <c r="R133" s="64">
        <f t="shared" si="10"/>
        <v>3.1825752685441765E-2</v>
      </c>
      <c r="S133" s="16">
        <f t="shared" si="11"/>
        <v>1.3642846353809441</v>
      </c>
      <c r="V133" s="64">
        <f t="shared" si="12"/>
        <v>-6.1747375545691697E-3</v>
      </c>
      <c r="W133" s="64">
        <f t="shared" si="13"/>
        <v>2.210241197717294</v>
      </c>
    </row>
    <row r="134" spans="2:23" x14ac:dyDescent="0.15">
      <c r="B134" s="66">
        <v>40480</v>
      </c>
      <c r="C134" s="64">
        <v>6.0722507536411285E-2</v>
      </c>
      <c r="E134">
        <v>3.1645555049180984E-2</v>
      </c>
      <c r="F134" s="64">
        <v>3.8606189999999999E-2</v>
      </c>
      <c r="G134" s="64">
        <v>3.6855940000000004E-2</v>
      </c>
      <c r="H134" s="33">
        <v>1E-4</v>
      </c>
      <c r="J134" s="17">
        <f t="shared" ref="J134:J197" si="15">C134-H134</f>
        <v>6.0622507536411283E-2</v>
      </c>
      <c r="K134" s="17"/>
      <c r="L134" s="17">
        <f t="shared" ref="L134:L197" si="16">E134-$H134</f>
        <v>3.1545555049180982E-2</v>
      </c>
      <c r="M134" s="17">
        <f t="shared" si="14"/>
        <v>3.8506189999999996E-2</v>
      </c>
      <c r="N134">
        <v>1.21E-2</v>
      </c>
      <c r="O134">
        <v>-2.4900000000000002E-2</v>
      </c>
      <c r="R134" s="64">
        <f t="shared" si="10"/>
        <v>3.0221161736872549E-2</v>
      </c>
      <c r="S134" s="16">
        <f t="shared" si="11"/>
        <v>1.3699878906265945</v>
      </c>
      <c r="V134" s="64">
        <f t="shared" si="12"/>
        <v>-6.5540805482569315E-3</v>
      </c>
      <c r="W134" s="64">
        <f t="shared" si="13"/>
        <v>2.1965779624069852</v>
      </c>
    </row>
    <row r="135" spans="2:23" x14ac:dyDescent="0.15">
      <c r="B135" s="66">
        <v>40512</v>
      </c>
      <c r="C135" s="64">
        <v>3.3789563924074173E-2</v>
      </c>
      <c r="E135">
        <v>-6.1349798925220966E-3</v>
      </c>
      <c r="F135" s="64">
        <v>5.1214860000000006E-3</v>
      </c>
      <c r="G135" s="64">
        <v>-2.2902830000000002E-3</v>
      </c>
      <c r="H135" s="33">
        <v>1E-4</v>
      </c>
      <c r="J135" s="17">
        <f t="shared" si="15"/>
        <v>3.368956392407417E-2</v>
      </c>
      <c r="K135" s="17"/>
      <c r="L135" s="17">
        <f t="shared" si="16"/>
        <v>-6.2349798925220969E-3</v>
      </c>
      <c r="M135" s="17">
        <f t="shared" si="14"/>
        <v>5.0214860000000004E-3</v>
      </c>
      <c r="N135">
        <v>3.7699999999999997E-2</v>
      </c>
      <c r="O135">
        <v>-8.8000000000000005E-3</v>
      </c>
      <c r="R135" s="64">
        <f t="shared" si="10"/>
        <v>2.8637617585087663E-2</v>
      </c>
      <c r="S135" s="16">
        <f t="shared" si="11"/>
        <v>1.3500904242506011</v>
      </c>
      <c r="V135" s="64">
        <f t="shared" si="12"/>
        <v>-7.5366190960280237E-3</v>
      </c>
      <c r="W135" s="64">
        <f t="shared" si="13"/>
        <v>2.1859057681074519</v>
      </c>
    </row>
    <row r="136" spans="2:23" x14ac:dyDescent="0.15">
      <c r="B136" s="66">
        <v>40543</v>
      </c>
      <c r="C136" s="64">
        <v>3.6670427769422531E-2</v>
      </c>
      <c r="E136">
        <v>0.1220850944519043</v>
      </c>
      <c r="F136" s="64">
        <v>6.7213389999999998E-2</v>
      </c>
      <c r="G136" s="64">
        <v>6.5300070000000002E-2</v>
      </c>
      <c r="H136" s="33">
        <v>1E-4</v>
      </c>
      <c r="J136" s="17">
        <f t="shared" si="15"/>
        <v>3.6570427769422528E-2</v>
      </c>
      <c r="K136" s="17"/>
      <c r="L136" s="17">
        <f t="shared" si="16"/>
        <v>0.12198509445190429</v>
      </c>
      <c r="M136" s="17">
        <f t="shared" si="14"/>
        <v>6.7113389999999995E-2</v>
      </c>
      <c r="N136">
        <v>6.7000000000000002E-3</v>
      </c>
      <c r="O136">
        <v>3.78E-2</v>
      </c>
      <c r="R136" s="64">
        <f t="shared" si="10"/>
        <v>2.6873739194687631E-2</v>
      </c>
      <c r="S136" s="16">
        <f t="shared" si="11"/>
        <v>1.3195520590036907</v>
      </c>
      <c r="V136" s="64">
        <f t="shared" si="12"/>
        <v>-1.0689191872238501E-2</v>
      </c>
      <c r="W136" s="64">
        <f t="shared" si="13"/>
        <v>2.1817722578969727</v>
      </c>
    </row>
    <row r="137" spans="2:23" x14ac:dyDescent="0.15">
      <c r="B137" s="66">
        <v>40574</v>
      </c>
      <c r="C137" s="64">
        <v>5.1959354430437088E-2</v>
      </c>
      <c r="E137">
        <v>-4.2787332087755203E-2</v>
      </c>
      <c r="F137" s="64">
        <v>1.9190180000000001E-2</v>
      </c>
      <c r="G137" s="64">
        <v>2.264559E-2</v>
      </c>
      <c r="H137" s="33">
        <v>1E-4</v>
      </c>
      <c r="J137" s="17">
        <f t="shared" si="15"/>
        <v>5.1859354430437085E-2</v>
      </c>
      <c r="K137" s="17"/>
      <c r="L137" s="17">
        <f t="shared" si="16"/>
        <v>-4.2887332087755206E-2</v>
      </c>
      <c r="M137" s="17">
        <f t="shared" si="14"/>
        <v>1.9090180000000002E-2</v>
      </c>
      <c r="N137">
        <v>-2.4399999999999998E-2</v>
      </c>
      <c r="O137">
        <v>7.7000000000000002E-3</v>
      </c>
      <c r="R137" s="64">
        <f t="shared" si="10"/>
        <v>2.7328913620342288E-2</v>
      </c>
      <c r="S137" s="16">
        <f t="shared" si="11"/>
        <v>1.3251793855130285</v>
      </c>
      <c r="V137" s="64">
        <f t="shared" si="12"/>
        <v>-1.6661572229403156E-2</v>
      </c>
      <c r="W137" s="64">
        <f t="shared" si="13"/>
        <v>2.1159393694237423</v>
      </c>
    </row>
    <row r="138" spans="2:23" x14ac:dyDescent="0.15">
      <c r="B138" s="66">
        <v>40602</v>
      </c>
      <c r="C138" s="64">
        <v>4.0934763848781586E-2</v>
      </c>
      <c r="E138">
        <v>0.17624522745609283</v>
      </c>
      <c r="F138" s="64">
        <v>3.8168340000000002E-2</v>
      </c>
      <c r="G138" s="64">
        <v>3.1956579999999998E-2</v>
      </c>
      <c r="H138" s="33">
        <v>1E-4</v>
      </c>
      <c r="J138" s="17">
        <f t="shared" si="15"/>
        <v>4.0834763848781583E-2</v>
      </c>
      <c r="K138" s="17"/>
      <c r="L138" s="17">
        <f t="shared" si="16"/>
        <v>0.17614522745609285</v>
      </c>
      <c r="M138" s="17">
        <f t="shared" si="14"/>
        <v>3.8068339999999999E-2</v>
      </c>
      <c r="N138">
        <v>1.47E-2</v>
      </c>
      <c r="O138">
        <v>1.24E-2</v>
      </c>
      <c r="R138" s="64">
        <f t="shared" si="10"/>
        <v>2.870197297357301E-2</v>
      </c>
      <c r="S138" s="16">
        <f t="shared" si="11"/>
        <v>1.3122659934809202</v>
      </c>
      <c r="V138" s="64">
        <f t="shared" si="12"/>
        <v>-1.4002078030500305E-2</v>
      </c>
      <c r="W138" s="64">
        <f t="shared" si="13"/>
        <v>2.1363475529587017</v>
      </c>
    </row>
    <row r="139" spans="2:23" x14ac:dyDescent="0.15">
      <c r="B139" s="66">
        <v>40633</v>
      </c>
      <c r="C139" s="64">
        <v>-1.3313564471900463E-2</v>
      </c>
      <c r="E139">
        <v>-6.6232316195964813E-2</v>
      </c>
      <c r="F139" s="64">
        <v>3.3425440000000002E-3</v>
      </c>
      <c r="G139" s="64">
        <v>-1.0473020000000002E-3</v>
      </c>
      <c r="H139" s="33">
        <v>1E-4</v>
      </c>
      <c r="J139" s="17">
        <f t="shared" si="15"/>
        <v>-1.3413564471900462E-2</v>
      </c>
      <c r="K139" s="17"/>
      <c r="L139" s="17">
        <f t="shared" si="16"/>
        <v>-6.6332316195964816E-2</v>
      </c>
      <c r="M139" s="17">
        <f t="shared" si="14"/>
        <v>3.2425440000000004E-3</v>
      </c>
      <c r="N139">
        <v>2.5600000000000001E-2</v>
      </c>
      <c r="O139">
        <v>-1.8799999999999997E-2</v>
      </c>
      <c r="R139" s="64">
        <f t="shared" si="10"/>
        <v>3.0182007572107789E-2</v>
      </c>
      <c r="S139" s="16">
        <f t="shared" si="11"/>
        <v>1.3221051574146339</v>
      </c>
      <c r="V139" s="64">
        <f t="shared" si="12"/>
        <v>-1.2272433493681865E-2</v>
      </c>
      <c r="W139" s="64">
        <f t="shared" si="13"/>
        <v>2.1482057464200266</v>
      </c>
    </row>
    <row r="140" spans="2:23" x14ac:dyDescent="0.15">
      <c r="B140" s="66">
        <v>40662</v>
      </c>
      <c r="C140" s="64">
        <v>4.6555600129067898E-3</v>
      </c>
      <c r="E140">
        <v>5.8139532804489136E-2</v>
      </c>
      <c r="F140" s="64">
        <v>2.8601910000000001E-2</v>
      </c>
      <c r="G140" s="64">
        <v>2.8495360000000001E-2</v>
      </c>
      <c r="H140" s="33">
        <v>0</v>
      </c>
      <c r="J140" s="17">
        <f t="shared" si="15"/>
        <v>4.6555600129067898E-3</v>
      </c>
      <c r="K140" s="17"/>
      <c r="L140" s="17">
        <f t="shared" si="16"/>
        <v>5.8139532804489136E-2</v>
      </c>
      <c r="M140" s="17">
        <f t="shared" si="14"/>
        <v>2.8601910000000001E-2</v>
      </c>
      <c r="N140">
        <v>-3.2000000000000002E-3</v>
      </c>
      <c r="O140">
        <v>-2.4799999999999999E-2</v>
      </c>
      <c r="R140" s="64">
        <f t="shared" si="10"/>
        <v>2.7895697606978034E-2</v>
      </c>
      <c r="S140" s="16">
        <f t="shared" si="11"/>
        <v>1.3100258858101179</v>
      </c>
      <c r="V140" s="64">
        <f t="shared" si="12"/>
        <v>-1.1531939392597897E-2</v>
      </c>
      <c r="W140" s="64">
        <f t="shared" si="13"/>
        <v>2.1508313369686785</v>
      </c>
    </row>
    <row r="141" spans="2:23" x14ac:dyDescent="0.15">
      <c r="B141" s="66">
        <v>40694</v>
      </c>
      <c r="C141" s="64">
        <v>-6.5690409392118454E-3</v>
      </c>
      <c r="E141">
        <v>-4.6153850853443146E-2</v>
      </c>
      <c r="F141" s="64">
        <v>-1.495748E-2</v>
      </c>
      <c r="G141" s="64">
        <v>-1.350093E-2</v>
      </c>
      <c r="H141" s="33">
        <v>0</v>
      </c>
      <c r="J141" s="17">
        <f t="shared" si="15"/>
        <v>-6.5690409392118454E-3</v>
      </c>
      <c r="K141" s="17"/>
      <c r="L141" s="17">
        <f t="shared" si="16"/>
        <v>-4.6153850853443146E-2</v>
      </c>
      <c r="M141" s="17">
        <f t="shared" si="14"/>
        <v>-1.495748E-2</v>
      </c>
      <c r="N141">
        <v>-6.5000000000000006E-3</v>
      </c>
      <c r="O141">
        <v>-0.02</v>
      </c>
      <c r="R141" s="64">
        <f t="shared" si="10"/>
        <v>3.0027788802706595E-2</v>
      </c>
      <c r="S141" s="16">
        <f t="shared" si="11"/>
        <v>1.2808420011018178</v>
      </c>
      <c r="V141" s="64">
        <f t="shared" si="12"/>
        <v>-1.2238003142727476E-2</v>
      </c>
      <c r="W141" s="64">
        <f t="shared" si="13"/>
        <v>2.1596624790010286</v>
      </c>
    </row>
    <row r="142" spans="2:23" x14ac:dyDescent="0.15">
      <c r="B142" s="66">
        <v>40724</v>
      </c>
      <c r="C142" s="64">
        <v>-3.495953232049942E-2</v>
      </c>
      <c r="E142">
        <v>-0.19470050930976868</v>
      </c>
      <c r="F142" s="64">
        <v>-1.8452940000000001E-2</v>
      </c>
      <c r="G142" s="64">
        <v>-1.8257510000000001E-2</v>
      </c>
      <c r="H142" s="33">
        <v>0</v>
      </c>
      <c r="J142" s="17">
        <f t="shared" si="15"/>
        <v>-3.495953232049942E-2</v>
      </c>
      <c r="K142" s="17"/>
      <c r="L142" s="17">
        <f t="shared" si="16"/>
        <v>-0.19470050930976868</v>
      </c>
      <c r="M142" s="17">
        <f t="shared" si="14"/>
        <v>-1.8452940000000001E-2</v>
      </c>
      <c r="N142">
        <v>-1.4000000000000002E-3</v>
      </c>
      <c r="O142">
        <v>-3.8E-3</v>
      </c>
      <c r="R142" s="64">
        <f t="shared" si="10"/>
        <v>3.0502398150466684E-2</v>
      </c>
      <c r="S142" s="16">
        <f t="shared" si="11"/>
        <v>1.2829395964325245</v>
      </c>
      <c r="V142" s="64">
        <f t="shared" si="12"/>
        <v>-1.1449532259550324E-2</v>
      </c>
      <c r="W142" s="64">
        <f t="shared" si="13"/>
        <v>2.1691140913720068</v>
      </c>
    </row>
    <row r="143" spans="2:23" x14ac:dyDescent="0.15">
      <c r="B143" s="66">
        <v>40753</v>
      </c>
      <c r="C143" s="64">
        <v>0.16328535974025726</v>
      </c>
      <c r="E143">
        <v>5.0071585923433304E-2</v>
      </c>
      <c r="F143" s="64">
        <v>-2.2550239999999999E-2</v>
      </c>
      <c r="G143" s="64">
        <v>-2.1474440000000001E-2</v>
      </c>
      <c r="H143" s="33">
        <v>0</v>
      </c>
      <c r="J143" s="17">
        <f t="shared" si="15"/>
        <v>0.16328535974025726</v>
      </c>
      <c r="K143" s="17"/>
      <c r="L143" s="17">
        <f t="shared" si="16"/>
        <v>5.0071585923433304E-2</v>
      </c>
      <c r="M143" s="17">
        <f t="shared" si="14"/>
        <v>-2.2550239999999999E-2</v>
      </c>
      <c r="N143">
        <v>-1.29E-2</v>
      </c>
      <c r="O143">
        <v>-9.1000000000000004E-3</v>
      </c>
      <c r="R143" s="64">
        <f t="shared" si="10"/>
        <v>3.0580920660204538E-2</v>
      </c>
      <c r="S143" s="16">
        <f t="shared" si="11"/>
        <v>1.2673137686190374</v>
      </c>
      <c r="V143" s="64">
        <f t="shared" si="12"/>
        <v>-6.4387645849126188E-3</v>
      </c>
      <c r="W143" s="64">
        <f t="shared" si="13"/>
        <v>2.1434181416656926</v>
      </c>
    </row>
    <row r="144" spans="2:23" x14ac:dyDescent="0.15">
      <c r="B144" s="66">
        <v>40786</v>
      </c>
      <c r="C144" s="64">
        <v>-1.4469433575868607E-2</v>
      </c>
      <c r="E144">
        <v>-6.9482319056987762E-2</v>
      </c>
      <c r="F144" s="64">
        <v>-5.7596609999999999E-2</v>
      </c>
      <c r="G144" s="64">
        <v>-5.6791100000000004E-2</v>
      </c>
      <c r="H144" s="33">
        <v>1E-4</v>
      </c>
      <c r="J144" s="17">
        <f t="shared" si="15"/>
        <v>-1.4569433575868606E-2</v>
      </c>
      <c r="K144" s="17"/>
      <c r="L144" s="17">
        <f t="shared" si="16"/>
        <v>-6.9582319056987765E-2</v>
      </c>
      <c r="M144" s="17">
        <f t="shared" si="14"/>
        <v>-5.7696610000000002E-2</v>
      </c>
      <c r="N144">
        <v>-3.0699999999999998E-2</v>
      </c>
      <c r="O144">
        <v>-2.4E-2</v>
      </c>
      <c r="R144" s="64">
        <f t="shared" si="10"/>
        <v>3.2098066354132773E-2</v>
      </c>
      <c r="S144" s="16">
        <f t="shared" si="11"/>
        <v>1.2647591697723108</v>
      </c>
      <c r="V144" s="64">
        <f t="shared" si="12"/>
        <v>-9.4602227150498742E-3</v>
      </c>
      <c r="W144" s="64">
        <f t="shared" si="13"/>
        <v>2.0962551778843057</v>
      </c>
    </row>
    <row r="145" spans="2:23" x14ac:dyDescent="0.15">
      <c r="B145" s="66">
        <v>40816</v>
      </c>
      <c r="C145" s="64">
        <v>-9.1208573430776596E-3</v>
      </c>
      <c r="E145">
        <v>-0.25622254610061646</v>
      </c>
      <c r="F145" s="64">
        <v>-8.5029969999999996E-2</v>
      </c>
      <c r="G145" s="64">
        <v>-7.1762010000000001E-2</v>
      </c>
      <c r="H145" s="33">
        <v>0</v>
      </c>
      <c r="J145" s="17">
        <f t="shared" si="15"/>
        <v>-9.1208573430776596E-3</v>
      </c>
      <c r="K145" s="17"/>
      <c r="L145" s="17">
        <f t="shared" si="16"/>
        <v>-0.25622254610061646</v>
      </c>
      <c r="M145" s="17">
        <f t="shared" si="14"/>
        <v>-8.5029969999999996E-2</v>
      </c>
      <c r="N145">
        <v>-3.3300000000000003E-2</v>
      </c>
      <c r="O145">
        <v>-1.7500000000000002E-2</v>
      </c>
      <c r="R145" s="64">
        <f t="shared" si="10"/>
        <v>3.1884877338278855E-2</v>
      </c>
      <c r="S145" s="16">
        <f t="shared" si="11"/>
        <v>1.2274691378679912</v>
      </c>
      <c r="V145" s="64">
        <f t="shared" si="12"/>
        <v>-1.006066835432875E-2</v>
      </c>
      <c r="W145" s="64">
        <f t="shared" si="13"/>
        <v>2.1306564543495581</v>
      </c>
    </row>
    <row r="146" spans="2:23" x14ac:dyDescent="0.15">
      <c r="B146" s="66">
        <v>40847</v>
      </c>
      <c r="C146" s="64">
        <v>6.1523105949163437E-2</v>
      </c>
      <c r="E146">
        <v>0.14763779938220978</v>
      </c>
      <c r="F146" s="64">
        <v>0.1142145</v>
      </c>
      <c r="G146" s="64">
        <v>0.107723</v>
      </c>
      <c r="H146" s="33">
        <v>0</v>
      </c>
      <c r="J146" s="17">
        <f t="shared" si="15"/>
        <v>6.1523105949163437E-2</v>
      </c>
      <c r="K146" s="17"/>
      <c r="L146" s="17">
        <f t="shared" si="16"/>
        <v>0.14763779938220978</v>
      </c>
      <c r="M146" s="17">
        <f t="shared" si="14"/>
        <v>0.1142145</v>
      </c>
      <c r="N146">
        <v>3.3000000000000002E-2</v>
      </c>
      <c r="O146">
        <v>1.1999999999999999E-3</v>
      </c>
      <c r="R146" s="64">
        <f t="shared" si="10"/>
        <v>3.0508170732812801E-2</v>
      </c>
      <c r="S146" s="16">
        <f t="shared" si="11"/>
        <v>1.1674156272004461</v>
      </c>
      <c r="V146" s="64">
        <f t="shared" si="12"/>
        <v>-7.9925954318941263E-3</v>
      </c>
      <c r="W146" s="64">
        <f t="shared" si="13"/>
        <v>2.1150645578624565</v>
      </c>
    </row>
    <row r="147" spans="2:23" x14ac:dyDescent="0.15">
      <c r="B147" s="66">
        <v>40877</v>
      </c>
      <c r="C147" s="64">
        <v>-5.5783353745937347E-2</v>
      </c>
      <c r="E147">
        <v>-2.401369996368885E-2</v>
      </c>
      <c r="F147" s="64">
        <v>-6.2733660000000007E-3</v>
      </c>
      <c r="G147" s="64">
        <v>-5.0586450000000005E-3</v>
      </c>
      <c r="H147" s="33">
        <v>0</v>
      </c>
      <c r="J147" s="17">
        <f t="shared" si="15"/>
        <v>-5.5783353745937347E-2</v>
      </c>
      <c r="K147" s="17"/>
      <c r="L147" s="17">
        <f t="shared" si="16"/>
        <v>-2.401369996368885E-2</v>
      </c>
      <c r="M147" s="17">
        <f t="shared" si="14"/>
        <v>-6.2733660000000007E-3</v>
      </c>
      <c r="N147">
        <v>-1.7000000000000001E-3</v>
      </c>
      <c r="O147">
        <v>-4.5999999999999999E-3</v>
      </c>
      <c r="R147" s="64">
        <f t="shared" si="10"/>
        <v>2.797935174881773E-2</v>
      </c>
      <c r="S147" s="16">
        <f t="shared" si="11"/>
        <v>1.1633231545583134</v>
      </c>
      <c r="V147" s="64">
        <f t="shared" si="12"/>
        <v>-7.6500902742067658E-3</v>
      </c>
      <c r="W147" s="64">
        <f t="shared" si="13"/>
        <v>2.1174051052475007</v>
      </c>
    </row>
    <row r="148" spans="2:23" x14ac:dyDescent="0.15">
      <c r="B148" s="66">
        <v>40907</v>
      </c>
      <c r="C148" s="64">
        <v>5.9654597193002701E-2</v>
      </c>
      <c r="E148">
        <v>-5.0966601818799973E-2</v>
      </c>
      <c r="F148" s="64">
        <v>3.6706110000000003E-3</v>
      </c>
      <c r="G148" s="64">
        <v>8.5327509999999999E-3</v>
      </c>
      <c r="H148" s="33">
        <v>0</v>
      </c>
      <c r="J148" s="17">
        <f t="shared" si="15"/>
        <v>5.9654597193002701E-2</v>
      </c>
      <c r="K148" s="17"/>
      <c r="L148" s="17">
        <f t="shared" si="16"/>
        <v>-5.0966601818799973E-2</v>
      </c>
      <c r="M148" s="17">
        <f t="shared" si="14"/>
        <v>3.6706110000000003E-3</v>
      </c>
      <c r="N148">
        <v>-6.0000000000000001E-3</v>
      </c>
      <c r="O148">
        <v>1.61E-2</v>
      </c>
      <c r="R148" s="64">
        <f t="shared" si="10"/>
        <v>3.033893911435068E-2</v>
      </c>
      <c r="S148" s="16">
        <f t="shared" si="11"/>
        <v>1.1672667967014152</v>
      </c>
      <c r="V148" s="64">
        <f t="shared" si="12"/>
        <v>-7.3788397328396274E-3</v>
      </c>
      <c r="W148" s="64">
        <f t="shared" si="13"/>
        <v>2.118744922308379</v>
      </c>
    </row>
    <row r="149" spans="2:23" x14ac:dyDescent="0.15">
      <c r="B149" s="66">
        <v>40939</v>
      </c>
      <c r="C149" s="64">
        <v>0.12711113691329956</v>
      </c>
      <c r="E149">
        <v>0.24259257316589355</v>
      </c>
      <c r="F149" s="64">
        <v>5.4139520000000003E-2</v>
      </c>
      <c r="G149" s="64">
        <v>4.358302E-2</v>
      </c>
      <c r="H149" s="33">
        <v>0</v>
      </c>
      <c r="J149" s="17">
        <f t="shared" si="15"/>
        <v>0.12711113691329956</v>
      </c>
      <c r="K149" s="17"/>
      <c r="L149" s="17">
        <f t="shared" si="16"/>
        <v>0.24259257316589355</v>
      </c>
      <c r="M149" s="17">
        <f t="shared" si="14"/>
        <v>5.4139520000000003E-2</v>
      </c>
      <c r="N149">
        <v>2.06E-2</v>
      </c>
      <c r="O149">
        <v>-9.3999999999999986E-3</v>
      </c>
      <c r="R149" s="64">
        <f t="shared" si="10"/>
        <v>3.1577015293605848E-2</v>
      </c>
      <c r="S149" s="16">
        <f t="shared" si="11"/>
        <v>1.1790590196736364</v>
      </c>
      <c r="V149" s="64">
        <f t="shared" si="12"/>
        <v>-7.9276898229952613E-4</v>
      </c>
      <c r="W149" s="64">
        <f t="shared" si="13"/>
        <v>2.1728448188682261</v>
      </c>
    </row>
    <row r="150" spans="2:23" x14ac:dyDescent="0.15">
      <c r="B150" s="66">
        <v>40968</v>
      </c>
      <c r="C150" s="64">
        <v>0.18831053376197815</v>
      </c>
      <c r="E150">
        <v>9.5380008220672607E-2</v>
      </c>
      <c r="F150" s="64">
        <v>4.1252530000000003E-2</v>
      </c>
      <c r="G150" s="64">
        <v>4.0589449999999999E-2</v>
      </c>
      <c r="H150" s="33">
        <v>0</v>
      </c>
      <c r="J150" s="17">
        <f t="shared" si="15"/>
        <v>0.18831053376197815</v>
      </c>
      <c r="K150" s="17"/>
      <c r="L150" s="17">
        <f t="shared" si="16"/>
        <v>9.5380008220672607E-2</v>
      </c>
      <c r="M150" s="17">
        <f t="shared" si="14"/>
        <v>4.1252530000000003E-2</v>
      </c>
      <c r="N150">
        <v>-1.8600000000000002E-2</v>
      </c>
      <c r="O150">
        <v>4.3E-3</v>
      </c>
      <c r="R150" s="64">
        <f t="shared" si="10"/>
        <v>3.3791308325584628E-2</v>
      </c>
      <c r="S150" s="16">
        <f t="shared" si="11"/>
        <v>1.1973427719886669</v>
      </c>
      <c r="V150" s="64">
        <f t="shared" si="12"/>
        <v>-7.6836612684995625E-4</v>
      </c>
      <c r="W150" s="64">
        <f t="shared" si="13"/>
        <v>2.1746094161552709</v>
      </c>
    </row>
    <row r="151" spans="2:23" x14ac:dyDescent="0.15">
      <c r="B151" s="66">
        <v>40998</v>
      </c>
      <c r="C151" s="64">
        <v>0.10528350621461868</v>
      </c>
      <c r="E151">
        <v>9.1156542301177979E-2</v>
      </c>
      <c r="F151" s="64">
        <v>2.4039370000000001E-2</v>
      </c>
      <c r="G151" s="64">
        <v>3.133238E-2</v>
      </c>
      <c r="H151" s="33">
        <v>0</v>
      </c>
      <c r="J151" s="17">
        <f t="shared" si="15"/>
        <v>0.10528350621461868</v>
      </c>
      <c r="K151" s="17"/>
      <c r="L151" s="17">
        <f t="shared" si="16"/>
        <v>9.1156542301177979E-2</v>
      </c>
      <c r="M151" s="17">
        <f t="shared" si="14"/>
        <v>2.4039370000000001E-2</v>
      </c>
      <c r="N151">
        <v>-6.6E-3</v>
      </c>
      <c r="O151">
        <v>1.1200000000000002E-2</v>
      </c>
      <c r="R151" s="64">
        <f t="shared" si="10"/>
        <v>3.3667366033662056E-2</v>
      </c>
      <c r="S151" s="16">
        <f t="shared" si="11"/>
        <v>1.2004305290897885</v>
      </c>
      <c r="V151" s="64">
        <f t="shared" si="12"/>
        <v>2.4638762104396902E-3</v>
      </c>
      <c r="W151" s="64">
        <f t="shared" si="13"/>
        <v>2.183497340996837</v>
      </c>
    </row>
    <row r="152" spans="2:23" x14ac:dyDescent="0.15">
      <c r="B152" s="66">
        <v>41029</v>
      </c>
      <c r="C152" s="64">
        <v>-2.59694904088974E-2</v>
      </c>
      <c r="E152">
        <v>-8.2294300198554993E-2</v>
      </c>
      <c r="F152" s="64">
        <v>-6.8402290000000006E-3</v>
      </c>
      <c r="G152" s="64">
        <v>-7.4974970000000005E-3</v>
      </c>
      <c r="H152" s="33">
        <v>0</v>
      </c>
      <c r="J152" s="17">
        <f t="shared" si="15"/>
        <v>-2.59694904088974E-2</v>
      </c>
      <c r="K152" s="17"/>
      <c r="L152" s="17">
        <f t="shared" si="16"/>
        <v>-8.2294300198554993E-2</v>
      </c>
      <c r="M152" s="17">
        <f t="shared" si="14"/>
        <v>-6.8402290000000006E-3</v>
      </c>
      <c r="N152">
        <v>-4.0999999999999995E-3</v>
      </c>
      <c r="O152">
        <v>-7.7000000000000002E-3</v>
      </c>
      <c r="R152" s="64">
        <f t="shared" si="10"/>
        <v>3.2910948444699203E-2</v>
      </c>
      <c r="S152" s="16">
        <f t="shared" si="11"/>
        <v>1.2038071062779216</v>
      </c>
      <c r="V152" s="64">
        <f t="shared" si="12"/>
        <v>1.7191947110018306E-3</v>
      </c>
      <c r="W152" s="64">
        <f t="shared" si="13"/>
        <v>2.1909950497943069</v>
      </c>
    </row>
    <row r="153" spans="2:23" x14ac:dyDescent="0.15">
      <c r="B153" s="66">
        <v>41060</v>
      </c>
      <c r="C153" s="64">
        <v>-1.0702421888709068E-2</v>
      </c>
      <c r="E153">
        <v>-0.17391306161880493</v>
      </c>
      <c r="F153" s="64">
        <v>-6.5641050000000006E-2</v>
      </c>
      <c r="G153" s="64">
        <v>-6.2650670000000006E-2</v>
      </c>
      <c r="H153" s="33">
        <v>1E-4</v>
      </c>
      <c r="J153" s="17">
        <f t="shared" si="15"/>
        <v>-1.0802421888709068E-2</v>
      </c>
      <c r="K153" s="17"/>
      <c r="L153" s="17">
        <f t="shared" si="16"/>
        <v>-0.17401306161880492</v>
      </c>
      <c r="M153" s="17">
        <f t="shared" si="14"/>
        <v>-6.5741050000000009E-2</v>
      </c>
      <c r="N153">
        <v>8.9999999999999998E-4</v>
      </c>
      <c r="O153">
        <v>-1.06E-2</v>
      </c>
      <c r="R153" s="64">
        <f t="shared" si="10"/>
        <v>3.125638519823469E-2</v>
      </c>
      <c r="S153" s="16">
        <f t="shared" si="11"/>
        <v>1.1690410715105235</v>
      </c>
      <c r="V153" s="64">
        <f t="shared" si="12"/>
        <v>2.0119116177027127E-3</v>
      </c>
      <c r="W153" s="64">
        <f t="shared" si="13"/>
        <v>2.2098639839876935</v>
      </c>
    </row>
    <row r="154" spans="2:23" x14ac:dyDescent="0.15">
      <c r="B154" s="66">
        <v>41089</v>
      </c>
      <c r="C154" s="64">
        <v>1.0852854698896408E-2</v>
      </c>
      <c r="E154">
        <v>-5.7565774768590927E-2</v>
      </c>
      <c r="F154" s="64">
        <v>3.8180820000000004E-2</v>
      </c>
      <c r="G154" s="64">
        <v>3.955492E-2</v>
      </c>
      <c r="H154" s="33">
        <v>0</v>
      </c>
      <c r="J154" s="17">
        <f t="shared" si="15"/>
        <v>1.0852854698896408E-2</v>
      </c>
      <c r="K154" s="17"/>
      <c r="L154" s="17">
        <f t="shared" si="16"/>
        <v>-5.7565774768590927E-2</v>
      </c>
      <c r="M154" s="17">
        <f t="shared" si="14"/>
        <v>3.8180820000000004E-2</v>
      </c>
      <c r="N154">
        <v>6.4000000000000003E-3</v>
      </c>
      <c r="O154">
        <v>5.8999999999999999E-3</v>
      </c>
      <c r="R154" s="64">
        <f t="shared" si="10"/>
        <v>3.029382657748075E-2</v>
      </c>
      <c r="S154" s="16">
        <f t="shared" si="11"/>
        <v>1.1565780035943518</v>
      </c>
      <c r="V154" s="64">
        <f t="shared" si="12"/>
        <v>-9.8401909028522595E-4</v>
      </c>
      <c r="W154" s="64">
        <f t="shared" si="13"/>
        <v>2.1873665117333907</v>
      </c>
    </row>
    <row r="155" spans="2:23" x14ac:dyDescent="0.15">
      <c r="B155" s="66">
        <v>41121</v>
      </c>
      <c r="C155" s="64">
        <v>4.5821934938430786E-2</v>
      </c>
      <c r="E155">
        <v>-0.29144853353500366</v>
      </c>
      <c r="F155" s="64">
        <v>1.0305690000000001E-2</v>
      </c>
      <c r="G155" s="64">
        <v>1.259764E-2</v>
      </c>
      <c r="H155" s="33">
        <v>0</v>
      </c>
      <c r="J155" s="17">
        <f t="shared" si="15"/>
        <v>4.5821934938430786E-2</v>
      </c>
      <c r="K155" s="17"/>
      <c r="L155" s="17">
        <f t="shared" si="16"/>
        <v>-0.29144853353500366</v>
      </c>
      <c r="M155" s="17">
        <f t="shared" si="14"/>
        <v>1.0305690000000001E-2</v>
      </c>
      <c r="N155">
        <v>-2.7200000000000002E-2</v>
      </c>
      <c r="O155">
        <v>-1.1999999999999999E-3</v>
      </c>
      <c r="R155" s="64">
        <f t="shared" si="10"/>
        <v>2.8874704551008074E-2</v>
      </c>
      <c r="S155" s="16">
        <f t="shared" si="11"/>
        <v>1.1730140507528879</v>
      </c>
      <c r="V155" s="64">
        <f t="shared" si="12"/>
        <v>-6.5517834727322867E-3</v>
      </c>
      <c r="W155" s="64">
        <f t="shared" si="13"/>
        <v>2.1786762678735245</v>
      </c>
    </row>
    <row r="156" spans="2:23" x14ac:dyDescent="0.15">
      <c r="B156" s="66">
        <v>41152</v>
      </c>
      <c r="C156" s="64">
        <v>9.353916347026825E-2</v>
      </c>
      <c r="E156">
        <v>-8.3743825554847717E-2</v>
      </c>
      <c r="F156" s="64">
        <v>2.6336390000000001E-2</v>
      </c>
      <c r="G156" s="64">
        <v>1.9763360000000001E-2</v>
      </c>
      <c r="H156" s="33">
        <v>1E-4</v>
      </c>
      <c r="J156" s="17">
        <f t="shared" si="15"/>
        <v>9.3439163470268247E-2</v>
      </c>
      <c r="K156" s="17"/>
      <c r="L156" s="17">
        <f t="shared" si="16"/>
        <v>-8.384382555484772E-2</v>
      </c>
      <c r="M156" s="17">
        <f t="shared" si="14"/>
        <v>2.6236390000000002E-2</v>
      </c>
      <c r="N156">
        <v>4.7999999999999996E-3</v>
      </c>
      <c r="O156">
        <v>1.3000000000000001E-2</v>
      </c>
      <c r="R156" s="64">
        <f t="shared" si="10"/>
        <v>2.9274741055061698E-2</v>
      </c>
      <c r="S156" s="16">
        <f t="shared" si="11"/>
        <v>1.1767778881825854</v>
      </c>
      <c r="V156" s="64">
        <f t="shared" si="12"/>
        <v>-7.8644669714600744E-3</v>
      </c>
      <c r="W156" s="64">
        <f t="shared" si="13"/>
        <v>2.1641185129046296</v>
      </c>
    </row>
    <row r="157" spans="2:23" x14ac:dyDescent="0.15">
      <c r="B157" s="66">
        <v>41180</v>
      </c>
      <c r="C157" s="64">
        <v>2.8034849092364311E-3</v>
      </c>
      <c r="E157">
        <v>-9.4086058437824249E-2</v>
      </c>
      <c r="F157" s="64">
        <v>2.6532380000000001E-2</v>
      </c>
      <c r="G157" s="64">
        <v>2.4236090000000002E-2</v>
      </c>
      <c r="H157" s="33">
        <v>1E-4</v>
      </c>
      <c r="J157" s="17">
        <f t="shared" si="15"/>
        <v>2.7034849092364313E-3</v>
      </c>
      <c r="K157" s="17"/>
      <c r="L157" s="17">
        <f t="shared" si="16"/>
        <v>-9.4186058437824252E-2</v>
      </c>
      <c r="M157" s="17">
        <f t="shared" si="14"/>
        <v>2.6432380000000002E-2</v>
      </c>
      <c r="N157">
        <v>5.4000000000000003E-3</v>
      </c>
      <c r="O157">
        <v>1.5800000000000002E-2</v>
      </c>
      <c r="R157" s="64">
        <f t="shared" si="10"/>
        <v>2.7815556605740088E-2</v>
      </c>
      <c r="S157" s="16">
        <f t="shared" si="11"/>
        <v>1.164280148847602</v>
      </c>
      <c r="V157" s="64">
        <f t="shared" si="12"/>
        <v>-9.2196551689297541E-3</v>
      </c>
      <c r="W157" s="64">
        <f t="shared" si="13"/>
        <v>2.1576279109434284</v>
      </c>
    </row>
    <row r="158" spans="2:23" x14ac:dyDescent="0.15">
      <c r="B158" s="66">
        <v>41213</v>
      </c>
      <c r="C158" s="64">
        <v>-0.10760670900344849</v>
      </c>
      <c r="E158">
        <v>-0.39169138669967651</v>
      </c>
      <c r="F158" s="64">
        <v>-1.406426E-2</v>
      </c>
      <c r="G158" s="64">
        <v>-1.9789400000000002E-2</v>
      </c>
      <c r="H158" s="33">
        <v>1E-4</v>
      </c>
      <c r="J158" s="17">
        <f t="shared" si="15"/>
        <v>-0.10770670900344849</v>
      </c>
      <c r="K158" s="17"/>
      <c r="L158" s="17">
        <f t="shared" si="16"/>
        <v>-0.3917913866996765</v>
      </c>
      <c r="M158" s="17">
        <f t="shared" si="14"/>
        <v>-1.416426E-2</v>
      </c>
      <c r="N158">
        <v>-1.1699999999999999E-2</v>
      </c>
      <c r="O158">
        <v>3.56E-2</v>
      </c>
      <c r="R158" s="64">
        <f t="shared" si="10"/>
        <v>2.2842621345229658E-2</v>
      </c>
      <c r="S158" s="16">
        <f t="shared" si="11"/>
        <v>1.1546214618220745</v>
      </c>
      <c r="V158" s="64">
        <f t="shared" si="12"/>
        <v>-1.4269802982087994E-2</v>
      </c>
      <c r="W158" s="64">
        <f t="shared" si="13"/>
        <v>2.190604719123332</v>
      </c>
    </row>
    <row r="159" spans="2:23" x14ac:dyDescent="0.15">
      <c r="B159" s="66">
        <v>41243</v>
      </c>
      <c r="C159" s="64">
        <v>-1.2413454242050648E-2</v>
      </c>
      <c r="E159">
        <v>7.3170781135559082E-2</v>
      </c>
      <c r="F159" s="64">
        <v>6.2193970000000006E-3</v>
      </c>
      <c r="G159" s="64">
        <v>2.8467030000000003E-3</v>
      </c>
      <c r="H159" s="33">
        <v>1E-4</v>
      </c>
      <c r="J159" s="17">
        <f t="shared" si="15"/>
        <v>-1.2513454242050647E-2</v>
      </c>
      <c r="K159" s="17"/>
      <c r="L159" s="17">
        <f t="shared" si="16"/>
        <v>7.3070781135559079E-2</v>
      </c>
      <c r="M159" s="17">
        <f t="shared" si="14"/>
        <v>6.1193970000000004E-3</v>
      </c>
      <c r="N159">
        <v>6.0999999999999995E-3</v>
      </c>
      <c r="O159">
        <v>-8.3000000000000001E-3</v>
      </c>
      <c r="R159" s="64">
        <f t="shared" si="10"/>
        <v>2.2242083839073164E-2</v>
      </c>
      <c r="S159" s="16">
        <f t="shared" si="11"/>
        <v>1.1521748538249832</v>
      </c>
      <c r="V159" s="64">
        <f t="shared" si="12"/>
        <v>-1.0828040442453252E-2</v>
      </c>
      <c r="W159" s="64">
        <f t="shared" si="13"/>
        <v>2.1564046828402303</v>
      </c>
    </row>
    <row r="160" spans="2:23" x14ac:dyDescent="0.15">
      <c r="B160" s="66">
        <v>41274</v>
      </c>
      <c r="C160" s="64">
        <v>-9.0737961232662201E-2</v>
      </c>
      <c r="E160">
        <v>9.0909108519554138E-2</v>
      </c>
      <c r="F160" s="64">
        <v>1.257959E-2</v>
      </c>
      <c r="G160" s="64">
        <v>7.0683100000000004E-3</v>
      </c>
      <c r="H160" s="33">
        <v>1E-4</v>
      </c>
      <c r="J160" s="17">
        <f t="shared" si="15"/>
        <v>-9.0837961232662204E-2</v>
      </c>
      <c r="K160" s="17"/>
      <c r="L160" s="17">
        <f t="shared" si="16"/>
        <v>9.0809108519554135E-2</v>
      </c>
      <c r="M160" s="17">
        <f t="shared" si="14"/>
        <v>1.247959E-2</v>
      </c>
      <c r="N160">
        <v>1.52E-2</v>
      </c>
      <c r="O160">
        <v>3.5299999999999998E-2</v>
      </c>
      <c r="R160" s="64">
        <f t="shared" si="10"/>
        <v>1.8953992187284677E-2</v>
      </c>
      <c r="S160" s="16">
        <f t="shared" si="11"/>
        <v>1.14952162447166</v>
      </c>
      <c r="V160" s="64">
        <f t="shared" si="12"/>
        <v>-6.0945954954543654E-3</v>
      </c>
      <c r="W160" s="64">
        <f t="shared" si="13"/>
        <v>2.1495683057125201</v>
      </c>
    </row>
    <row r="161" spans="2:23" x14ac:dyDescent="0.15">
      <c r="B161" s="66">
        <v>41305</v>
      </c>
      <c r="C161" s="64">
        <v>-0.14409399032592773</v>
      </c>
      <c r="E161">
        <v>8.3333253860473633E-2</v>
      </c>
      <c r="F161" s="64">
        <v>5.4189090000000002E-2</v>
      </c>
      <c r="G161" s="64">
        <v>5.0428060000000004E-2</v>
      </c>
      <c r="H161" s="33">
        <v>0</v>
      </c>
      <c r="J161" s="17">
        <f t="shared" si="15"/>
        <v>-0.14409399032592773</v>
      </c>
      <c r="K161" s="17"/>
      <c r="L161" s="17">
        <f t="shared" si="16"/>
        <v>8.3333253860473633E-2</v>
      </c>
      <c r="M161" s="17">
        <f t="shared" si="14"/>
        <v>5.4189090000000002E-2</v>
      </c>
      <c r="N161">
        <v>3.0999999999999999E-3</v>
      </c>
      <c r="O161">
        <v>9.4999999999999998E-3</v>
      </c>
      <c r="R161" s="64">
        <f t="shared" si="10"/>
        <v>2.0318286952816903E-2</v>
      </c>
      <c r="S161" s="16">
        <f t="shared" si="11"/>
        <v>0.99977476966915746</v>
      </c>
      <c r="V161" s="64">
        <f t="shared" si="12"/>
        <v>-9.3464383083813104E-3</v>
      </c>
      <c r="W161" s="64">
        <f t="shared" si="13"/>
        <v>2.1971603627203957</v>
      </c>
    </row>
    <row r="162" spans="2:23" x14ac:dyDescent="0.15">
      <c r="B162" s="66">
        <v>41333</v>
      </c>
      <c r="C162" s="64">
        <v>-2.5115801021456718E-2</v>
      </c>
      <c r="E162">
        <v>-4.2307652533054352E-2</v>
      </c>
      <c r="F162" s="64">
        <v>8.2843380000000005E-3</v>
      </c>
      <c r="G162" s="64">
        <v>1.10606E-2</v>
      </c>
      <c r="H162" s="33">
        <v>0</v>
      </c>
      <c r="J162" s="17">
        <f t="shared" si="15"/>
        <v>-2.5115801021456718E-2</v>
      </c>
      <c r="K162" s="17"/>
      <c r="L162" s="17">
        <f t="shared" si="16"/>
        <v>-4.2307652533054352E-2</v>
      </c>
      <c r="M162" s="17">
        <f t="shared" si="14"/>
        <v>8.2843380000000005E-3</v>
      </c>
      <c r="N162">
        <v>-3.3E-3</v>
      </c>
      <c r="O162">
        <v>1E-3</v>
      </c>
      <c r="R162" s="64">
        <f t="shared" si="10"/>
        <v>2.0735914498862688E-2</v>
      </c>
      <c r="S162" s="16">
        <f t="shared" si="11"/>
        <v>0.98807843443559928</v>
      </c>
      <c r="V162" s="64">
        <f t="shared" si="12"/>
        <v>-1.034347222091599E-2</v>
      </c>
      <c r="W162" s="64">
        <f t="shared" si="13"/>
        <v>2.1976284387747453</v>
      </c>
    </row>
    <row r="163" spans="2:23" x14ac:dyDescent="0.15">
      <c r="B163" s="66">
        <v>41361</v>
      </c>
      <c r="C163" s="64">
        <v>2.8545758686959743E-3</v>
      </c>
      <c r="E163">
        <v>2.4096362292766571E-2</v>
      </c>
      <c r="F163" s="64">
        <v>3.5319969999999999E-2</v>
      </c>
      <c r="G163" s="64">
        <v>3.59878E-2</v>
      </c>
      <c r="H163" s="33">
        <v>0</v>
      </c>
      <c r="J163" s="17">
        <f t="shared" si="15"/>
        <v>2.8545758686959743E-3</v>
      </c>
      <c r="K163" s="17"/>
      <c r="L163" s="17">
        <f t="shared" si="16"/>
        <v>2.4096362292766571E-2</v>
      </c>
      <c r="M163" s="17">
        <f t="shared" si="14"/>
        <v>3.5319969999999999E-2</v>
      </c>
      <c r="N163">
        <v>8.3000000000000001E-3</v>
      </c>
      <c r="O163">
        <v>-2.3E-3</v>
      </c>
      <c r="R163" s="64">
        <f t="shared" si="10"/>
        <v>1.7536033650408973E-2</v>
      </c>
      <c r="S163" s="16">
        <f t="shared" si="11"/>
        <v>0.99304720057405982</v>
      </c>
      <c r="V163" s="64">
        <f t="shared" si="12"/>
        <v>-8.4763354807994643E-3</v>
      </c>
      <c r="W163" s="64">
        <f t="shared" si="13"/>
        <v>2.1773973278854575</v>
      </c>
    </row>
    <row r="164" spans="2:23" x14ac:dyDescent="0.15">
      <c r="B164" s="66">
        <v>41394</v>
      </c>
      <c r="C164" s="64">
        <v>2.7107738424092531E-4</v>
      </c>
      <c r="E164">
        <v>0.10588234663009644</v>
      </c>
      <c r="F164" s="64">
        <v>1.494205E-2</v>
      </c>
      <c r="G164" s="64">
        <v>1.8085759999999999E-2</v>
      </c>
      <c r="H164" s="33">
        <v>0</v>
      </c>
      <c r="J164" s="17">
        <f t="shared" si="15"/>
        <v>2.7107738424092531E-4</v>
      </c>
      <c r="K164" s="17"/>
      <c r="L164" s="17">
        <f t="shared" si="16"/>
        <v>0.10588234663009644</v>
      </c>
      <c r="M164" s="17">
        <f t="shared" si="14"/>
        <v>1.494205E-2</v>
      </c>
      <c r="N164">
        <v>-2.3599999999999999E-2</v>
      </c>
      <c r="O164">
        <v>5.0000000000000001E-3</v>
      </c>
      <c r="R164" s="64">
        <f t="shared" si="10"/>
        <v>1.4793903198205383E-2</v>
      </c>
      <c r="S164" s="16">
        <f t="shared" si="11"/>
        <v>0.95901615108963723</v>
      </c>
      <c r="V164" s="64">
        <f t="shared" si="12"/>
        <v>-5.7633085601350477E-3</v>
      </c>
      <c r="W164" s="64">
        <f t="shared" si="13"/>
        <v>2.2014508718667631</v>
      </c>
    </row>
    <row r="165" spans="2:23" x14ac:dyDescent="0.15">
      <c r="B165" s="66">
        <v>41425</v>
      </c>
      <c r="C165" s="64">
        <v>2.2595841437578201E-2</v>
      </c>
      <c r="E165">
        <v>0.41843974590301514</v>
      </c>
      <c r="F165" s="64">
        <v>1.9154810000000001E-2</v>
      </c>
      <c r="G165" s="64">
        <v>2.0762780000000002E-2</v>
      </c>
      <c r="H165" s="33">
        <v>0</v>
      </c>
      <c r="J165" s="17">
        <f t="shared" si="15"/>
        <v>2.2595841437578201E-2</v>
      </c>
      <c r="K165" s="17"/>
      <c r="L165" s="17">
        <f t="shared" si="16"/>
        <v>0.41843974590301514</v>
      </c>
      <c r="M165" s="17">
        <f t="shared" si="14"/>
        <v>1.9154810000000001E-2</v>
      </c>
      <c r="N165">
        <v>1.72E-2</v>
      </c>
      <c r="O165">
        <v>2.6699999999999998E-2</v>
      </c>
      <c r="R165" s="64">
        <f t="shared" si="10"/>
        <v>1.3856563103130496E-2</v>
      </c>
      <c r="S165" s="16">
        <f t="shared" si="11"/>
        <v>0.95422535648436724</v>
      </c>
      <c r="V165" s="64">
        <f t="shared" si="12"/>
        <v>-1.3191318412018298E-3</v>
      </c>
      <c r="W165" s="64">
        <f t="shared" si="13"/>
        <v>2.2189156678787429</v>
      </c>
    </row>
    <row r="166" spans="2:23" x14ac:dyDescent="0.15">
      <c r="B166" s="66">
        <v>41453</v>
      </c>
      <c r="C166" s="64">
        <v>-0.11830297112464905</v>
      </c>
      <c r="E166">
        <v>1.9999980926513672E-2</v>
      </c>
      <c r="F166" s="64">
        <v>-1.5071280000000001E-2</v>
      </c>
      <c r="G166" s="64">
        <v>-1.499933E-2</v>
      </c>
      <c r="H166" s="33">
        <v>0</v>
      </c>
      <c r="J166" s="17">
        <f t="shared" si="15"/>
        <v>-0.11830297112464905</v>
      </c>
      <c r="K166" s="17"/>
      <c r="L166" s="17">
        <f t="shared" si="16"/>
        <v>1.9999980926513672E-2</v>
      </c>
      <c r="M166" s="17">
        <f t="shared" si="14"/>
        <v>-1.5071280000000001E-2</v>
      </c>
      <c r="N166">
        <v>1.32E-2</v>
      </c>
      <c r="O166">
        <v>5.0000000000000001E-4</v>
      </c>
      <c r="R166" s="64">
        <f t="shared" si="10"/>
        <v>1.2829231755726719E-2</v>
      </c>
      <c r="S166" s="16">
        <f t="shared" si="11"/>
        <v>0.94376071669949557</v>
      </c>
      <c r="V166" s="64">
        <f t="shared" si="12"/>
        <v>-8.5419980405929824E-4</v>
      </c>
      <c r="W166" s="64">
        <f t="shared" si="13"/>
        <v>2.2240804423258194</v>
      </c>
    </row>
    <row r="167" spans="2:23" x14ac:dyDescent="0.15">
      <c r="B167" s="66">
        <v>41486</v>
      </c>
      <c r="C167" s="64">
        <v>0.14122512936592102</v>
      </c>
      <c r="E167">
        <v>-7.5980380177497864E-2</v>
      </c>
      <c r="F167" s="64">
        <v>5.2689720000000002E-2</v>
      </c>
      <c r="G167" s="64">
        <v>4.9462110000000004E-2</v>
      </c>
      <c r="H167" s="33">
        <v>0</v>
      </c>
      <c r="J167" s="17">
        <f t="shared" si="15"/>
        <v>0.14122512936592102</v>
      </c>
      <c r="K167" s="17"/>
      <c r="L167" s="17">
        <f t="shared" si="16"/>
        <v>-7.5980380177497864E-2</v>
      </c>
      <c r="M167" s="17">
        <f t="shared" si="14"/>
        <v>5.2689720000000002E-2</v>
      </c>
      <c r="N167">
        <v>1.8700000000000001E-2</v>
      </c>
      <c r="O167">
        <v>5.6999999999999993E-3</v>
      </c>
      <c r="R167" s="64">
        <f t="shared" si="10"/>
        <v>1.4891981833460029E-2</v>
      </c>
      <c r="S167" s="16">
        <f t="shared" si="11"/>
        <v>0.95639718528761175</v>
      </c>
      <c r="V167" s="64">
        <f t="shared" si="12"/>
        <v>6.1235447989721817E-4</v>
      </c>
      <c r="W167" s="64">
        <f t="shared" si="13"/>
        <v>2.1487554790476664</v>
      </c>
    </row>
    <row r="168" spans="2:23" x14ac:dyDescent="0.15">
      <c r="B168" s="66">
        <v>41516</v>
      </c>
      <c r="C168" s="64">
        <v>8.3388954401016235E-2</v>
      </c>
      <c r="E168">
        <v>-0.1326259970664978</v>
      </c>
      <c r="F168" s="64">
        <v>-2.5760669999999999E-2</v>
      </c>
      <c r="G168" s="64">
        <v>-3.1298010000000001E-2</v>
      </c>
      <c r="H168" s="33">
        <v>0</v>
      </c>
      <c r="J168" s="17">
        <f t="shared" si="15"/>
        <v>8.3388954401016235E-2</v>
      </c>
      <c r="K168" s="17"/>
      <c r="L168" s="17">
        <f t="shared" si="16"/>
        <v>-0.1326259970664978</v>
      </c>
      <c r="M168" s="17">
        <f t="shared" si="14"/>
        <v>-2.5760669999999999E-2</v>
      </c>
      <c r="N168">
        <v>2.5999999999999999E-3</v>
      </c>
      <c r="O168">
        <v>-2.6800000000000001E-2</v>
      </c>
      <c r="R168" s="64">
        <f t="shared" si="10"/>
        <v>1.5871838200471194E-2</v>
      </c>
      <c r="S168" s="16">
        <f t="shared" si="11"/>
        <v>0.93976501508188015</v>
      </c>
      <c r="V168" s="64">
        <f t="shared" si="12"/>
        <v>-8.613680725799655E-3</v>
      </c>
      <c r="W168" s="64">
        <f t="shared" si="13"/>
        <v>2.1569255851422868</v>
      </c>
    </row>
    <row r="169" spans="2:23" x14ac:dyDescent="0.15">
      <c r="B169" s="66">
        <v>41547</v>
      </c>
      <c r="C169" s="64">
        <v>-2.1481238305568695E-2</v>
      </c>
      <c r="E169">
        <v>0.16513760387897491</v>
      </c>
      <c r="F169" s="64">
        <v>3.7513950000000004E-2</v>
      </c>
      <c r="G169" s="64">
        <v>2.9749480000000002E-2</v>
      </c>
      <c r="H169" s="33">
        <v>0</v>
      </c>
      <c r="J169" s="17">
        <f t="shared" si="15"/>
        <v>-2.1481238305568695E-2</v>
      </c>
      <c r="K169" s="17"/>
      <c r="L169" s="17">
        <f t="shared" si="16"/>
        <v>0.16513760387897491</v>
      </c>
      <c r="M169" s="17">
        <f t="shared" si="14"/>
        <v>3.7513950000000004E-2</v>
      </c>
      <c r="N169">
        <v>2.8999999999999998E-2</v>
      </c>
      <c r="O169">
        <v>-1.23E-2</v>
      </c>
      <c r="R169" s="64">
        <f t="shared" si="10"/>
        <v>2.0448342863705653E-2</v>
      </c>
      <c r="S169" s="16">
        <f t="shared" si="11"/>
        <v>0.77385393516351175</v>
      </c>
      <c r="V169" s="64">
        <f t="shared" si="12"/>
        <v>-8.4766220132888506E-3</v>
      </c>
      <c r="W169" s="64">
        <f t="shared" si="13"/>
        <v>2.2061269332344584</v>
      </c>
    </row>
    <row r="170" spans="2:23" x14ac:dyDescent="0.15">
      <c r="B170" s="66">
        <v>41578</v>
      </c>
      <c r="C170" s="64">
        <v>9.6386000514030457E-2</v>
      </c>
      <c r="E170">
        <v>-0.12335959076881409</v>
      </c>
      <c r="F170" s="64">
        <v>3.990784E-2</v>
      </c>
      <c r="G170" s="64">
        <v>4.4595759999999998E-2</v>
      </c>
      <c r="H170" s="33">
        <v>0</v>
      </c>
      <c r="J170" s="17">
        <f t="shared" si="15"/>
        <v>9.6386000514030457E-2</v>
      </c>
      <c r="K170" s="17"/>
      <c r="L170" s="17">
        <f t="shared" si="16"/>
        <v>-0.12335959076881409</v>
      </c>
      <c r="M170" s="17">
        <f t="shared" si="14"/>
        <v>3.990784E-2</v>
      </c>
      <c r="N170">
        <v>-1.5600000000000001E-2</v>
      </c>
      <c r="O170">
        <v>1.26E-2</v>
      </c>
      <c r="R170" s="64">
        <f t="shared" si="10"/>
        <v>1.865126907686988E-2</v>
      </c>
      <c r="S170" s="16">
        <f t="shared" si="11"/>
        <v>0.87979499356720436</v>
      </c>
      <c r="V170" s="64">
        <f t="shared" si="12"/>
        <v>-1.431133556405903E-2</v>
      </c>
      <c r="W170" s="64">
        <f t="shared" si="13"/>
        <v>2.2860472090135362</v>
      </c>
    </row>
    <row r="171" spans="2:23" x14ac:dyDescent="0.15">
      <c r="B171" s="66">
        <v>41607</v>
      </c>
      <c r="C171" s="64">
        <v>6.9672547280788422E-2</v>
      </c>
      <c r="E171">
        <v>8.9820422232151031E-2</v>
      </c>
      <c r="F171" s="64">
        <v>2.49728E-2</v>
      </c>
      <c r="G171" s="64">
        <v>2.8049460000000002E-2</v>
      </c>
      <c r="H171" s="33">
        <v>0</v>
      </c>
      <c r="J171" s="17">
        <f t="shared" si="15"/>
        <v>6.9672547280788422E-2</v>
      </c>
      <c r="K171" s="17"/>
      <c r="L171" s="17">
        <f t="shared" si="16"/>
        <v>8.9820422232151031E-2</v>
      </c>
      <c r="M171" s="17">
        <f t="shared" si="14"/>
        <v>2.49728E-2</v>
      </c>
      <c r="N171">
        <v>1.29E-2</v>
      </c>
      <c r="O171">
        <v>2.8000000000000004E-3</v>
      </c>
      <c r="R171" s="64">
        <f t="shared" si="10"/>
        <v>2.143271682719617E-2</v>
      </c>
      <c r="S171" s="16">
        <f t="shared" si="11"/>
        <v>0.81881948682248273</v>
      </c>
      <c r="V171" s="64">
        <f t="shared" si="12"/>
        <v>-1.0278327752702984E-2</v>
      </c>
      <c r="W171" s="64">
        <f t="shared" si="13"/>
        <v>2.2000792148688286</v>
      </c>
    </row>
    <row r="172" spans="2:23" x14ac:dyDescent="0.15">
      <c r="B172" s="66">
        <v>41639</v>
      </c>
      <c r="C172" s="64">
        <v>8.9017786085605621E-3</v>
      </c>
      <c r="E172">
        <v>6.3186749815940857E-2</v>
      </c>
      <c r="F172" s="64">
        <v>2.6159350000000001E-2</v>
      </c>
      <c r="G172" s="64">
        <v>2.356283E-2</v>
      </c>
      <c r="H172" s="33">
        <v>0</v>
      </c>
      <c r="J172" s="17">
        <f t="shared" si="15"/>
        <v>8.9017786085605621E-3</v>
      </c>
      <c r="K172" s="17"/>
      <c r="L172" s="17">
        <f t="shared" si="16"/>
        <v>6.3186749815940857E-2</v>
      </c>
      <c r="M172" s="17">
        <f t="shared" si="14"/>
        <v>2.6159350000000001E-2</v>
      </c>
      <c r="N172">
        <v>-4.5999999999999999E-3</v>
      </c>
      <c r="O172">
        <v>-1E-4</v>
      </c>
      <c r="R172" s="64">
        <f t="shared" si="10"/>
        <v>2.2789800017081599E-2</v>
      </c>
      <c r="S172" s="16">
        <f t="shared" si="11"/>
        <v>0.82240797189677461</v>
      </c>
      <c r="V172" s="64">
        <f t="shared" si="12"/>
        <v>-8.0783705958214873E-3</v>
      </c>
      <c r="W172" s="64">
        <f t="shared" si="13"/>
        <v>2.2081305087171157</v>
      </c>
    </row>
    <row r="173" spans="2:23" x14ac:dyDescent="0.15">
      <c r="B173" s="66">
        <v>41670</v>
      </c>
      <c r="C173" s="64">
        <v>-0.10769671201705933</v>
      </c>
      <c r="E173">
        <v>-0.11369504779577255</v>
      </c>
      <c r="F173" s="64">
        <v>-3.004685E-2</v>
      </c>
      <c r="G173" s="64">
        <v>-3.5582900000000001E-2</v>
      </c>
      <c r="H173" s="33">
        <v>0</v>
      </c>
      <c r="J173" s="17">
        <f t="shared" si="15"/>
        <v>-0.10769671201705933</v>
      </c>
      <c r="K173" s="17"/>
      <c r="L173" s="17">
        <f t="shared" si="16"/>
        <v>-0.11369504779577255</v>
      </c>
      <c r="M173" s="17">
        <f t="shared" si="14"/>
        <v>-3.004685E-2</v>
      </c>
      <c r="N173">
        <v>9.1999999999999998E-3</v>
      </c>
      <c r="O173">
        <v>-2.0199999999999999E-2</v>
      </c>
      <c r="R173" s="64">
        <f t="shared" si="10"/>
        <v>1.763935679199926E-2</v>
      </c>
      <c r="S173" s="16">
        <f t="shared" si="11"/>
        <v>0.93396658934008459</v>
      </c>
      <c r="V173" s="64">
        <f t="shared" si="12"/>
        <v>-1.4476264067663207E-2</v>
      </c>
      <c r="W173" s="64">
        <f t="shared" si="13"/>
        <v>2.3671605655139345</v>
      </c>
    </row>
    <row r="174" spans="2:23" x14ac:dyDescent="0.15">
      <c r="B174" s="66">
        <v>41698</v>
      </c>
      <c r="C174" s="64">
        <v>5.7311195880174637E-2</v>
      </c>
      <c r="E174">
        <v>8.1632643938064575E-2</v>
      </c>
      <c r="F174" s="64">
        <v>4.6225389999999998E-2</v>
      </c>
      <c r="G174" s="64">
        <v>4.3117040000000002E-2</v>
      </c>
      <c r="H174" s="33">
        <v>0</v>
      </c>
      <c r="J174" s="17">
        <f t="shared" si="15"/>
        <v>5.7311195880174637E-2</v>
      </c>
      <c r="K174" s="17"/>
      <c r="L174" s="17">
        <f t="shared" si="16"/>
        <v>8.1632643938064575E-2</v>
      </c>
      <c r="M174" s="17">
        <f t="shared" si="14"/>
        <v>4.6225389999999998E-2</v>
      </c>
      <c r="N174">
        <v>3.7000000000000002E-3</v>
      </c>
      <c r="O174">
        <v>-3.0999999999999999E-3</v>
      </c>
      <c r="R174" s="64">
        <f t="shared" si="10"/>
        <v>1.5183756974018765E-2</v>
      </c>
      <c r="S174" s="16">
        <f t="shared" si="11"/>
        <v>1.0040126945120551</v>
      </c>
      <c r="V174" s="64">
        <f t="shared" si="12"/>
        <v>-2.3564785386943232E-2</v>
      </c>
      <c r="W174" s="64">
        <f t="shared" si="13"/>
        <v>2.6261957974260581</v>
      </c>
    </row>
    <row r="175" spans="2:23" x14ac:dyDescent="0.15">
      <c r="B175" s="66">
        <v>41729</v>
      </c>
      <c r="C175" s="64">
        <v>1.9952872768044472E-2</v>
      </c>
      <c r="E175">
        <v>8.0862581729888916E-2</v>
      </c>
      <c r="F175" s="64">
        <v>4.544167E-3</v>
      </c>
      <c r="G175" s="64">
        <v>6.9321580000000008E-3</v>
      </c>
      <c r="H175" s="33">
        <v>0</v>
      </c>
      <c r="J175" s="17">
        <f t="shared" si="15"/>
        <v>1.9952872768044472E-2</v>
      </c>
      <c r="K175" s="17"/>
      <c r="L175" s="17">
        <f t="shared" si="16"/>
        <v>8.0862581729888916E-2</v>
      </c>
      <c r="M175" s="17">
        <f t="shared" si="14"/>
        <v>4.544167E-3</v>
      </c>
      <c r="N175">
        <v>-1.8700000000000001E-2</v>
      </c>
      <c r="O175">
        <v>4.9200000000000001E-2</v>
      </c>
      <c r="R175" s="64">
        <f t="shared" si="10"/>
        <v>1.4766186005410315E-2</v>
      </c>
      <c r="S175" s="16">
        <f t="shared" si="11"/>
        <v>0.95544264138253487</v>
      </c>
      <c r="V175" s="64">
        <f t="shared" si="12"/>
        <v>-2.2941827077467287E-2</v>
      </c>
      <c r="W175" s="64">
        <f t="shared" si="13"/>
        <v>2.4887289346466592</v>
      </c>
    </row>
    <row r="176" spans="2:23" x14ac:dyDescent="0.15">
      <c r="B176" s="66">
        <v>41759</v>
      </c>
      <c r="C176" s="64">
        <v>9.9396422505378723E-2</v>
      </c>
      <c r="E176">
        <v>1.9950104877352715E-2</v>
      </c>
      <c r="F176" s="64">
        <v>1.5690830000000002E-3</v>
      </c>
      <c r="G176" s="64">
        <v>6.2007970000000001E-3</v>
      </c>
      <c r="H176" s="33">
        <v>0</v>
      </c>
      <c r="J176" s="17">
        <f t="shared" si="15"/>
        <v>9.9396422505378723E-2</v>
      </c>
      <c r="K176" s="17"/>
      <c r="L176" s="17">
        <f t="shared" si="16"/>
        <v>1.9950104877352715E-2</v>
      </c>
      <c r="M176" s="17">
        <f t="shared" si="14"/>
        <v>1.5690830000000002E-3</v>
      </c>
      <c r="N176">
        <v>-4.2000000000000003E-2</v>
      </c>
      <c r="O176">
        <v>1.1399999999999999E-2</v>
      </c>
      <c r="R176" s="64">
        <f t="shared" si="10"/>
        <v>1.6155577853294086E-2</v>
      </c>
      <c r="S176" s="16">
        <f t="shared" si="11"/>
        <v>0.86983861754441283</v>
      </c>
      <c r="V176" s="64">
        <f t="shared" si="12"/>
        <v>-2.2066779388565591E-2</v>
      </c>
      <c r="W176" s="64">
        <f t="shared" si="13"/>
        <v>2.5461780118949582</v>
      </c>
    </row>
    <row r="177" spans="2:23" x14ac:dyDescent="0.15">
      <c r="B177" s="66">
        <v>41789</v>
      </c>
      <c r="C177" s="64">
        <v>7.8293092548847198E-2</v>
      </c>
      <c r="E177">
        <v>-2.2004926577210426E-2</v>
      </c>
      <c r="F177" s="64">
        <v>2.026029E-2</v>
      </c>
      <c r="G177" s="64">
        <v>2.1030280000000002E-2</v>
      </c>
      <c r="H177" s="33">
        <v>0</v>
      </c>
      <c r="J177" s="17">
        <f t="shared" si="15"/>
        <v>7.8293092548847198E-2</v>
      </c>
      <c r="K177" s="17"/>
      <c r="L177" s="17">
        <f t="shared" si="16"/>
        <v>-2.2004926577210426E-2</v>
      </c>
      <c r="M177" s="17">
        <f t="shared" si="14"/>
        <v>2.026029E-2</v>
      </c>
      <c r="N177">
        <v>-1.89E-2</v>
      </c>
      <c r="O177">
        <v>-1.2999999999999999E-3</v>
      </c>
      <c r="R177" s="64">
        <f t="shared" si="10"/>
        <v>1.6821933266747094E-2</v>
      </c>
      <c r="S177" s="16">
        <f t="shared" si="11"/>
        <v>0.87024156374260286</v>
      </c>
      <c r="V177" s="64">
        <f t="shared" si="12"/>
        <v>-2.3807087170834993E-2</v>
      </c>
      <c r="W177" s="64">
        <f t="shared" si="13"/>
        <v>2.4833468036703676</v>
      </c>
    </row>
    <row r="178" spans="2:23" x14ac:dyDescent="0.15">
      <c r="B178" s="66">
        <v>41820</v>
      </c>
      <c r="C178" s="64">
        <v>2.7661930769681931E-2</v>
      </c>
      <c r="E178">
        <v>4.7500014305114746E-2</v>
      </c>
      <c r="F178" s="64">
        <v>2.7990500000000001E-2</v>
      </c>
      <c r="G178" s="64">
        <v>1.9058310000000002E-2</v>
      </c>
      <c r="H178" s="33">
        <v>0</v>
      </c>
      <c r="J178" s="17">
        <f t="shared" si="15"/>
        <v>2.7661930769681931E-2</v>
      </c>
      <c r="K178" s="17"/>
      <c r="L178" s="17">
        <f t="shared" si="16"/>
        <v>4.7500014305114746E-2</v>
      </c>
      <c r="M178" s="17">
        <f t="shared" si="14"/>
        <v>2.7990500000000001E-2</v>
      </c>
      <c r="N178">
        <v>3.0899999999999997E-2</v>
      </c>
      <c r="O178">
        <v>-6.8999999999999999E-3</v>
      </c>
      <c r="R178" s="64">
        <f t="shared" si="10"/>
        <v>1.5951817828960602E-2</v>
      </c>
      <c r="S178" s="16">
        <f t="shared" si="11"/>
        <v>0.87488791877230154</v>
      </c>
      <c r="V178" s="64">
        <f t="shared" si="12"/>
        <v>-2.1520278391406567E-2</v>
      </c>
      <c r="W178" s="64">
        <f t="shared" si="13"/>
        <v>2.4617503447419424</v>
      </c>
    </row>
    <row r="179" spans="2:23" x14ac:dyDescent="0.15">
      <c r="B179" s="66">
        <v>41851</v>
      </c>
      <c r="C179" s="64">
        <v>2.873128280043602E-2</v>
      </c>
      <c r="D179" s="64">
        <v>0.18298402428627014</v>
      </c>
      <c r="E179">
        <v>-6.682576984167099E-2</v>
      </c>
      <c r="F179" s="64">
        <v>-2.056651E-2</v>
      </c>
      <c r="G179" s="64">
        <v>-1.507986E-2</v>
      </c>
      <c r="H179" s="33">
        <v>0</v>
      </c>
      <c r="J179" s="17">
        <f t="shared" si="15"/>
        <v>2.873128280043602E-2</v>
      </c>
      <c r="K179" s="17">
        <f t="shared" ref="K179:K210" si="17">D179-H179</f>
        <v>0.18298402428627014</v>
      </c>
      <c r="L179" s="17">
        <f t="shared" si="16"/>
        <v>-6.682576984167099E-2</v>
      </c>
      <c r="M179" s="17">
        <f t="shared" si="14"/>
        <v>-2.056651E-2</v>
      </c>
      <c r="N179">
        <v>-4.2599999999999999E-2</v>
      </c>
      <c r="O179">
        <v>-2.0000000000000001E-4</v>
      </c>
      <c r="R179" s="64">
        <f t="shared" si="10"/>
        <v>1.6202206978376654E-2</v>
      </c>
      <c r="S179" s="16">
        <f t="shared" si="11"/>
        <v>0.8194032007165688</v>
      </c>
      <c r="V179" s="64">
        <f t="shared" si="12"/>
        <v>-1.9794591158034426E-2</v>
      </c>
      <c r="W179" s="64">
        <f t="shared" si="13"/>
        <v>2.6333519140263033</v>
      </c>
    </row>
    <row r="180" spans="2:23" x14ac:dyDescent="0.15">
      <c r="B180" s="66">
        <v>41880</v>
      </c>
      <c r="C180" s="64">
        <v>7.7092066407203674E-2</v>
      </c>
      <c r="D180" s="64">
        <v>7.9841524362564087E-2</v>
      </c>
      <c r="E180">
        <v>6.649615615606308E-2</v>
      </c>
      <c r="F180" s="64">
        <v>4.0225000000000004E-2</v>
      </c>
      <c r="G180" s="64">
        <v>3.7655319999999999E-2</v>
      </c>
      <c r="H180" s="33">
        <v>0</v>
      </c>
      <c r="J180" s="17">
        <f t="shared" si="15"/>
        <v>7.7092066407203674E-2</v>
      </c>
      <c r="K180" s="17">
        <f t="shared" si="17"/>
        <v>7.9841524362564087E-2</v>
      </c>
      <c r="L180" s="17">
        <f t="shared" si="16"/>
        <v>6.649615615606308E-2</v>
      </c>
      <c r="M180" s="17">
        <f t="shared" si="14"/>
        <v>4.0225000000000004E-2</v>
      </c>
      <c r="N180">
        <v>3.8E-3</v>
      </c>
      <c r="O180">
        <v>-4.3E-3</v>
      </c>
      <c r="R180" s="64">
        <f t="shared" si="10"/>
        <v>1.6736196209350337E-2</v>
      </c>
      <c r="S180" s="16">
        <f t="shared" si="11"/>
        <v>0.82994755675908793</v>
      </c>
      <c r="V180" s="64">
        <f t="shared" si="12"/>
        <v>-2.1849801443617377E-2</v>
      </c>
      <c r="W180" s="64">
        <f t="shared" si="13"/>
        <v>2.6026566763605801</v>
      </c>
    </row>
    <row r="181" spans="2:23" x14ac:dyDescent="0.15">
      <c r="B181" s="66">
        <v>41912</v>
      </c>
      <c r="C181" s="64">
        <v>-1.7073171213269234E-2</v>
      </c>
      <c r="D181" s="64">
        <v>0.8088802695274353</v>
      </c>
      <c r="E181">
        <v>-0.18225419521331787</v>
      </c>
      <c r="F181" s="64">
        <v>-2.5208730000000002E-2</v>
      </c>
      <c r="G181" s="64">
        <v>-1.5513860000000001E-2</v>
      </c>
      <c r="H181" s="33">
        <v>0</v>
      </c>
      <c r="J181" s="17">
        <f t="shared" si="15"/>
        <v>-1.7073171213269234E-2</v>
      </c>
      <c r="K181" s="17">
        <f t="shared" si="17"/>
        <v>0.8088802695274353</v>
      </c>
      <c r="L181" s="17">
        <f t="shared" si="16"/>
        <v>-0.18225419521331787</v>
      </c>
      <c r="M181" s="17">
        <f t="shared" si="14"/>
        <v>-2.5208730000000002E-2</v>
      </c>
      <c r="N181">
        <v>-3.7100000000000001E-2</v>
      </c>
      <c r="O181">
        <v>-1.3600000000000001E-2</v>
      </c>
      <c r="R181" s="64">
        <f t="shared" si="10"/>
        <v>1.5870977080908372E-2</v>
      </c>
      <c r="S181" s="16">
        <f t="shared" si="11"/>
        <v>0.81825187079524742</v>
      </c>
      <c r="V181" s="64">
        <f t="shared" si="12"/>
        <v>-2.6391579472873322E-2</v>
      </c>
      <c r="W181" s="64">
        <f t="shared" si="13"/>
        <v>2.5689386353282688</v>
      </c>
    </row>
    <row r="182" spans="2:23" x14ac:dyDescent="0.15">
      <c r="B182" s="66">
        <v>41943</v>
      </c>
      <c r="C182" s="64">
        <v>7.1960300207138062E-2</v>
      </c>
      <c r="D182" s="64">
        <v>-0.17716114223003387</v>
      </c>
      <c r="E182">
        <v>-0.17888566851615906</v>
      </c>
      <c r="F182" s="64">
        <v>2.1173859999999999E-2</v>
      </c>
      <c r="G182" s="64">
        <v>2.320146E-2</v>
      </c>
      <c r="H182" s="33">
        <v>0</v>
      </c>
      <c r="J182" s="17">
        <f t="shared" si="15"/>
        <v>7.1960300207138062E-2</v>
      </c>
      <c r="K182" s="17">
        <f t="shared" si="17"/>
        <v>-0.17716114223003387</v>
      </c>
      <c r="L182" s="17">
        <f t="shared" si="16"/>
        <v>-0.17888566851615906</v>
      </c>
      <c r="M182" s="17">
        <f t="shared" si="14"/>
        <v>2.1173859999999999E-2</v>
      </c>
      <c r="N182">
        <v>4.24E-2</v>
      </c>
      <c r="O182">
        <v>-1.8500000000000003E-2</v>
      </c>
      <c r="R182" s="64">
        <f t="shared" si="10"/>
        <v>1.5930113252238427E-2</v>
      </c>
      <c r="S182" s="16">
        <f t="shared" si="11"/>
        <v>0.83252821406173805</v>
      </c>
      <c r="V182" s="64">
        <f t="shared" si="12"/>
        <v>-2.7603658634845214E-2</v>
      </c>
      <c r="W182" s="64">
        <f t="shared" si="13"/>
        <v>2.5106203678647772</v>
      </c>
    </row>
    <row r="183" spans="2:23" x14ac:dyDescent="0.15">
      <c r="B183" s="66">
        <v>41971</v>
      </c>
      <c r="C183" s="64">
        <v>0.10555555671453476</v>
      </c>
      <c r="D183" s="64">
        <v>1.1284082196652889E-2</v>
      </c>
      <c r="E183">
        <v>-3.5714253317564726E-3</v>
      </c>
      <c r="F183" s="64">
        <v>2.111406E-2</v>
      </c>
      <c r="G183" s="64">
        <v>2.4533579999999999E-2</v>
      </c>
      <c r="H183" s="33">
        <v>0</v>
      </c>
      <c r="J183" s="17">
        <f t="shared" si="15"/>
        <v>0.10555555671453476</v>
      </c>
      <c r="K183" s="17">
        <f t="shared" si="17"/>
        <v>1.1284082196652889E-2</v>
      </c>
      <c r="L183" s="17">
        <f t="shared" si="16"/>
        <v>-3.5714253317564726E-3</v>
      </c>
      <c r="M183" s="17">
        <f t="shared" si="14"/>
        <v>2.111406E-2</v>
      </c>
      <c r="N183">
        <v>-2.0299999999999999E-2</v>
      </c>
      <c r="O183">
        <v>-3.1200000000000002E-2</v>
      </c>
      <c r="R183" s="64">
        <f t="shared" si="10"/>
        <v>1.7074707905326236E-2</v>
      </c>
      <c r="S183" s="16">
        <f t="shared" si="11"/>
        <v>0.84100687250192085</v>
      </c>
      <c r="V183" s="64">
        <f t="shared" si="12"/>
        <v>-3.2335526851737198E-2</v>
      </c>
      <c r="W183" s="64">
        <f t="shared" si="13"/>
        <v>2.3042552379184285</v>
      </c>
    </row>
    <row r="184" spans="2:23" x14ac:dyDescent="0.15">
      <c r="B184" s="66">
        <v>42004</v>
      </c>
      <c r="C184" s="64">
        <v>-7.1891054511070251E-2</v>
      </c>
      <c r="D184" s="64">
        <v>-0.1891753226518631</v>
      </c>
      <c r="E184">
        <v>-4.3010711669921875E-2</v>
      </c>
      <c r="F184" s="64">
        <v>-3.6622160000000003E-3</v>
      </c>
      <c r="G184" s="64">
        <v>-4.1885120000000001E-3</v>
      </c>
      <c r="H184" s="33">
        <v>0</v>
      </c>
      <c r="J184" s="17">
        <f t="shared" si="15"/>
        <v>-7.1891054511070251E-2</v>
      </c>
      <c r="K184" s="17">
        <f t="shared" si="17"/>
        <v>-0.1891753226518631</v>
      </c>
      <c r="L184" s="17">
        <f t="shared" si="16"/>
        <v>-4.3010711669921875E-2</v>
      </c>
      <c r="M184" s="17">
        <f t="shared" si="14"/>
        <v>-3.6622160000000003E-3</v>
      </c>
      <c r="N184">
        <v>2.4799999999999999E-2</v>
      </c>
      <c r="O184">
        <v>2.29E-2</v>
      </c>
      <c r="R184" s="64">
        <f t="shared" si="10"/>
        <v>1.5277824220766843E-2</v>
      </c>
      <c r="S184" s="16">
        <f t="shared" si="11"/>
        <v>0.85344773100396265</v>
      </c>
      <c r="V184" s="64">
        <f t="shared" si="12"/>
        <v>-3.7412603361627494E-2</v>
      </c>
      <c r="W184" s="64">
        <f t="shared" si="13"/>
        <v>2.2404765975755758</v>
      </c>
    </row>
    <row r="185" spans="2:23" x14ac:dyDescent="0.15">
      <c r="B185" s="66">
        <v>42034</v>
      </c>
      <c r="C185" s="64">
        <v>6.1424229294061661E-2</v>
      </c>
      <c r="D185" s="64">
        <v>-0.213065505027771</v>
      </c>
      <c r="E185">
        <v>-3.7453234195709229E-2</v>
      </c>
      <c r="F185" s="64">
        <v>-2.7206540000000001E-2</v>
      </c>
      <c r="G185" s="64">
        <v>-3.1040850000000002E-2</v>
      </c>
      <c r="H185" s="33">
        <v>0</v>
      </c>
      <c r="J185" s="17">
        <f t="shared" si="15"/>
        <v>6.1424229294061661E-2</v>
      </c>
      <c r="K185" s="17">
        <f t="shared" si="17"/>
        <v>-0.213065505027771</v>
      </c>
      <c r="L185" s="17">
        <f t="shared" si="16"/>
        <v>-3.7453234195709229E-2</v>
      </c>
      <c r="M185" s="17">
        <f t="shared" si="14"/>
        <v>-2.7206540000000001E-2</v>
      </c>
      <c r="N185">
        <v>-5.4000000000000003E-3</v>
      </c>
      <c r="O185">
        <v>-3.61E-2</v>
      </c>
      <c r="R185" s="64">
        <f t="shared" si="10"/>
        <v>1.8484341653388851E-2</v>
      </c>
      <c r="S185" s="16">
        <f t="shared" si="11"/>
        <v>0.78282298276558637</v>
      </c>
      <c r="V185" s="64">
        <f t="shared" si="12"/>
        <v>-3.3540953194289326E-2</v>
      </c>
      <c r="W185" s="64">
        <f t="shared" si="13"/>
        <v>2.1533672013214398</v>
      </c>
    </row>
    <row r="186" spans="2:23" x14ac:dyDescent="0.15">
      <c r="B186" s="66">
        <v>42062</v>
      </c>
      <c r="C186" s="64">
        <v>0.10046093165874481</v>
      </c>
      <c r="D186" s="64">
        <v>-0.15618091821670532</v>
      </c>
      <c r="E186">
        <v>0.21011672914028168</v>
      </c>
      <c r="F186" s="64">
        <v>5.5974429999999999E-2</v>
      </c>
      <c r="G186" s="64">
        <v>5.4892509999999999E-2</v>
      </c>
      <c r="H186" s="33">
        <v>0</v>
      </c>
      <c r="J186" s="17">
        <f t="shared" si="15"/>
        <v>0.10046093165874481</v>
      </c>
      <c r="K186" s="17">
        <f t="shared" si="17"/>
        <v>-0.15618091821670532</v>
      </c>
      <c r="L186" s="17">
        <f t="shared" si="16"/>
        <v>0.21011672914028168</v>
      </c>
      <c r="M186" s="17">
        <f t="shared" si="14"/>
        <v>5.5974429999999999E-2</v>
      </c>
      <c r="N186">
        <v>6.0000000000000001E-3</v>
      </c>
      <c r="O186">
        <v>-1.8500000000000003E-2</v>
      </c>
      <c r="R186" s="64">
        <f t="shared" si="10"/>
        <v>1.8624433759131323E-2</v>
      </c>
      <c r="S186" s="16">
        <f t="shared" si="11"/>
        <v>0.79638909993496021</v>
      </c>
      <c r="V186" s="64">
        <f t="shared" si="12"/>
        <v>-3.2483800861846192E-2</v>
      </c>
      <c r="W186" s="64">
        <f t="shared" si="13"/>
        <v>2.2081910124508202</v>
      </c>
    </row>
    <row r="187" spans="2:23" x14ac:dyDescent="0.15">
      <c r="B187" s="66">
        <v>42094</v>
      </c>
      <c r="C187" s="64">
        <v>-3.137168288230896E-2</v>
      </c>
      <c r="D187" s="64">
        <v>3.4063845872879028E-2</v>
      </c>
      <c r="E187">
        <v>-0.13826361298561096</v>
      </c>
      <c r="F187" s="64">
        <v>-1.0409720000000001E-2</v>
      </c>
      <c r="G187" s="64">
        <v>-1.7396060000000001E-2</v>
      </c>
      <c r="H187" s="33">
        <v>0</v>
      </c>
      <c r="J187" s="17">
        <f t="shared" si="15"/>
        <v>-3.137168288230896E-2</v>
      </c>
      <c r="K187" s="17">
        <f t="shared" si="17"/>
        <v>3.4063845872879028E-2</v>
      </c>
      <c r="L187" s="17">
        <f t="shared" si="16"/>
        <v>-0.13826361298561096</v>
      </c>
      <c r="M187" s="17">
        <f t="shared" si="14"/>
        <v>-1.0409720000000001E-2</v>
      </c>
      <c r="N187">
        <v>3.0600000000000002E-2</v>
      </c>
      <c r="O187">
        <v>-4.0999999999999995E-3</v>
      </c>
      <c r="R187" s="64">
        <f t="shared" si="10"/>
        <v>1.7022267442781489E-2</v>
      </c>
      <c r="S187" s="16">
        <f t="shared" si="11"/>
        <v>0.75943180073740713</v>
      </c>
      <c r="V187" s="64">
        <f t="shared" si="12"/>
        <v>-3.4730254349820223E-2</v>
      </c>
      <c r="W187" s="64">
        <f t="shared" si="13"/>
        <v>2.1903581113856614</v>
      </c>
    </row>
    <row r="188" spans="2:23" x14ac:dyDescent="0.15">
      <c r="B188" s="66">
        <v>42124</v>
      </c>
      <c r="C188" s="64">
        <v>5.7863956317305565E-3</v>
      </c>
      <c r="D188" s="64">
        <v>0.15365128219127655</v>
      </c>
      <c r="E188">
        <v>-0.15671643614768982</v>
      </c>
      <c r="F188" s="64">
        <v>8.7762480000000004E-3</v>
      </c>
      <c r="G188" s="64">
        <v>8.5207620000000012E-3</v>
      </c>
      <c r="H188" s="33">
        <v>0</v>
      </c>
      <c r="J188" s="17">
        <f t="shared" si="15"/>
        <v>5.7863956317305565E-3</v>
      </c>
      <c r="K188" s="17">
        <f t="shared" si="17"/>
        <v>0.15365128219127655</v>
      </c>
      <c r="L188" s="17">
        <f t="shared" si="16"/>
        <v>-0.15671643614768982</v>
      </c>
      <c r="M188" s="17">
        <f t="shared" si="14"/>
        <v>8.7762480000000004E-3</v>
      </c>
      <c r="N188">
        <v>-3.04E-2</v>
      </c>
      <c r="O188">
        <v>1.83E-2</v>
      </c>
      <c r="R188" s="64">
        <f t="shared" si="10"/>
        <v>1.5494678257755405E-2</v>
      </c>
      <c r="S188" s="16">
        <f t="shared" si="11"/>
        <v>0.7518143109984734</v>
      </c>
      <c r="V188" s="64">
        <f t="shared" si="12"/>
        <v>-3.664584261526567E-2</v>
      </c>
      <c r="W188" s="64">
        <f t="shared" si="13"/>
        <v>2.1969741879985465</v>
      </c>
    </row>
    <row r="189" spans="2:23" x14ac:dyDescent="0.15">
      <c r="B189" s="66">
        <v>42153</v>
      </c>
      <c r="C189" s="64">
        <v>4.5145802199840546E-2</v>
      </c>
      <c r="D189" s="64">
        <v>0.10742805898189545</v>
      </c>
      <c r="E189">
        <v>8.8495491072535515E-3</v>
      </c>
      <c r="F189" s="64">
        <v>1.029037E-2</v>
      </c>
      <c r="G189" s="64">
        <v>1.0491439999999999E-2</v>
      </c>
      <c r="H189" s="33">
        <v>0</v>
      </c>
      <c r="J189" s="17">
        <f t="shared" si="15"/>
        <v>4.5145802199840546E-2</v>
      </c>
      <c r="K189" s="17">
        <f t="shared" si="17"/>
        <v>0.10742805898189545</v>
      </c>
      <c r="L189" s="17">
        <f t="shared" si="16"/>
        <v>8.8495491072535515E-3</v>
      </c>
      <c r="M189" s="17">
        <f t="shared" si="14"/>
        <v>1.029037E-2</v>
      </c>
      <c r="N189">
        <v>9.1000000000000004E-3</v>
      </c>
      <c r="O189">
        <v>-1.1000000000000001E-2</v>
      </c>
      <c r="R189" s="64">
        <f t="shared" si="10"/>
        <v>1.5000542175296649E-2</v>
      </c>
      <c r="S189" s="16">
        <f t="shared" si="11"/>
        <v>0.78345378109157016</v>
      </c>
      <c r="V189" s="64">
        <f t="shared" si="12"/>
        <v>-4.1087699047038011E-2</v>
      </c>
      <c r="W189" s="64">
        <f t="shared" si="13"/>
        <v>2.376004203450282</v>
      </c>
    </row>
    <row r="190" spans="2:23" x14ac:dyDescent="0.15">
      <c r="B190" s="66">
        <v>42185</v>
      </c>
      <c r="C190" s="64">
        <v>-3.7265855818986893E-2</v>
      </c>
      <c r="D190" s="64">
        <v>-4.9404937773942947E-2</v>
      </c>
      <c r="E190">
        <v>5.2631635218858719E-2</v>
      </c>
      <c r="F190" s="64">
        <v>-1.9237859999999999E-2</v>
      </c>
      <c r="G190" s="64">
        <v>-2.1011769999999999E-2</v>
      </c>
      <c r="H190" s="33">
        <v>0</v>
      </c>
      <c r="J190" s="17">
        <f t="shared" si="15"/>
        <v>-3.7265855818986893E-2</v>
      </c>
      <c r="K190" s="17">
        <f t="shared" si="17"/>
        <v>-4.9404937773942947E-2</v>
      </c>
      <c r="L190" s="17">
        <f t="shared" si="16"/>
        <v>5.2631635218858719E-2</v>
      </c>
      <c r="M190" s="17">
        <f t="shared" si="14"/>
        <v>-1.9237859999999999E-2</v>
      </c>
      <c r="N190">
        <v>2.8799999999999999E-2</v>
      </c>
      <c r="O190">
        <v>-7.6E-3</v>
      </c>
      <c r="R190" s="64">
        <f t="shared" si="10"/>
        <v>1.4069239206976916E-2</v>
      </c>
      <c r="S190" s="16">
        <f t="shared" si="11"/>
        <v>0.80238966833079639</v>
      </c>
      <c r="V190" s="64">
        <f t="shared" si="12"/>
        <v>-3.8445380249918178E-2</v>
      </c>
      <c r="W190" s="64">
        <f t="shared" si="13"/>
        <v>2.3307793090903179</v>
      </c>
    </row>
    <row r="191" spans="2:23" x14ac:dyDescent="0.15">
      <c r="B191" s="66">
        <v>42216</v>
      </c>
      <c r="C191" s="64">
        <v>-3.2888177782297134E-2</v>
      </c>
      <c r="D191" s="64">
        <v>0.17792104184627533</v>
      </c>
      <c r="E191">
        <v>-0.19583338499069214</v>
      </c>
      <c r="F191" s="64">
        <v>1.211042E-2</v>
      </c>
      <c r="G191" s="64">
        <v>1.9742039999999999E-2</v>
      </c>
      <c r="H191" s="33">
        <v>0</v>
      </c>
      <c r="J191" s="17">
        <f t="shared" si="15"/>
        <v>-3.2888177782297134E-2</v>
      </c>
      <c r="K191" s="17">
        <f t="shared" si="17"/>
        <v>0.17792104184627533</v>
      </c>
      <c r="L191" s="17">
        <f t="shared" si="16"/>
        <v>-0.19583338499069214</v>
      </c>
      <c r="M191" s="17">
        <f t="shared" si="14"/>
        <v>1.211042E-2</v>
      </c>
      <c r="N191">
        <v>-4.2000000000000003E-2</v>
      </c>
      <c r="O191">
        <v>-4.07E-2</v>
      </c>
      <c r="R191" s="64">
        <f t="shared" si="10"/>
        <v>1.3466210545171255E-2</v>
      </c>
      <c r="S191" s="16">
        <f t="shared" si="11"/>
        <v>0.84035890504054434</v>
      </c>
      <c r="V191" s="64">
        <f t="shared" si="12"/>
        <v>-4.0807524394955753E-2</v>
      </c>
      <c r="W191" s="64">
        <f t="shared" si="13"/>
        <v>2.4118578241950779</v>
      </c>
    </row>
    <row r="192" spans="2:23" x14ac:dyDescent="0.15">
      <c r="B192" s="66">
        <v>42247</v>
      </c>
      <c r="C192" s="64">
        <v>-6.6117070615291595E-2</v>
      </c>
      <c r="D192" s="64">
        <v>-0.24975843727588654</v>
      </c>
      <c r="E192">
        <v>-6.2176171690225601E-2</v>
      </c>
      <c r="F192" s="64">
        <v>-5.9982380000000002E-2</v>
      </c>
      <c r="G192" s="64">
        <v>-6.2580800000000006E-2</v>
      </c>
      <c r="H192" s="33">
        <v>0</v>
      </c>
      <c r="J192" s="17">
        <f t="shared" si="15"/>
        <v>-6.6117070615291595E-2</v>
      </c>
      <c r="K192" s="17">
        <f t="shared" si="17"/>
        <v>-0.24975843727588654</v>
      </c>
      <c r="L192" s="17">
        <f t="shared" si="16"/>
        <v>-6.2176171690225601E-2</v>
      </c>
      <c r="M192" s="17">
        <f t="shared" si="14"/>
        <v>-5.9982380000000002E-2</v>
      </c>
      <c r="N192">
        <v>3.5999999999999999E-3</v>
      </c>
      <c r="O192">
        <v>2.7999999999999997E-2</v>
      </c>
      <c r="R192" s="64">
        <f t="shared" si="10"/>
        <v>1.3471470680013005E-2</v>
      </c>
      <c r="S192" s="16">
        <f t="shared" si="11"/>
        <v>0.84456312809863343</v>
      </c>
      <c r="V192" s="64">
        <f t="shared" si="12"/>
        <v>-3.4696189057330289E-2</v>
      </c>
      <c r="W192" s="64">
        <f t="shared" si="13"/>
        <v>2.2172632791462656</v>
      </c>
    </row>
    <row r="193" spans="2:23" x14ac:dyDescent="0.15">
      <c r="B193" s="66">
        <v>42277</v>
      </c>
      <c r="C193" s="64">
        <v>-2.1816238760948181E-2</v>
      </c>
      <c r="D193" s="64">
        <v>-0.3298991322517395</v>
      </c>
      <c r="E193">
        <v>-4.9723710864782333E-2</v>
      </c>
      <c r="F193" s="64">
        <v>-3.3792870000000003E-2</v>
      </c>
      <c r="G193" s="64">
        <v>-2.6442819999999999E-2</v>
      </c>
      <c r="H193" s="33">
        <v>0</v>
      </c>
      <c r="J193" s="17">
        <f t="shared" si="15"/>
        <v>-2.1816238760948181E-2</v>
      </c>
      <c r="K193" s="17">
        <f t="shared" si="17"/>
        <v>-0.3298991322517395</v>
      </c>
      <c r="L193" s="17">
        <f t="shared" si="16"/>
        <v>-4.9723710864782333E-2</v>
      </c>
      <c r="M193" s="17">
        <f t="shared" si="14"/>
        <v>-3.3792870000000003E-2</v>
      </c>
      <c r="N193">
        <v>-2.63E-2</v>
      </c>
      <c r="O193">
        <v>5.6999999999999993E-3</v>
      </c>
      <c r="R193" s="64">
        <f t="shared" ref="R193:R256" si="18">INTERCEPT($J134:$J193,$M134:$M193)</f>
        <v>1.2897042276401777E-2</v>
      </c>
      <c r="S193" s="16">
        <f t="shared" ref="S193:S256" si="19">SLOPE($J134:$J193,$M134:$M193)</f>
        <v>0.76041719422915144</v>
      </c>
      <c r="V193" s="64">
        <f t="shared" ref="V193:V256" si="20">INTERCEPT($L134:$L193,$M134:$M193)</f>
        <v>-3.389187535394067E-2</v>
      </c>
      <c r="W193" s="64">
        <f t="shared" ref="W193:W256" si="21">SLOPE($L134:$L193,$M134:$M193)</f>
        <v>2.0660759167741336</v>
      </c>
    </row>
    <row r="194" spans="2:23" x14ac:dyDescent="0.15">
      <c r="B194" s="66">
        <v>42307</v>
      </c>
      <c r="C194" s="64">
        <v>8.3408854901790619E-2</v>
      </c>
      <c r="D194" s="64">
        <v>-0.19923123717308044</v>
      </c>
      <c r="E194">
        <v>0.23255805671215057</v>
      </c>
      <c r="F194" s="64">
        <v>7.4005660000000001E-2</v>
      </c>
      <c r="G194" s="64">
        <v>8.2983080000000001E-2</v>
      </c>
      <c r="H194" s="33">
        <v>0</v>
      </c>
      <c r="J194" s="17">
        <f t="shared" si="15"/>
        <v>8.3408854901790619E-2</v>
      </c>
      <c r="K194" s="17">
        <f t="shared" si="17"/>
        <v>-0.19923123717308044</v>
      </c>
      <c r="L194" s="17">
        <f t="shared" si="16"/>
        <v>0.23255805671215057</v>
      </c>
      <c r="M194" s="17">
        <f t="shared" si="14"/>
        <v>7.4005660000000001E-2</v>
      </c>
      <c r="N194">
        <v>-1.8600000000000002E-2</v>
      </c>
      <c r="O194">
        <v>-4.5999999999999999E-3</v>
      </c>
      <c r="R194" s="64">
        <f t="shared" si="18"/>
        <v>1.277365855428474E-2</v>
      </c>
      <c r="S194" s="16">
        <f t="shared" si="19"/>
        <v>0.76562962900423115</v>
      </c>
      <c r="V194" s="64">
        <f t="shared" si="20"/>
        <v>-3.2817456149430428E-2</v>
      </c>
      <c r="W194" s="64">
        <f t="shared" si="21"/>
        <v>2.1691882770277187</v>
      </c>
    </row>
    <row r="195" spans="2:23" x14ac:dyDescent="0.15">
      <c r="B195" s="66">
        <v>42338</v>
      </c>
      <c r="C195" s="64">
        <v>-5.690351128578186E-3</v>
      </c>
      <c r="D195" s="64">
        <v>-0.18400001525878906</v>
      </c>
      <c r="E195">
        <v>0.11320755630731583</v>
      </c>
      <c r="F195" s="64">
        <v>2.410283E-3</v>
      </c>
      <c r="G195" s="64">
        <v>5.0496299999999998E-4</v>
      </c>
      <c r="H195" s="33">
        <v>0</v>
      </c>
      <c r="J195" s="17">
        <f t="shared" si="15"/>
        <v>-5.690351128578186E-3</v>
      </c>
      <c r="K195" s="17">
        <f t="shared" si="17"/>
        <v>-0.18400001525878906</v>
      </c>
      <c r="L195" s="17">
        <f t="shared" si="16"/>
        <v>0.11320755630731583</v>
      </c>
      <c r="M195" s="17">
        <f t="shared" si="14"/>
        <v>2.410283E-3</v>
      </c>
      <c r="N195">
        <v>3.6000000000000004E-2</v>
      </c>
      <c r="O195">
        <v>-3.8E-3</v>
      </c>
      <c r="R195" s="64">
        <f t="shared" si="18"/>
        <v>1.2116959419230189E-2</v>
      </c>
      <c r="S195" s="16">
        <f t="shared" si="19"/>
        <v>0.76894130858385468</v>
      </c>
      <c r="V195" s="64">
        <f t="shared" si="20"/>
        <v>-3.0593512074313382E-2</v>
      </c>
      <c r="W195" s="64">
        <f t="shared" si="21"/>
        <v>2.1555402610639938</v>
      </c>
    </row>
    <row r="196" spans="2:23" x14ac:dyDescent="0.15">
      <c r="B196" s="66">
        <v>42369</v>
      </c>
      <c r="C196" s="64">
        <v>-0.11022824048995972</v>
      </c>
      <c r="D196" s="64">
        <v>-0.11715683341026306</v>
      </c>
      <c r="E196">
        <v>0.21610170602798462</v>
      </c>
      <c r="F196" s="64">
        <v>-2.222741E-2</v>
      </c>
      <c r="G196" s="64">
        <v>-1.7530199999999999E-2</v>
      </c>
      <c r="H196" s="33">
        <v>1E-4</v>
      </c>
      <c r="J196" s="17">
        <f t="shared" si="15"/>
        <v>-0.11032824048995972</v>
      </c>
      <c r="K196" s="17">
        <f t="shared" si="17"/>
        <v>-0.11725683341026306</v>
      </c>
      <c r="L196" s="17">
        <f t="shared" si="16"/>
        <v>0.21600170602798463</v>
      </c>
      <c r="M196" s="17">
        <f t="shared" si="14"/>
        <v>-2.2327409999999999E-2</v>
      </c>
      <c r="N196">
        <v>-2.81E-2</v>
      </c>
      <c r="O196">
        <v>-2.5899999999999999E-2</v>
      </c>
      <c r="R196" s="64">
        <f t="shared" si="18"/>
        <v>1.0228606101460943E-2</v>
      </c>
      <c r="S196" s="16">
        <f t="shared" si="19"/>
        <v>0.83647322148415915</v>
      </c>
      <c r="V196" s="64">
        <f t="shared" si="20"/>
        <v>-2.4652953386149517E-2</v>
      </c>
      <c r="W196" s="64">
        <f t="shared" si="21"/>
        <v>2.0218794901576529</v>
      </c>
    </row>
    <row r="197" spans="2:23" x14ac:dyDescent="0.15">
      <c r="B197" s="66">
        <v>42398</v>
      </c>
      <c r="C197" s="64">
        <v>-7.5242310762405396E-2</v>
      </c>
      <c r="D197" s="64">
        <v>-0.36424210667610168</v>
      </c>
      <c r="E197">
        <v>-0.23344942927360535</v>
      </c>
      <c r="F197" s="64">
        <v>-5.714756E-2</v>
      </c>
      <c r="G197" s="64">
        <v>-5.0735340000000004E-2</v>
      </c>
      <c r="H197" s="33">
        <v>1E-4</v>
      </c>
      <c r="J197" s="17">
        <f t="shared" si="15"/>
        <v>-7.5342310762405398E-2</v>
      </c>
      <c r="K197" s="17">
        <f t="shared" si="17"/>
        <v>-0.36434210667610167</v>
      </c>
      <c r="L197" s="17">
        <f t="shared" si="16"/>
        <v>-0.23354942927360534</v>
      </c>
      <c r="M197" s="17">
        <f t="shared" ref="M197:M260" si="22">F197-H197</f>
        <v>-5.7247560000000003E-2</v>
      </c>
      <c r="N197">
        <v>-3.39E-2</v>
      </c>
      <c r="O197">
        <v>2.06E-2</v>
      </c>
      <c r="R197" s="64">
        <f t="shared" si="18"/>
        <v>8.9644304110322488E-3</v>
      </c>
      <c r="S197" s="16">
        <f t="shared" si="19"/>
        <v>0.86459841634007528</v>
      </c>
      <c r="V197" s="64">
        <f t="shared" si="20"/>
        <v>-2.591031772104626E-2</v>
      </c>
      <c r="W197" s="64">
        <f t="shared" si="21"/>
        <v>2.1098888186937286</v>
      </c>
    </row>
    <row r="198" spans="2:23" x14ac:dyDescent="0.15">
      <c r="B198" s="66">
        <v>42429</v>
      </c>
      <c r="C198" s="64">
        <v>-1.3354625552892685E-3</v>
      </c>
      <c r="D198" s="64">
        <v>3.7554614245891571E-2</v>
      </c>
      <c r="E198">
        <v>-2.7272701263427734E-2</v>
      </c>
      <c r="F198" s="64">
        <v>6.1252750000000003E-4</v>
      </c>
      <c r="G198" s="64">
        <v>-4.1283550000000002E-3</v>
      </c>
      <c r="H198" s="33">
        <v>2.0000000000000001E-4</v>
      </c>
      <c r="J198" s="17">
        <f t="shared" ref="J198:J261" si="23">C198-H198</f>
        <v>-1.5354625552892686E-3</v>
      </c>
      <c r="K198" s="17">
        <f t="shared" si="17"/>
        <v>3.7354614245891572E-2</v>
      </c>
      <c r="L198" s="17">
        <f t="shared" ref="L198:L261" si="24">E198-$H198</f>
        <v>-2.7472701263427733E-2</v>
      </c>
      <c r="M198" s="17">
        <f t="shared" si="22"/>
        <v>4.1252750000000005E-4</v>
      </c>
      <c r="N198">
        <v>8.1000000000000013E-3</v>
      </c>
      <c r="O198">
        <v>-5.6999999999999993E-3</v>
      </c>
      <c r="R198" s="64">
        <f t="shared" si="18"/>
        <v>8.7916820608120484E-3</v>
      </c>
      <c r="S198" s="16">
        <f t="shared" si="19"/>
        <v>0.86595458263382152</v>
      </c>
      <c r="V198" s="64">
        <f t="shared" si="20"/>
        <v>-2.7637075584812633E-2</v>
      </c>
      <c r="W198" s="64">
        <f t="shared" si="21"/>
        <v>2.0593539434352204</v>
      </c>
    </row>
    <row r="199" spans="2:23" x14ac:dyDescent="0.15">
      <c r="B199" s="66">
        <v>42460</v>
      </c>
      <c r="C199" s="64">
        <v>0.12721061706542969</v>
      </c>
      <c r="D199" s="64">
        <v>6.7340000532567501E-3</v>
      </c>
      <c r="E199">
        <v>0.33177560567855835</v>
      </c>
      <c r="F199" s="64">
        <v>7.0554110000000003E-2</v>
      </c>
      <c r="G199" s="64">
        <v>6.5991110000000006E-2</v>
      </c>
      <c r="H199" s="33">
        <v>2.0000000000000001E-4</v>
      </c>
      <c r="J199" s="17">
        <f t="shared" si="23"/>
        <v>0.12701061706542968</v>
      </c>
      <c r="K199" s="17">
        <f t="shared" si="17"/>
        <v>6.5340000532567504E-3</v>
      </c>
      <c r="L199" s="17">
        <f t="shared" si="24"/>
        <v>0.33157560567855837</v>
      </c>
      <c r="M199" s="17">
        <f t="shared" si="22"/>
        <v>7.0354109999999997E-2</v>
      </c>
      <c r="N199">
        <v>7.6E-3</v>
      </c>
      <c r="O199">
        <v>1.1000000000000001E-2</v>
      </c>
      <c r="R199" s="64">
        <f t="shared" si="18"/>
        <v>9.8173635829523244E-3</v>
      </c>
      <c r="S199" s="16">
        <f t="shared" si="19"/>
        <v>0.9097668372047798</v>
      </c>
      <c r="V199" s="64">
        <f t="shared" si="20"/>
        <v>-2.4625947455650037E-2</v>
      </c>
      <c r="W199" s="64">
        <f t="shared" si="21"/>
        <v>2.22608611864446</v>
      </c>
    </row>
    <row r="200" spans="2:23" x14ac:dyDescent="0.15">
      <c r="B200" s="66">
        <v>42489</v>
      </c>
      <c r="C200" s="64">
        <v>-0.13992109894752502</v>
      </c>
      <c r="D200" s="64">
        <v>5.6856211274862289E-2</v>
      </c>
      <c r="E200">
        <v>0.24561406672000885</v>
      </c>
      <c r="F200" s="64">
        <v>1.172495E-2</v>
      </c>
      <c r="G200" s="64">
        <v>2.69937E-3</v>
      </c>
      <c r="H200" s="33">
        <v>1E-4</v>
      </c>
      <c r="J200" s="17">
        <f t="shared" si="23"/>
        <v>-0.14002109894752501</v>
      </c>
      <c r="K200" s="17">
        <f t="shared" si="17"/>
        <v>5.6756211274862287E-2</v>
      </c>
      <c r="L200" s="17">
        <f t="shared" si="24"/>
        <v>0.24551406672000886</v>
      </c>
      <c r="M200" s="17">
        <f t="shared" si="22"/>
        <v>1.162495E-2</v>
      </c>
      <c r="N200">
        <v>6.7000000000000002E-3</v>
      </c>
      <c r="O200">
        <v>3.2099999999999997E-2</v>
      </c>
      <c r="R200" s="64">
        <f t="shared" si="18"/>
        <v>7.6623913991909886E-3</v>
      </c>
      <c r="S200" s="16">
        <f t="shared" si="19"/>
        <v>0.90991287993320213</v>
      </c>
      <c r="V200" s="64">
        <f t="shared" si="20"/>
        <v>-2.0929207734822111E-2</v>
      </c>
      <c r="W200" s="64">
        <f t="shared" si="21"/>
        <v>2.2334428721790962</v>
      </c>
    </row>
    <row r="201" spans="2:23" x14ac:dyDescent="0.15">
      <c r="B201" s="66">
        <v>42521</v>
      </c>
      <c r="C201" s="64">
        <v>7.1367643773555756E-2</v>
      </c>
      <c r="D201" s="64">
        <v>-0.18749998509883881</v>
      </c>
      <c r="E201">
        <v>0.28732401132583618</v>
      </c>
      <c r="F201" s="64">
        <v>1.4353880000000001E-2</v>
      </c>
      <c r="G201" s="64">
        <v>1.5329490000000001E-2</v>
      </c>
      <c r="H201" s="33">
        <v>1E-4</v>
      </c>
      <c r="J201" s="17">
        <f t="shared" si="23"/>
        <v>7.1267643773555753E-2</v>
      </c>
      <c r="K201" s="17">
        <f t="shared" si="17"/>
        <v>-0.1875999850988388</v>
      </c>
      <c r="L201" s="17">
        <f t="shared" si="24"/>
        <v>0.28722401132583619</v>
      </c>
      <c r="M201" s="17">
        <f t="shared" si="22"/>
        <v>1.4253880000000002E-2</v>
      </c>
      <c r="N201">
        <v>-1.9E-3</v>
      </c>
      <c r="O201">
        <v>-1.66E-2</v>
      </c>
      <c r="R201" s="64">
        <f t="shared" si="18"/>
        <v>8.4858539430200195E-3</v>
      </c>
      <c r="S201" s="16">
        <f t="shared" si="19"/>
        <v>0.91371573192170819</v>
      </c>
      <c r="V201" s="64">
        <f t="shared" si="20"/>
        <v>-1.6656143947464147E-2</v>
      </c>
      <c r="W201" s="64">
        <f t="shared" si="21"/>
        <v>2.2576117454741484</v>
      </c>
    </row>
    <row r="202" spans="2:23" x14ac:dyDescent="0.15">
      <c r="B202" s="66">
        <v>42551</v>
      </c>
      <c r="C202" s="64">
        <v>-4.2659744620323181E-2</v>
      </c>
      <c r="D202" s="64">
        <v>5.2580326795578003E-2</v>
      </c>
      <c r="E202">
        <v>0.12472640722990036</v>
      </c>
      <c r="F202" s="64">
        <v>2.9293580000000004E-3</v>
      </c>
      <c r="G202" s="64">
        <v>9.0607350000000003E-4</v>
      </c>
      <c r="H202" s="33">
        <v>2.0000000000000001E-4</v>
      </c>
      <c r="J202" s="17">
        <f t="shared" si="23"/>
        <v>-4.285974462032318E-2</v>
      </c>
      <c r="K202" s="17">
        <f t="shared" si="17"/>
        <v>5.2380326795578004E-2</v>
      </c>
      <c r="L202" s="17">
        <f t="shared" si="24"/>
        <v>0.12452640722990035</v>
      </c>
      <c r="M202" s="17">
        <f t="shared" si="22"/>
        <v>2.7293580000000003E-3</v>
      </c>
      <c r="N202">
        <v>5.8999999999999999E-3</v>
      </c>
      <c r="O202">
        <v>-1.4499999999999999E-2</v>
      </c>
      <c r="R202" s="64">
        <f t="shared" si="18"/>
        <v>8.0760616388528134E-3</v>
      </c>
      <c r="S202" s="16">
        <f t="shared" si="19"/>
        <v>0.90845932749415081</v>
      </c>
      <c r="V202" s="64">
        <f t="shared" si="20"/>
        <v>-1.1647390545163483E-2</v>
      </c>
      <c r="W202" s="64">
        <f t="shared" si="21"/>
        <v>2.2002254631059328</v>
      </c>
    </row>
    <row r="203" spans="2:23" x14ac:dyDescent="0.15">
      <c r="B203" s="66">
        <v>42580</v>
      </c>
      <c r="C203" s="64">
        <v>9.0062767267227173E-2</v>
      </c>
      <c r="D203" s="64">
        <v>0.16928768157958984</v>
      </c>
      <c r="E203">
        <v>0.33463039994239807</v>
      </c>
      <c r="F203" s="64">
        <v>3.8848899999999999E-2</v>
      </c>
      <c r="G203" s="64">
        <v>3.5609809999999999E-2</v>
      </c>
      <c r="H203" s="33">
        <v>2.0000000000000001E-4</v>
      </c>
      <c r="J203" s="17">
        <f t="shared" si="23"/>
        <v>8.9862767267227167E-2</v>
      </c>
      <c r="K203" s="17">
        <f t="shared" si="17"/>
        <v>0.16908768157958984</v>
      </c>
      <c r="L203" s="17">
        <f t="shared" si="24"/>
        <v>0.33443039994239809</v>
      </c>
      <c r="M203" s="17">
        <f t="shared" si="22"/>
        <v>3.86489E-2</v>
      </c>
      <c r="N203">
        <v>2.4900000000000002E-2</v>
      </c>
      <c r="O203">
        <v>-1.3100000000000001E-2</v>
      </c>
      <c r="R203" s="64">
        <f t="shared" si="18"/>
        <v>5.0691180136289496E-3</v>
      </c>
      <c r="S203" s="16">
        <f t="shared" si="19"/>
        <v>0.9988465805694795</v>
      </c>
      <c r="V203" s="64">
        <f t="shared" si="20"/>
        <v>-1.0522729302000856E-2</v>
      </c>
      <c r="W203" s="64">
        <f t="shared" si="21"/>
        <v>2.3448307890662652</v>
      </c>
    </row>
    <row r="204" spans="2:23" x14ac:dyDescent="0.15">
      <c r="B204" s="66">
        <v>42613</v>
      </c>
      <c r="C204" s="64">
        <v>2.3606173694133759E-2</v>
      </c>
      <c r="D204" s="64">
        <v>0.15901891887187958</v>
      </c>
      <c r="E204">
        <v>7.8717194497585297E-2</v>
      </c>
      <c r="F204" s="64">
        <v>2.8064370000000002E-3</v>
      </c>
      <c r="G204" s="64">
        <v>-1.219176E-3</v>
      </c>
      <c r="H204" s="33">
        <v>2.0000000000000001E-4</v>
      </c>
      <c r="J204" s="17">
        <f t="shared" si="23"/>
        <v>2.340617369413376E-2</v>
      </c>
      <c r="K204" s="17">
        <f t="shared" si="17"/>
        <v>0.15881891887187957</v>
      </c>
      <c r="L204" s="17">
        <f t="shared" si="24"/>
        <v>7.8517194497585291E-2</v>
      </c>
      <c r="M204" s="17">
        <f t="shared" si="22"/>
        <v>2.6064370000000001E-3</v>
      </c>
      <c r="N204">
        <v>1.1599999999999999E-2</v>
      </c>
      <c r="O204">
        <v>3.1600000000000003E-2</v>
      </c>
      <c r="R204" s="64">
        <f t="shared" si="18"/>
        <v>4.3430065291197462E-3</v>
      </c>
      <c r="S204" s="16">
        <f t="shared" si="19"/>
        <v>1.0327273446194611</v>
      </c>
      <c r="V204" s="64">
        <f t="shared" si="20"/>
        <v>-1.1065425773943999E-2</v>
      </c>
      <c r="W204" s="64">
        <f t="shared" si="21"/>
        <v>2.4072551255597836</v>
      </c>
    </row>
    <row r="205" spans="2:23" x14ac:dyDescent="0.15">
      <c r="B205" s="66">
        <v>42643</v>
      </c>
      <c r="C205" s="64">
        <v>6.5504282712936401E-2</v>
      </c>
      <c r="D205" s="64">
        <v>0.13856659829616547</v>
      </c>
      <c r="E205">
        <v>-6.6216245293617249E-2</v>
      </c>
      <c r="F205" s="64">
        <v>3.0154160000000004E-3</v>
      </c>
      <c r="G205" s="64">
        <v>-1.234483E-3</v>
      </c>
      <c r="H205" s="33">
        <v>2.0000000000000001E-4</v>
      </c>
      <c r="J205" s="17">
        <f t="shared" si="23"/>
        <v>6.5304282712936396E-2</v>
      </c>
      <c r="K205" s="17">
        <f t="shared" si="17"/>
        <v>0.13836659829616546</v>
      </c>
      <c r="L205" s="17">
        <f t="shared" si="24"/>
        <v>-6.6416245293617254E-2</v>
      </c>
      <c r="M205" s="17">
        <f t="shared" si="22"/>
        <v>2.8154160000000003E-3</v>
      </c>
      <c r="N205">
        <v>2.1299999999999999E-2</v>
      </c>
      <c r="O205">
        <v>-1.2199999999999999E-2</v>
      </c>
      <c r="R205" s="64">
        <f t="shared" si="18"/>
        <v>2.816701877088372E-3</v>
      </c>
      <c r="S205" s="16">
        <f t="shared" si="19"/>
        <v>1.1377568218903111</v>
      </c>
      <c r="V205" s="64">
        <f t="shared" si="20"/>
        <v>-1.0795839474264723E-2</v>
      </c>
      <c r="W205" s="64">
        <f t="shared" si="21"/>
        <v>2.3544703050990394</v>
      </c>
    </row>
    <row r="206" spans="2:23" x14ac:dyDescent="0.15">
      <c r="B206" s="66">
        <v>42674</v>
      </c>
      <c r="C206" s="64">
        <v>4.3343463912606239E-3</v>
      </c>
      <c r="D206" s="64">
        <v>-0.23381297290325165</v>
      </c>
      <c r="E206">
        <v>4.6309720724821091E-2</v>
      </c>
      <c r="F206" s="64">
        <v>-2.1565560000000001E-2</v>
      </c>
      <c r="G206" s="64">
        <v>-1.9425620000000001E-2</v>
      </c>
      <c r="H206" s="33">
        <v>2.0000000000000001E-4</v>
      </c>
      <c r="J206" s="17">
        <f t="shared" si="23"/>
        <v>4.1343463912606243E-3</v>
      </c>
      <c r="K206" s="17">
        <f t="shared" si="17"/>
        <v>-0.23401297290325165</v>
      </c>
      <c r="L206" s="17">
        <f t="shared" si="24"/>
        <v>4.6109720724821092E-2</v>
      </c>
      <c r="M206" s="17">
        <f t="shared" si="22"/>
        <v>-2.176556E-2</v>
      </c>
      <c r="N206">
        <v>-4.4000000000000004E-2</v>
      </c>
      <c r="O206">
        <v>4.1200000000000001E-2</v>
      </c>
      <c r="R206" s="64">
        <f t="shared" si="18"/>
        <v>3.250147450781872E-3</v>
      </c>
      <c r="S206" s="16">
        <f t="shared" si="19"/>
        <v>1.2605472595739708</v>
      </c>
      <c r="V206" s="64">
        <f t="shared" si="20"/>
        <v>-8.613387065967322E-3</v>
      </c>
      <c r="W206" s="64">
        <f t="shared" si="21"/>
        <v>2.5054443332390117</v>
      </c>
    </row>
    <row r="207" spans="2:23" x14ac:dyDescent="0.15">
      <c r="B207" s="66">
        <v>42704</v>
      </c>
      <c r="C207" s="64">
        <v>-2.1578336134552956E-2</v>
      </c>
      <c r="D207" s="64">
        <v>-0.21909235417842865</v>
      </c>
      <c r="E207">
        <v>0.23236511647701263</v>
      </c>
      <c r="F207" s="64">
        <v>4.0542750000000002E-2</v>
      </c>
      <c r="G207" s="64">
        <v>3.4174450000000002E-2</v>
      </c>
      <c r="H207" s="33">
        <v>1E-4</v>
      </c>
      <c r="J207" s="17">
        <f t="shared" si="23"/>
        <v>-2.1678336134552955E-2</v>
      </c>
      <c r="K207" s="17">
        <f t="shared" si="17"/>
        <v>-0.21919235417842864</v>
      </c>
      <c r="L207" s="17">
        <f t="shared" si="24"/>
        <v>0.23226511647701265</v>
      </c>
      <c r="M207" s="17">
        <f t="shared" si="22"/>
        <v>4.044275E-2</v>
      </c>
      <c r="N207">
        <v>5.6799999999999996E-2</v>
      </c>
      <c r="O207">
        <v>8.199999999999999E-2</v>
      </c>
      <c r="R207" s="64">
        <f t="shared" si="18"/>
        <v>3.4366468231112422E-3</v>
      </c>
      <c r="S207" s="16">
        <f t="shared" si="19"/>
        <v>1.2032215790609806</v>
      </c>
      <c r="V207" s="64">
        <f t="shared" si="20"/>
        <v>-7.0949562628983345E-3</v>
      </c>
      <c r="W207" s="64">
        <f t="shared" si="21"/>
        <v>2.5821408530571532</v>
      </c>
    </row>
    <row r="208" spans="2:23" x14ac:dyDescent="0.15">
      <c r="B208" s="66">
        <v>42734</v>
      </c>
      <c r="C208" s="64">
        <v>4.795515164732933E-2</v>
      </c>
      <c r="D208" s="64">
        <v>-0.12725447118282318</v>
      </c>
      <c r="E208">
        <v>0.27272731065750122</v>
      </c>
      <c r="F208" s="64">
        <v>1.8772179999999999E-2</v>
      </c>
      <c r="G208" s="64">
        <v>1.8200750000000002E-2</v>
      </c>
      <c r="H208" s="33">
        <v>2.9999999999999997E-4</v>
      </c>
      <c r="J208" s="17">
        <f t="shared" si="23"/>
        <v>4.7655151647329329E-2</v>
      </c>
      <c r="K208" s="17">
        <f t="shared" si="17"/>
        <v>-0.12755447118282318</v>
      </c>
      <c r="L208" s="17">
        <f t="shared" si="24"/>
        <v>0.2724273106575012</v>
      </c>
      <c r="M208" s="17">
        <f t="shared" si="22"/>
        <v>1.8472179999999998E-2</v>
      </c>
      <c r="N208">
        <v>1.1000000000000001E-3</v>
      </c>
      <c r="O208">
        <v>3.56E-2</v>
      </c>
      <c r="R208" s="64">
        <f t="shared" si="18"/>
        <v>2.8349688497626771E-3</v>
      </c>
      <c r="S208" s="16">
        <f t="shared" si="19"/>
        <v>1.2130168266988075</v>
      </c>
      <c r="V208" s="64">
        <f t="shared" si="20"/>
        <v>-2.6212917022023392E-3</v>
      </c>
      <c r="W208" s="64">
        <f t="shared" si="21"/>
        <v>2.6082249705008467</v>
      </c>
    </row>
    <row r="209" spans="2:23" x14ac:dyDescent="0.15">
      <c r="B209" s="66">
        <v>42766</v>
      </c>
      <c r="C209" s="64">
        <v>4.774649441242218E-2</v>
      </c>
      <c r="D209" s="64">
        <v>0.23421354591846466</v>
      </c>
      <c r="E209">
        <v>-8.5537940263748169E-2</v>
      </c>
      <c r="F209" s="64">
        <v>2.2173040000000001E-2</v>
      </c>
      <c r="G209" s="64">
        <v>1.7884340000000002E-2</v>
      </c>
      <c r="H209" s="33">
        <v>4.0000000000000002E-4</v>
      </c>
      <c r="J209" s="17">
        <f t="shared" si="23"/>
        <v>4.7346494412422183E-2</v>
      </c>
      <c r="K209" s="17">
        <f t="shared" si="17"/>
        <v>0.23381354591846465</v>
      </c>
      <c r="L209" s="17">
        <f t="shared" si="24"/>
        <v>-8.5937940263748167E-2</v>
      </c>
      <c r="M209" s="17">
        <f t="shared" si="22"/>
        <v>2.177304E-2</v>
      </c>
      <c r="N209">
        <v>-1.1599999999999999E-2</v>
      </c>
      <c r="O209">
        <v>-2.7300000000000001E-2</v>
      </c>
      <c r="R209" s="64">
        <f t="shared" si="18"/>
        <v>2.6151183421652558E-3</v>
      </c>
      <c r="S209" s="16">
        <f t="shared" si="19"/>
        <v>1.1682386463832006</v>
      </c>
      <c r="V209" s="64">
        <f t="shared" si="20"/>
        <v>-5.4974823216659974E-3</v>
      </c>
      <c r="W209" s="64">
        <f t="shared" si="21"/>
        <v>2.4909369705210933</v>
      </c>
    </row>
    <row r="210" spans="2:23" x14ac:dyDescent="0.15">
      <c r="B210" s="66">
        <v>42794</v>
      </c>
      <c r="C210" s="64">
        <v>0.13358061015605927</v>
      </c>
      <c r="D210" s="64">
        <v>-0.12558142840862274</v>
      </c>
      <c r="E210">
        <v>0.39440697431564331</v>
      </c>
      <c r="F210" s="64">
        <v>3.2623440000000004E-2</v>
      </c>
      <c r="G210" s="64">
        <v>3.7198260000000004E-2</v>
      </c>
      <c r="H210" s="33">
        <v>4.0000000000000002E-4</v>
      </c>
      <c r="J210" s="17">
        <f t="shared" si="23"/>
        <v>0.13318061015605925</v>
      </c>
      <c r="K210" s="17">
        <f t="shared" si="17"/>
        <v>-0.12598142840862275</v>
      </c>
      <c r="L210" s="17">
        <f t="shared" si="24"/>
        <v>0.3940069743156433</v>
      </c>
      <c r="M210" s="17">
        <f t="shared" si="22"/>
        <v>3.2223440000000006E-2</v>
      </c>
      <c r="N210">
        <v>-2.0499999999999997E-2</v>
      </c>
      <c r="O210">
        <v>-1.66E-2</v>
      </c>
      <c r="R210" s="64">
        <f t="shared" si="18"/>
        <v>2.298800317475572E-3</v>
      </c>
      <c r="S210" s="16">
        <f t="shared" si="19"/>
        <v>1.125632976634531</v>
      </c>
      <c r="V210" s="64">
        <f t="shared" si="20"/>
        <v>-1.5123848597902202E-3</v>
      </c>
      <c r="W210" s="64">
        <f t="shared" si="21"/>
        <v>2.6274137999448102</v>
      </c>
    </row>
    <row r="211" spans="2:23" x14ac:dyDescent="0.15">
      <c r="B211" s="66">
        <v>42825</v>
      </c>
      <c r="C211" s="64">
        <v>4.8689670860767365E-2</v>
      </c>
      <c r="D211" s="64">
        <v>-7.4468068778514862E-2</v>
      </c>
      <c r="E211">
        <v>6.2240767292678356E-3</v>
      </c>
      <c r="F211" s="64">
        <v>2.0642049999999999E-3</v>
      </c>
      <c r="G211" s="64">
        <v>-3.8923020000000003E-4</v>
      </c>
      <c r="H211" s="33">
        <v>2.9999999999999997E-4</v>
      </c>
      <c r="J211" s="17">
        <f t="shared" si="23"/>
        <v>4.8389670860767363E-2</v>
      </c>
      <c r="K211" s="17">
        <f t="shared" ref="K211:K242" si="25">D211-H211</f>
        <v>-7.4768068778514857E-2</v>
      </c>
      <c r="L211" s="17">
        <f t="shared" si="24"/>
        <v>5.9240767292678357E-3</v>
      </c>
      <c r="M211" s="17">
        <f t="shared" si="22"/>
        <v>1.764205E-3</v>
      </c>
      <c r="N211">
        <v>1.1299999999999999E-2</v>
      </c>
      <c r="O211">
        <v>-3.3700000000000001E-2</v>
      </c>
      <c r="R211" s="64">
        <f t="shared" si="18"/>
        <v>2.034392878028049E-3</v>
      </c>
      <c r="S211" s="16">
        <f t="shared" si="19"/>
        <v>1.0980587967868831</v>
      </c>
      <c r="V211" s="64">
        <f t="shared" si="20"/>
        <v>-1.8750008781256815E-3</v>
      </c>
      <c r="W211" s="64">
        <f t="shared" si="21"/>
        <v>2.6188603558714307</v>
      </c>
    </row>
    <row r="212" spans="2:23" x14ac:dyDescent="0.15">
      <c r="B212" s="66">
        <v>42853</v>
      </c>
      <c r="C212" s="64">
        <v>-6.9676774728577584E-5</v>
      </c>
      <c r="D212" s="64">
        <v>-5.1724117249250412E-2</v>
      </c>
      <c r="E212">
        <v>-8.5910648107528687E-2</v>
      </c>
      <c r="F212" s="64">
        <v>9.656754E-3</v>
      </c>
      <c r="G212" s="64">
        <v>9.0912170000000004E-3</v>
      </c>
      <c r="H212" s="33">
        <v>5.0000000000000001E-4</v>
      </c>
      <c r="J212" s="17">
        <f t="shared" si="23"/>
        <v>-5.6967677472857759E-4</v>
      </c>
      <c r="K212" s="17">
        <f t="shared" si="25"/>
        <v>-5.2224117249250412E-2</v>
      </c>
      <c r="L212" s="17">
        <f t="shared" si="24"/>
        <v>-8.6410648107528687E-2</v>
      </c>
      <c r="M212" s="17">
        <f t="shared" si="22"/>
        <v>9.1567539999999996E-3</v>
      </c>
      <c r="N212">
        <v>7.1999999999999998E-3</v>
      </c>
      <c r="O212">
        <v>-2.1499999999999998E-2</v>
      </c>
      <c r="R212" s="64">
        <f t="shared" si="18"/>
        <v>2.2286113403912344E-3</v>
      </c>
      <c r="S212" s="16">
        <f t="shared" si="19"/>
        <v>1.0916366025541417</v>
      </c>
      <c r="V212" s="64">
        <f t="shared" si="20"/>
        <v>-2.4577543301274561E-3</v>
      </c>
      <c r="W212" s="64">
        <f t="shared" si="21"/>
        <v>2.6002862216992635</v>
      </c>
    </row>
    <row r="213" spans="2:23" x14ac:dyDescent="0.15">
      <c r="B213" s="66">
        <v>42886</v>
      </c>
      <c r="C213" s="64">
        <v>6.7803695797920227E-2</v>
      </c>
      <c r="D213" s="64">
        <v>-3.6363312974572182E-3</v>
      </c>
      <c r="E213">
        <v>-0.15864665806293488</v>
      </c>
      <c r="F213" s="64">
        <v>9.3348820000000009E-3</v>
      </c>
      <c r="G213" s="64">
        <v>1.157621E-2</v>
      </c>
      <c r="H213" s="33">
        <v>5.9999999999999995E-4</v>
      </c>
      <c r="J213" s="17">
        <f t="shared" si="23"/>
        <v>6.7203695797920224E-2</v>
      </c>
      <c r="K213" s="17">
        <f t="shared" si="25"/>
        <v>-4.236331297457218E-3</v>
      </c>
      <c r="L213" s="17">
        <f t="shared" si="24"/>
        <v>-0.15924665806293486</v>
      </c>
      <c r="M213" s="17">
        <f t="shared" si="22"/>
        <v>8.7348820000000011E-3</v>
      </c>
      <c r="N213">
        <v>-2.5499999999999998E-2</v>
      </c>
      <c r="O213">
        <v>-3.7599999999999995E-2</v>
      </c>
      <c r="R213" s="64">
        <f t="shared" si="18"/>
        <v>1.114769077687967E-3</v>
      </c>
      <c r="S213" s="16">
        <f t="shared" si="19"/>
        <v>1.1865911188324527</v>
      </c>
      <c r="V213" s="64">
        <f t="shared" si="20"/>
        <v>-5.5328065815947701E-3</v>
      </c>
      <c r="W213" s="64">
        <f t="shared" si="21"/>
        <v>2.6086715573663626</v>
      </c>
    </row>
    <row r="214" spans="2:23" x14ac:dyDescent="0.15">
      <c r="B214" s="66">
        <v>42916</v>
      </c>
      <c r="C214" s="64">
        <v>-5.7213868945837021E-2</v>
      </c>
      <c r="D214" s="64">
        <v>-1.0948923416435719E-2</v>
      </c>
      <c r="E214">
        <v>0.11528149992227554</v>
      </c>
      <c r="F214" s="64">
        <v>9.5796500000000003E-3</v>
      </c>
      <c r="G214" s="64">
        <v>4.8138320000000005E-3</v>
      </c>
      <c r="H214" s="33">
        <v>5.9999999999999995E-4</v>
      </c>
      <c r="J214" s="17">
        <f t="shared" si="23"/>
        <v>-5.7813868945837024E-2</v>
      </c>
      <c r="K214" s="17">
        <f t="shared" si="25"/>
        <v>-1.1548923416435718E-2</v>
      </c>
      <c r="L214" s="17">
        <f t="shared" si="24"/>
        <v>0.11468149992227554</v>
      </c>
      <c r="M214" s="17">
        <f t="shared" si="22"/>
        <v>8.9796500000000005E-3</v>
      </c>
      <c r="N214">
        <v>2.2400000000000003E-2</v>
      </c>
      <c r="O214">
        <v>1.4800000000000001E-2</v>
      </c>
      <c r="R214" s="64">
        <f t="shared" si="18"/>
        <v>2.9042736667343576E-4</v>
      </c>
      <c r="S214" s="16">
        <f t="shared" si="19"/>
        <v>1.2107248348563806</v>
      </c>
      <c r="V214" s="64">
        <f t="shared" si="20"/>
        <v>-2.3340070309288766E-3</v>
      </c>
      <c r="W214" s="64">
        <f t="shared" si="21"/>
        <v>2.6969570224668478</v>
      </c>
    </row>
    <row r="215" spans="2:23" x14ac:dyDescent="0.15">
      <c r="B215" s="66">
        <v>42947</v>
      </c>
      <c r="C215" s="64">
        <v>3.2703731209039688E-2</v>
      </c>
      <c r="D215" s="64">
        <v>1.3530093245208263E-2</v>
      </c>
      <c r="E215">
        <v>9.0544886887073517E-2</v>
      </c>
      <c r="F215" s="64">
        <v>2.029371E-2</v>
      </c>
      <c r="G215" s="64">
        <v>1.9348770000000001E-2</v>
      </c>
      <c r="H215" s="33">
        <v>7.000000000000001E-4</v>
      </c>
      <c r="J215" s="17">
        <f t="shared" si="23"/>
        <v>3.2003731209039689E-2</v>
      </c>
      <c r="K215" s="17">
        <f t="shared" si="25"/>
        <v>1.2830093245208264E-2</v>
      </c>
      <c r="L215" s="17">
        <f t="shared" si="24"/>
        <v>8.9844886887073511E-2</v>
      </c>
      <c r="M215" s="17">
        <f t="shared" si="22"/>
        <v>1.959371E-2</v>
      </c>
      <c r="N215">
        <v>-1.46E-2</v>
      </c>
      <c r="O215">
        <v>-2.2000000000000001E-3</v>
      </c>
      <c r="R215" s="64">
        <f t="shared" si="18"/>
        <v>-1.480170413979999E-4</v>
      </c>
      <c r="S215" s="16">
        <f t="shared" si="19"/>
        <v>1.2126398232546296</v>
      </c>
      <c r="V215" s="64">
        <f t="shared" si="20"/>
        <v>3.5600821926961915E-3</v>
      </c>
      <c r="W215" s="64">
        <f t="shared" si="21"/>
        <v>2.7009598680956897</v>
      </c>
    </row>
    <row r="216" spans="2:23" x14ac:dyDescent="0.15">
      <c r="B216" s="66">
        <v>42978</v>
      </c>
      <c r="C216" s="64">
        <v>0.10690516233444214</v>
      </c>
      <c r="D216" s="64">
        <v>0.11771848052740097</v>
      </c>
      <c r="E216">
        <v>-4.4819962233304977E-2</v>
      </c>
      <c r="F216" s="64">
        <v>1.593433E-3</v>
      </c>
      <c r="G216" s="64">
        <v>5.4649229999999998E-4</v>
      </c>
      <c r="H216" s="33">
        <v>8.9999999999999998E-4</v>
      </c>
      <c r="J216" s="17">
        <f t="shared" si="23"/>
        <v>0.10600516233444214</v>
      </c>
      <c r="K216" s="17">
        <f t="shared" si="25"/>
        <v>0.11681848052740097</v>
      </c>
      <c r="L216" s="17">
        <f t="shared" si="24"/>
        <v>-4.5719962233304975E-2</v>
      </c>
      <c r="M216" s="17">
        <f t="shared" si="22"/>
        <v>6.9343300000000003E-4</v>
      </c>
      <c r="N216">
        <v>-1.6500000000000001E-2</v>
      </c>
      <c r="O216">
        <v>-2.07E-2</v>
      </c>
      <c r="R216" s="64">
        <f t="shared" si="18"/>
        <v>1.0361837732151338E-3</v>
      </c>
      <c r="S216" s="16">
        <f t="shared" si="19"/>
        <v>1.1685269162851315</v>
      </c>
      <c r="V216" s="64">
        <f t="shared" si="20"/>
        <v>4.6568035716203285E-3</v>
      </c>
      <c r="W216" s="64">
        <f t="shared" si="21"/>
        <v>2.7671991662276412</v>
      </c>
    </row>
    <row r="217" spans="2:23" x14ac:dyDescent="0.15">
      <c r="B217" s="66">
        <v>43007</v>
      </c>
      <c r="C217" s="64">
        <v>-6.0243930667638779E-2</v>
      </c>
      <c r="D217" s="64">
        <v>0.19543975591659546</v>
      </c>
      <c r="E217">
        <v>-1.9230769947171211E-2</v>
      </c>
      <c r="F217" s="64">
        <v>2.375789E-2</v>
      </c>
      <c r="G217" s="64">
        <v>1.9302900000000001E-2</v>
      </c>
      <c r="H217" s="33">
        <v>8.9999999999999998E-4</v>
      </c>
      <c r="J217" s="17">
        <f t="shared" si="23"/>
        <v>-6.1143930667638777E-2</v>
      </c>
      <c r="K217" s="17">
        <f t="shared" si="25"/>
        <v>0.19453975591659545</v>
      </c>
      <c r="L217" s="17">
        <f t="shared" si="24"/>
        <v>-2.0130769947171213E-2</v>
      </c>
      <c r="M217" s="17">
        <f t="shared" si="22"/>
        <v>2.2857889999999999E-2</v>
      </c>
      <c r="N217">
        <v>4.4500000000000005E-2</v>
      </c>
      <c r="O217">
        <v>3.0899999999999997E-2</v>
      </c>
      <c r="R217" s="64">
        <f t="shared" si="18"/>
        <v>1.8851827355172504E-4</v>
      </c>
      <c r="S217" s="16">
        <f t="shared" si="19"/>
        <v>1.1543183317335062</v>
      </c>
      <c r="V217" s="64">
        <f t="shared" si="20"/>
        <v>5.6753272446144025E-3</v>
      </c>
      <c r="W217" s="64">
        <f t="shared" si="21"/>
        <v>2.804024792515412</v>
      </c>
    </row>
    <row r="218" spans="2:23" x14ac:dyDescent="0.15">
      <c r="B218" s="66">
        <v>43039</v>
      </c>
      <c r="C218" s="64">
        <v>9.6807673573493958E-2</v>
      </c>
      <c r="D218" s="64">
        <v>-5.2679374814033508E-2</v>
      </c>
      <c r="E218">
        <v>-0.13843140006065369</v>
      </c>
      <c r="F218" s="64">
        <v>1.9294260000000001E-2</v>
      </c>
      <c r="G218" s="64">
        <v>2.2188180000000002E-2</v>
      </c>
      <c r="H218" s="33">
        <v>8.9999999999999998E-4</v>
      </c>
      <c r="J218" s="17">
        <f t="shared" si="23"/>
        <v>9.5907673573493959E-2</v>
      </c>
      <c r="K218" s="17">
        <f t="shared" si="25"/>
        <v>-5.3579374814033506E-2</v>
      </c>
      <c r="L218" s="17">
        <f t="shared" si="24"/>
        <v>-0.1393314000606537</v>
      </c>
      <c r="M218" s="17">
        <f t="shared" si="22"/>
        <v>1.8394259999999999E-2</v>
      </c>
      <c r="N218">
        <v>-1.9299999999999998E-2</v>
      </c>
      <c r="O218">
        <v>2.3E-3</v>
      </c>
      <c r="R218" s="64">
        <f t="shared" si="18"/>
        <v>3.3774267847323895E-3</v>
      </c>
      <c r="S218" s="16">
        <f t="shared" si="19"/>
        <v>1.1155485605374729</v>
      </c>
      <c r="V218" s="64">
        <f t="shared" si="20"/>
        <v>1.0901706650849472E-2</v>
      </c>
      <c r="W218" s="64">
        <f t="shared" si="21"/>
        <v>2.5704875579748614</v>
      </c>
    </row>
    <row r="219" spans="2:23" x14ac:dyDescent="0.15">
      <c r="B219" s="66">
        <v>43069</v>
      </c>
      <c r="C219" s="64">
        <v>2.0350290462374687E-2</v>
      </c>
      <c r="D219" s="64">
        <v>-0.18120807409286499</v>
      </c>
      <c r="E219">
        <v>-8.6480947211384773E-3</v>
      </c>
      <c r="F219" s="64">
        <v>2.725955E-2</v>
      </c>
      <c r="G219" s="64">
        <v>2.8082599999999999E-2</v>
      </c>
      <c r="H219" s="33">
        <v>8.0000000000000004E-4</v>
      </c>
      <c r="J219" s="17">
        <f t="shared" si="23"/>
        <v>1.9550290462374689E-2</v>
      </c>
      <c r="K219" s="17">
        <f t="shared" si="25"/>
        <v>-0.18200807409286499</v>
      </c>
      <c r="L219" s="17">
        <f t="shared" si="24"/>
        <v>-9.4480947211384777E-3</v>
      </c>
      <c r="M219" s="17">
        <f t="shared" si="22"/>
        <v>2.6459550000000002E-2</v>
      </c>
      <c r="N219">
        <v>-5.6000000000000008E-3</v>
      </c>
      <c r="O219">
        <v>-5.0000000000000001E-4</v>
      </c>
      <c r="R219" s="64">
        <f t="shared" si="18"/>
        <v>3.613384630175619E-3</v>
      </c>
      <c r="S219" s="16">
        <f t="shared" si="19"/>
        <v>1.1084397393897871</v>
      </c>
      <c r="V219" s="64">
        <f t="shared" si="20"/>
        <v>8.9323280442431575E-3</v>
      </c>
      <c r="W219" s="64">
        <f t="shared" si="21"/>
        <v>2.5457616209507563</v>
      </c>
    </row>
    <row r="220" spans="2:23" x14ac:dyDescent="0.15">
      <c r="B220" s="66">
        <v>43098</v>
      </c>
      <c r="C220" s="64">
        <v>-1.5245913527905941E-2</v>
      </c>
      <c r="D220" s="64">
        <v>-0.11358311772346497</v>
      </c>
      <c r="E220">
        <v>-5.6014746427536011E-2</v>
      </c>
      <c r="F220" s="64">
        <v>1.2128949999999999E-2</v>
      </c>
      <c r="G220" s="64">
        <v>9.8316189999999998E-3</v>
      </c>
      <c r="H220" s="33">
        <v>8.9999999999999998E-4</v>
      </c>
      <c r="J220" s="17">
        <f t="shared" si="23"/>
        <v>-1.6145913527905943E-2</v>
      </c>
      <c r="K220" s="17">
        <f t="shared" si="25"/>
        <v>-0.11448311772346496</v>
      </c>
      <c r="L220" s="17">
        <f t="shared" si="24"/>
        <v>-5.6914746427536009E-2</v>
      </c>
      <c r="M220" s="17">
        <f t="shared" si="22"/>
        <v>1.122895E-2</v>
      </c>
      <c r="N220">
        <v>-1.32E-2</v>
      </c>
      <c r="O220">
        <v>2.9999999999999997E-4</v>
      </c>
      <c r="R220" s="64">
        <f t="shared" si="18"/>
        <v>4.846956658244278E-3</v>
      </c>
      <c r="S220" s="16">
        <f t="shared" si="19"/>
        <v>1.1115123446684152</v>
      </c>
      <c r="V220" s="64">
        <f t="shared" si="20"/>
        <v>6.5401539539632556E-3</v>
      </c>
      <c r="W220" s="64">
        <f t="shared" si="21"/>
        <v>2.5442586859909646</v>
      </c>
    </row>
    <row r="221" spans="2:23" x14ac:dyDescent="0.15">
      <c r="B221" s="66">
        <v>43131</v>
      </c>
      <c r="C221" s="64">
        <v>-1.0636430233716965E-2</v>
      </c>
      <c r="D221" s="64">
        <v>-0.27741086483001709</v>
      </c>
      <c r="E221">
        <v>0.33657589554786682</v>
      </c>
      <c r="F221" s="64">
        <v>5.0638450000000002E-2</v>
      </c>
      <c r="G221" s="64">
        <v>5.6178730000000003E-2</v>
      </c>
      <c r="H221" s="33">
        <v>1.1000000000000001E-3</v>
      </c>
      <c r="J221" s="17">
        <f t="shared" si="23"/>
        <v>-1.1736430233716965E-2</v>
      </c>
      <c r="K221" s="17">
        <f t="shared" si="25"/>
        <v>-0.27851086483001708</v>
      </c>
      <c r="L221" s="17">
        <f t="shared" si="24"/>
        <v>0.33547589554786683</v>
      </c>
      <c r="M221" s="17">
        <f t="shared" si="22"/>
        <v>4.9538450000000005E-2</v>
      </c>
      <c r="N221">
        <v>-3.1800000000000002E-2</v>
      </c>
      <c r="O221">
        <v>-1.3600000000000001E-2</v>
      </c>
      <c r="R221" s="64">
        <f t="shared" si="18"/>
        <v>5.5766294462283109E-3</v>
      </c>
      <c r="S221" s="16">
        <f t="shared" si="19"/>
        <v>1.2520433619588207</v>
      </c>
      <c r="V221" s="64">
        <f t="shared" si="20"/>
        <v>8.3360769976032201E-3</v>
      </c>
      <c r="W221" s="64">
        <f t="shared" si="21"/>
        <v>2.7784405151513853</v>
      </c>
    </row>
    <row r="222" spans="2:23" x14ac:dyDescent="0.15">
      <c r="B222" s="66">
        <v>43159</v>
      </c>
      <c r="C222" s="64">
        <v>6.7610360682010651E-2</v>
      </c>
      <c r="D222" s="64">
        <v>-1.6453323885798454E-2</v>
      </c>
      <c r="E222">
        <v>-0.11863174289464951</v>
      </c>
      <c r="F222" s="64">
        <v>-3.9481330000000002E-2</v>
      </c>
      <c r="G222" s="64">
        <v>-3.8947380000000004E-2</v>
      </c>
      <c r="H222" s="33">
        <v>1.1000000000000001E-3</v>
      </c>
      <c r="J222" s="17">
        <f t="shared" si="23"/>
        <v>6.6510360682010647E-2</v>
      </c>
      <c r="K222" s="17">
        <f t="shared" si="25"/>
        <v>-1.7553323885798455E-2</v>
      </c>
      <c r="L222" s="17">
        <f t="shared" si="24"/>
        <v>-0.11973174289464951</v>
      </c>
      <c r="M222" s="17">
        <f t="shared" si="22"/>
        <v>-4.0581329999999999E-2</v>
      </c>
      <c r="N222">
        <v>2.5999999999999999E-3</v>
      </c>
      <c r="O222">
        <v>-1.03E-2</v>
      </c>
      <c r="R222" s="64">
        <f t="shared" si="18"/>
        <v>9.3842285521317358E-3</v>
      </c>
      <c r="S222" s="16">
        <f t="shared" si="19"/>
        <v>1.1296796930582722</v>
      </c>
      <c r="V222" s="64">
        <f t="shared" si="20"/>
        <v>9.1707081461122608E-3</v>
      </c>
      <c r="W222" s="64">
        <f t="shared" si="21"/>
        <v>2.7918149977052602</v>
      </c>
    </row>
    <row r="223" spans="2:23" x14ac:dyDescent="0.15">
      <c r="B223" s="66">
        <v>43188</v>
      </c>
      <c r="C223" s="64">
        <v>-5.8050733059644699E-2</v>
      </c>
      <c r="D223" s="64">
        <v>-0.10966545343399048</v>
      </c>
      <c r="E223">
        <v>-0.17010730504989624</v>
      </c>
      <c r="F223" s="64">
        <v>-1.8445340000000001E-2</v>
      </c>
      <c r="G223" s="64">
        <v>-2.688451E-2</v>
      </c>
      <c r="H223" s="33">
        <v>1.1999999999999999E-3</v>
      </c>
      <c r="J223" s="17">
        <f t="shared" si="23"/>
        <v>-5.9250733059644699E-2</v>
      </c>
      <c r="K223" s="17">
        <f t="shared" si="25"/>
        <v>-0.11086545343399049</v>
      </c>
      <c r="L223" s="17">
        <f t="shared" si="24"/>
        <v>-0.17130730504989625</v>
      </c>
      <c r="M223" s="17">
        <f t="shared" si="22"/>
        <v>-1.9645340000000001E-2</v>
      </c>
      <c r="N223">
        <v>4.0599999999999997E-2</v>
      </c>
      <c r="O223">
        <v>-2.3E-3</v>
      </c>
      <c r="R223" s="64">
        <f t="shared" si="18"/>
        <v>8.8781727204829946E-3</v>
      </c>
      <c r="S223" s="16">
        <f t="shared" si="19"/>
        <v>1.1835650061940284</v>
      </c>
      <c r="V223" s="64">
        <f t="shared" si="20"/>
        <v>7.3185648210955211E-3</v>
      </c>
      <c r="W223" s="64">
        <f t="shared" si="21"/>
        <v>2.9146328410477071</v>
      </c>
    </row>
    <row r="224" spans="2:23" x14ac:dyDescent="0.15">
      <c r="B224" s="66">
        <v>43220</v>
      </c>
      <c r="C224" s="64">
        <v>-1.5019694343209267E-2</v>
      </c>
      <c r="D224" s="64">
        <v>5.6367427110671997E-2</v>
      </c>
      <c r="E224">
        <v>8.2587055861949921E-2</v>
      </c>
      <c r="F224" s="64">
        <v>4.6918850000000007E-3</v>
      </c>
      <c r="G224" s="64">
        <v>2.7188010000000003E-3</v>
      </c>
      <c r="H224" s="33">
        <v>1.4000000000000002E-3</v>
      </c>
      <c r="J224" s="17">
        <f t="shared" si="23"/>
        <v>-1.6419694343209265E-2</v>
      </c>
      <c r="K224" s="17">
        <f t="shared" si="25"/>
        <v>5.4967427110671999E-2</v>
      </c>
      <c r="L224" s="17">
        <f t="shared" si="24"/>
        <v>8.1187055861949922E-2</v>
      </c>
      <c r="M224" s="17">
        <f t="shared" si="22"/>
        <v>3.2918850000000005E-3</v>
      </c>
      <c r="N224">
        <v>1.1000000000000001E-2</v>
      </c>
      <c r="O224">
        <v>4.7999999999999996E-3</v>
      </c>
      <c r="R224" s="64">
        <f t="shared" si="18"/>
        <v>8.767035858421415E-3</v>
      </c>
      <c r="S224" s="16">
        <f t="shared" si="19"/>
        <v>1.190392646794902</v>
      </c>
      <c r="V224" s="64">
        <f t="shared" si="20"/>
        <v>7.6078994735163732E-3</v>
      </c>
      <c r="W224" s="64">
        <f t="shared" si="21"/>
        <v>2.8999495050846629</v>
      </c>
    </row>
    <row r="225" spans="2:24" x14ac:dyDescent="0.15">
      <c r="B225" s="66">
        <v>43251</v>
      </c>
      <c r="C225" s="64">
        <v>0.13518093526363373</v>
      </c>
      <c r="D225" s="64">
        <v>9.486166387796402E-2</v>
      </c>
      <c r="E225">
        <v>0.26194846630096436</v>
      </c>
      <c r="F225" s="64">
        <v>2.6164449999999999E-2</v>
      </c>
      <c r="G225" s="64">
        <v>2.1608350000000002E-2</v>
      </c>
      <c r="H225" s="33">
        <v>1.4000000000000002E-3</v>
      </c>
      <c r="J225" s="17">
        <f t="shared" si="23"/>
        <v>0.13378093526363372</v>
      </c>
      <c r="K225" s="17">
        <f t="shared" si="25"/>
        <v>9.3461663877964021E-2</v>
      </c>
      <c r="L225" s="17">
        <f t="shared" si="24"/>
        <v>0.26054846630096434</v>
      </c>
      <c r="M225" s="17">
        <f t="shared" si="22"/>
        <v>2.476445E-2</v>
      </c>
      <c r="N225">
        <v>5.3099999999999994E-2</v>
      </c>
      <c r="O225">
        <v>-3.1300000000000001E-2</v>
      </c>
      <c r="R225" s="64">
        <f t="shared" si="18"/>
        <v>1.0202508630033417E-2</v>
      </c>
      <c r="S225" s="16">
        <f t="shared" si="19"/>
        <v>1.223376381619488</v>
      </c>
      <c r="V225" s="64">
        <f t="shared" si="20"/>
        <v>4.8425660338274751E-3</v>
      </c>
      <c r="W225" s="64">
        <f t="shared" si="21"/>
        <v>2.8851635852608841</v>
      </c>
    </row>
    <row r="226" spans="2:24" x14ac:dyDescent="0.15">
      <c r="B226" s="66">
        <v>43280</v>
      </c>
      <c r="C226" s="64">
        <v>-9.4182826578617096E-3</v>
      </c>
      <c r="D226" s="64">
        <v>0.16245488822460175</v>
      </c>
      <c r="E226">
        <v>9.1769866645336151E-2</v>
      </c>
      <c r="F226" s="64">
        <v>5.365018E-3</v>
      </c>
      <c r="G226" s="64">
        <v>4.8424000000000002E-3</v>
      </c>
      <c r="H226" s="33">
        <v>1.4000000000000002E-3</v>
      </c>
      <c r="J226" s="17">
        <f t="shared" si="23"/>
        <v>-1.081828265786171E-2</v>
      </c>
      <c r="K226" s="17">
        <f t="shared" si="25"/>
        <v>0.16105488822460173</v>
      </c>
      <c r="L226" s="17">
        <f t="shared" si="24"/>
        <v>9.0369866645336153E-2</v>
      </c>
      <c r="M226" s="17">
        <f t="shared" si="22"/>
        <v>3.9650179999999998E-3</v>
      </c>
      <c r="N226">
        <v>1.1200000000000002E-2</v>
      </c>
      <c r="O226">
        <v>-2.3300000000000001E-2</v>
      </c>
      <c r="R226" s="64">
        <f t="shared" si="18"/>
        <v>1.2131600018760491E-2</v>
      </c>
      <c r="S226" s="16">
        <f t="shared" si="19"/>
        <v>1.1686271487602624</v>
      </c>
      <c r="V226" s="64">
        <f t="shared" si="20"/>
        <v>4.8894508094567829E-3</v>
      </c>
      <c r="W226" s="64">
        <f t="shared" si="21"/>
        <v>2.9070879629264645</v>
      </c>
    </row>
    <row r="227" spans="2:24" x14ac:dyDescent="0.15">
      <c r="B227" s="66">
        <v>43312</v>
      </c>
      <c r="C227" s="64">
        <v>2.7983320876955986E-2</v>
      </c>
      <c r="D227" s="64">
        <v>-9.3167684972286224E-2</v>
      </c>
      <c r="E227">
        <v>0.22281523048877716</v>
      </c>
      <c r="F227" s="64">
        <v>3.1603569999999997E-2</v>
      </c>
      <c r="G227" s="64">
        <v>3.6021589999999999E-2</v>
      </c>
      <c r="H227" s="33">
        <v>1.6000000000000001E-3</v>
      </c>
      <c r="J227" s="17">
        <f t="shared" si="23"/>
        <v>2.6383320876955985E-2</v>
      </c>
      <c r="K227" s="17">
        <f t="shared" si="25"/>
        <v>-9.4767684972286229E-2</v>
      </c>
      <c r="L227" s="17">
        <f t="shared" si="24"/>
        <v>0.22121523048877717</v>
      </c>
      <c r="M227" s="17">
        <f t="shared" si="22"/>
        <v>3.0003569999999997E-2</v>
      </c>
      <c r="N227">
        <v>-2.2400000000000003E-2</v>
      </c>
      <c r="O227">
        <v>4.5000000000000005E-3</v>
      </c>
      <c r="R227" s="64">
        <f t="shared" si="18"/>
        <v>1.134225762260049E-2</v>
      </c>
      <c r="S227" s="16">
        <f t="shared" si="19"/>
        <v>1.0946167711474977</v>
      </c>
      <c r="V227" s="64">
        <f t="shared" si="20"/>
        <v>8.3349524654577761E-3</v>
      </c>
      <c r="W227" s="64">
        <f t="shared" si="21"/>
        <v>3.1896490329114249</v>
      </c>
    </row>
    <row r="228" spans="2:24" x14ac:dyDescent="0.15">
      <c r="B228" s="66">
        <v>43343</v>
      </c>
      <c r="C228" s="64">
        <v>0.20006312429904938</v>
      </c>
      <c r="D228" s="64">
        <v>9.7602687776088715E-2</v>
      </c>
      <c r="E228">
        <v>0.37315875291824341</v>
      </c>
      <c r="F228" s="64">
        <v>3.0233019999999999E-2</v>
      </c>
      <c r="G228" s="64">
        <v>3.026322E-2</v>
      </c>
      <c r="H228" s="33">
        <v>1.6000000000000001E-3</v>
      </c>
      <c r="J228" s="17">
        <f t="shared" si="23"/>
        <v>0.19846312429904939</v>
      </c>
      <c r="K228" s="17">
        <f t="shared" si="25"/>
        <v>9.600268777608871E-2</v>
      </c>
      <c r="L228" s="17">
        <f t="shared" si="24"/>
        <v>0.37155875291824342</v>
      </c>
      <c r="M228" s="17">
        <f t="shared" si="22"/>
        <v>2.8633019999999999E-2</v>
      </c>
      <c r="N228">
        <v>1.1299999999999999E-2</v>
      </c>
      <c r="O228">
        <v>-3.9800000000000002E-2</v>
      </c>
      <c r="R228" s="64">
        <f t="shared" si="18"/>
        <v>1.0795521882347199E-2</v>
      </c>
      <c r="S228" s="16">
        <f t="shared" si="19"/>
        <v>1.2399193289247943</v>
      </c>
      <c r="V228" s="64">
        <f t="shared" si="20"/>
        <v>1.3183015590404093E-2</v>
      </c>
      <c r="W228" s="64">
        <f t="shared" si="21"/>
        <v>3.2551207993777105</v>
      </c>
    </row>
    <row r="229" spans="2:24" x14ac:dyDescent="0.15">
      <c r="B229" s="66">
        <v>43371</v>
      </c>
      <c r="C229" s="64">
        <v>-8.3029447123408318E-3</v>
      </c>
      <c r="D229" s="64">
        <v>0.12324492633342743</v>
      </c>
      <c r="E229">
        <v>0.22725464403629303</v>
      </c>
      <c r="F229" s="64">
        <v>4.2462880000000003E-4</v>
      </c>
      <c r="G229" s="64">
        <v>4.2943010000000004E-3</v>
      </c>
      <c r="H229" s="33">
        <v>1.5E-3</v>
      </c>
      <c r="J229" s="17">
        <f t="shared" si="23"/>
        <v>-9.8029447123408314E-3</v>
      </c>
      <c r="K229" s="17">
        <f t="shared" si="25"/>
        <v>0.12174492633342743</v>
      </c>
      <c r="L229" s="17">
        <f t="shared" si="24"/>
        <v>0.22575464403629303</v>
      </c>
      <c r="M229" s="17">
        <f t="shared" si="22"/>
        <v>-1.0753711999999999E-3</v>
      </c>
      <c r="N229">
        <v>-2.29E-2</v>
      </c>
      <c r="O229">
        <v>-1.7000000000000001E-2</v>
      </c>
      <c r="R229" s="64">
        <f t="shared" si="18"/>
        <v>1.1266895184433825E-2</v>
      </c>
      <c r="S229" s="16">
        <f t="shared" si="19"/>
        <v>1.2947931920082949</v>
      </c>
      <c r="V229" s="64">
        <f t="shared" si="20"/>
        <v>1.6960335092519409E-2</v>
      </c>
      <c r="W229" s="64">
        <f t="shared" si="21"/>
        <v>3.184148995661169</v>
      </c>
    </row>
    <row r="230" spans="2:24" x14ac:dyDescent="0.15">
      <c r="B230" s="66">
        <v>43404</v>
      </c>
      <c r="C230" s="64">
        <v>-3.0477561056613922E-2</v>
      </c>
      <c r="D230" s="64">
        <v>-8.7499953806400299E-2</v>
      </c>
      <c r="E230">
        <v>-0.41048884391784668</v>
      </c>
      <c r="F230" s="64">
        <v>-7.4045410000000006E-2</v>
      </c>
      <c r="G230" s="64">
        <v>-6.9403359999999997E-2</v>
      </c>
      <c r="H230" s="33">
        <v>1.9E-3</v>
      </c>
      <c r="J230" s="17">
        <f t="shared" si="23"/>
        <v>-3.2377561056613921E-2</v>
      </c>
      <c r="K230" s="17">
        <f t="shared" si="25"/>
        <v>-8.9399953806400298E-2</v>
      </c>
      <c r="L230" s="17">
        <f t="shared" si="24"/>
        <v>-0.41238884391784669</v>
      </c>
      <c r="M230" s="17">
        <f t="shared" si="22"/>
        <v>-7.5945410000000005E-2</v>
      </c>
      <c r="N230">
        <v>-4.7800000000000002E-2</v>
      </c>
      <c r="O230">
        <v>3.4300000000000004E-2</v>
      </c>
      <c r="R230" s="64">
        <f t="shared" si="18"/>
        <v>1.2473192008104166E-2</v>
      </c>
      <c r="S230" s="16">
        <f t="shared" si="19"/>
        <v>1.1820402395985883</v>
      </c>
      <c r="V230" s="64">
        <f t="shared" si="20"/>
        <v>1.4623743836793185E-2</v>
      </c>
      <c r="W230" s="64">
        <f t="shared" si="21"/>
        <v>3.6693794743074455</v>
      </c>
    </row>
    <row r="231" spans="2:24" x14ac:dyDescent="0.15">
      <c r="B231" s="66">
        <v>43434</v>
      </c>
      <c r="C231" s="64">
        <v>-0.1807091236114502</v>
      </c>
      <c r="D231" s="64">
        <v>-0.22678846120834351</v>
      </c>
      <c r="E231">
        <v>0.16968700289726257</v>
      </c>
      <c r="F231" s="64">
        <v>1.8512150000000002E-2</v>
      </c>
      <c r="G231" s="64">
        <v>1.7859380000000001E-2</v>
      </c>
      <c r="H231" s="33">
        <v>1.8E-3</v>
      </c>
      <c r="J231" s="17">
        <f t="shared" si="23"/>
        <v>-0.18250912361145019</v>
      </c>
      <c r="K231" s="17">
        <f t="shared" si="25"/>
        <v>-0.2285884612083435</v>
      </c>
      <c r="L231" s="17">
        <f t="shared" si="24"/>
        <v>0.16788700289726258</v>
      </c>
      <c r="M231" s="17">
        <f t="shared" si="22"/>
        <v>1.6712150000000002E-2</v>
      </c>
      <c r="N231">
        <v>-6.8999999999999999E-3</v>
      </c>
      <c r="O231">
        <v>2.5999999999999999E-3</v>
      </c>
      <c r="R231" s="64">
        <f t="shared" si="18"/>
        <v>8.8020352193339292E-3</v>
      </c>
      <c r="S231" s="16">
        <f t="shared" si="19"/>
        <v>1.1322984518061256</v>
      </c>
      <c r="V231" s="64">
        <f t="shared" si="20"/>
        <v>1.6260023021946766E-2</v>
      </c>
      <c r="W231" s="64">
        <f t="shared" si="21"/>
        <v>3.6922905253441272</v>
      </c>
    </row>
    <row r="232" spans="2:24" x14ac:dyDescent="0.15">
      <c r="B232" s="66">
        <v>43465</v>
      </c>
      <c r="C232" s="64">
        <v>-0.11669837683439255</v>
      </c>
      <c r="D232" s="64">
        <v>-0.16535435616970062</v>
      </c>
      <c r="E232">
        <v>-0.13333334028720856</v>
      </c>
      <c r="F232" s="64">
        <v>-8.9890029999999996E-2</v>
      </c>
      <c r="G232" s="64">
        <v>-9.1776949999999996E-2</v>
      </c>
      <c r="H232" s="33">
        <v>1.9E-3</v>
      </c>
      <c r="J232" s="17">
        <f t="shared" si="23"/>
        <v>-0.11859837683439255</v>
      </c>
      <c r="K232" s="17">
        <f t="shared" si="25"/>
        <v>-0.16725435616970064</v>
      </c>
      <c r="L232" s="17">
        <f t="shared" si="24"/>
        <v>-0.13523334028720857</v>
      </c>
      <c r="M232" s="17">
        <f t="shared" si="22"/>
        <v>-9.1790029999999995E-2</v>
      </c>
      <c r="N232">
        <v>-2.41E-2</v>
      </c>
      <c r="O232">
        <v>-1.9E-2</v>
      </c>
      <c r="R232" s="64">
        <f t="shared" si="18"/>
        <v>8.6360473118614767E-3</v>
      </c>
      <c r="S232" s="16">
        <f t="shared" si="19"/>
        <v>1.1812220152701665</v>
      </c>
      <c r="V232" s="64">
        <f t="shared" si="20"/>
        <v>2.1797803087917723E-2</v>
      </c>
      <c r="W232" s="64">
        <f t="shared" si="21"/>
        <v>3.4014823605029942</v>
      </c>
    </row>
    <row r="233" spans="2:24" x14ac:dyDescent="0.15">
      <c r="B233" s="66">
        <v>43496</v>
      </c>
      <c r="C233" s="64">
        <v>5.5154029279947281E-2</v>
      </c>
      <c r="D233" s="64">
        <v>0.16273586452007294</v>
      </c>
      <c r="E233">
        <v>0.32231858372688293</v>
      </c>
      <c r="F233" s="64">
        <v>8.8293910000000003E-2</v>
      </c>
      <c r="G233" s="64">
        <v>7.8684400000000002E-2</v>
      </c>
      <c r="H233" s="33">
        <v>2.0999999999999999E-3</v>
      </c>
      <c r="J233" s="17">
        <f t="shared" si="23"/>
        <v>5.3054029279947283E-2</v>
      </c>
      <c r="K233" s="17">
        <f t="shared" si="25"/>
        <v>0.16063586452007295</v>
      </c>
      <c r="L233" s="17">
        <f t="shared" si="24"/>
        <v>0.32021858372688294</v>
      </c>
      <c r="M233" s="17">
        <f t="shared" si="22"/>
        <v>8.6193909999999999E-2</v>
      </c>
      <c r="N233">
        <v>2.8999999999999998E-2</v>
      </c>
      <c r="O233">
        <v>-4.4000000000000003E-3</v>
      </c>
      <c r="R233" s="64">
        <f t="shared" si="18"/>
        <v>9.8964945541952093E-3</v>
      </c>
      <c r="S233" s="16">
        <f t="shared" si="19"/>
        <v>1.0635745920246453</v>
      </c>
      <c r="V233" s="64">
        <f t="shared" si="20"/>
        <v>2.2535913120562787E-2</v>
      </c>
      <c r="W233" s="64">
        <f t="shared" si="21"/>
        <v>3.3884874429183651</v>
      </c>
    </row>
    <row r="234" spans="2:24" x14ac:dyDescent="0.15">
      <c r="B234" s="66">
        <v>43524</v>
      </c>
      <c r="C234" s="64">
        <v>4.4700741767883301E-2</v>
      </c>
      <c r="D234" s="64">
        <v>0.18255580961704254</v>
      </c>
      <c r="E234">
        <v>-3.6050762981176376E-2</v>
      </c>
      <c r="F234" s="64">
        <v>3.2724210000000004E-2</v>
      </c>
      <c r="G234" s="64">
        <v>2.9728930000000001E-2</v>
      </c>
      <c r="H234" s="33">
        <v>1.8E-3</v>
      </c>
      <c r="J234" s="17">
        <f t="shared" si="23"/>
        <v>4.2900741767883298E-2</v>
      </c>
      <c r="K234" s="17">
        <f t="shared" si="25"/>
        <v>0.18075580961704255</v>
      </c>
      <c r="L234" s="17">
        <f t="shared" si="24"/>
        <v>-3.7850762981176379E-2</v>
      </c>
      <c r="M234" s="17">
        <f t="shared" si="22"/>
        <v>3.0924210000000004E-2</v>
      </c>
      <c r="N234">
        <v>2.0400000000000001E-2</v>
      </c>
      <c r="O234">
        <v>-2.6800000000000001E-2</v>
      </c>
      <c r="R234" s="64">
        <f t="shared" si="18"/>
        <v>9.919525289371638E-3</v>
      </c>
      <c r="S234" s="16">
        <f t="shared" si="19"/>
        <v>1.0646992902712082</v>
      </c>
      <c r="V234" s="64">
        <f t="shared" si="20"/>
        <v>2.1421796136544501E-2</v>
      </c>
      <c r="W234" s="64">
        <f t="shared" si="21"/>
        <v>3.3866461397370458</v>
      </c>
    </row>
    <row r="235" spans="2:24" x14ac:dyDescent="0.15">
      <c r="B235" s="66">
        <v>43553</v>
      </c>
      <c r="C235" s="64">
        <v>9.702572226524353E-2</v>
      </c>
      <c r="D235" s="64">
        <v>0.11492282897233963</v>
      </c>
      <c r="E235">
        <v>8.4572874009609222E-2</v>
      </c>
      <c r="F235" s="64">
        <v>1.296229E-2</v>
      </c>
      <c r="G235" s="64">
        <v>1.7924289999999999E-2</v>
      </c>
      <c r="H235" s="33">
        <v>1.9E-3</v>
      </c>
      <c r="J235" s="17">
        <f t="shared" si="23"/>
        <v>9.5125722265243531E-2</v>
      </c>
      <c r="K235" s="17">
        <f t="shared" si="25"/>
        <v>0.11302282897233963</v>
      </c>
      <c r="L235" s="17">
        <f t="shared" si="24"/>
        <v>8.2672874009609224E-2</v>
      </c>
      <c r="M235" s="17">
        <f t="shared" si="22"/>
        <v>1.1062289999999999E-2</v>
      </c>
      <c r="N235">
        <v>-2.98E-2</v>
      </c>
      <c r="O235">
        <v>-4.0500000000000001E-2</v>
      </c>
      <c r="R235" s="64">
        <f t="shared" si="18"/>
        <v>1.1023015876034605E-2</v>
      </c>
      <c r="S235" s="16">
        <f t="shared" si="19"/>
        <v>1.0693537018798345</v>
      </c>
      <c r="V235" s="64">
        <f t="shared" si="20"/>
        <v>2.106001179369758E-2</v>
      </c>
      <c r="W235" s="64">
        <f t="shared" si="21"/>
        <v>3.3899646637838683</v>
      </c>
    </row>
    <row r="236" spans="2:24" x14ac:dyDescent="0.15">
      <c r="B236" s="66">
        <v>43585</v>
      </c>
      <c r="C236" s="64">
        <v>5.6435912847518921E-2</v>
      </c>
      <c r="D236" s="64">
        <v>-9.0769253671169281E-2</v>
      </c>
      <c r="E236">
        <v>8.2680195569992065E-2</v>
      </c>
      <c r="F236" s="64">
        <v>3.789327E-2</v>
      </c>
      <c r="G236" s="64">
        <v>3.9313439999999998E-2</v>
      </c>
      <c r="H236" s="33">
        <v>2.0999999999999999E-3</v>
      </c>
      <c r="J236" s="17">
        <f t="shared" si="23"/>
        <v>5.4335912847518923E-2</v>
      </c>
      <c r="K236" s="17">
        <f t="shared" si="25"/>
        <v>-9.2869253671169286E-2</v>
      </c>
      <c r="L236" s="17">
        <f t="shared" si="24"/>
        <v>8.0580195569992061E-2</v>
      </c>
      <c r="M236" s="17">
        <f t="shared" si="22"/>
        <v>3.5793270000000002E-2</v>
      </c>
      <c r="N236">
        <v>-1.72E-2</v>
      </c>
      <c r="O236">
        <v>2.1700000000000001E-2</v>
      </c>
      <c r="R236" s="64">
        <f t="shared" si="18"/>
        <v>9.5786623959893003E-3</v>
      </c>
      <c r="S236" s="16">
        <f t="shared" si="19"/>
        <v>1.08002120247558</v>
      </c>
      <c r="V236" s="64">
        <f t="shared" si="20"/>
        <v>2.0353050683684131E-2</v>
      </c>
      <c r="W236" s="64">
        <f t="shared" si="21"/>
        <v>3.3623072274958492</v>
      </c>
    </row>
    <row r="237" spans="2:24" x14ac:dyDescent="0.15">
      <c r="B237" s="66">
        <v>43616</v>
      </c>
      <c r="C237" s="64">
        <v>-0.12373544275760651</v>
      </c>
      <c r="D237" s="64">
        <v>6.59899041056633E-2</v>
      </c>
      <c r="E237">
        <v>-7.9623349010944366E-3</v>
      </c>
      <c r="F237" s="64">
        <v>-6.167856E-2</v>
      </c>
      <c r="G237" s="64">
        <v>-6.5777730000000006E-2</v>
      </c>
      <c r="H237" s="33">
        <v>2.0999999999999999E-3</v>
      </c>
      <c r="J237" s="17">
        <f t="shared" si="23"/>
        <v>-0.1258354427576065</v>
      </c>
      <c r="K237" s="17">
        <f t="shared" si="25"/>
        <v>6.3889904105663295E-2</v>
      </c>
      <c r="L237" s="17">
        <f t="shared" si="24"/>
        <v>-1.0062334901094436E-2</v>
      </c>
      <c r="M237" s="17">
        <f t="shared" si="22"/>
        <v>-6.3778559999999998E-2</v>
      </c>
      <c r="N237">
        <v>-1.3300000000000001E-2</v>
      </c>
      <c r="O237">
        <v>-2.3700000000000002E-2</v>
      </c>
      <c r="R237" s="64">
        <f t="shared" si="18"/>
        <v>7.3144054133929383E-3</v>
      </c>
      <c r="S237" s="16">
        <f t="shared" si="19"/>
        <v>1.1384460046878841</v>
      </c>
      <c r="V237" s="64">
        <f t="shared" si="20"/>
        <v>2.6322916538219492E-2</v>
      </c>
      <c r="W237" s="64">
        <f t="shared" si="21"/>
        <v>3.1968703173855615</v>
      </c>
    </row>
    <row r="238" spans="2:24" x14ac:dyDescent="0.15">
      <c r="B238" s="66">
        <v>43644</v>
      </c>
      <c r="C238" s="64">
        <v>0.13051916658878326</v>
      </c>
      <c r="D238" s="64">
        <v>-0.13333335518836975</v>
      </c>
      <c r="E238">
        <v>0.10798981785774231</v>
      </c>
      <c r="F238" s="64">
        <v>6.7278859999999996E-2</v>
      </c>
      <c r="G238" s="64">
        <v>6.8930190000000002E-2</v>
      </c>
      <c r="H238" s="33">
        <v>1.8E-3</v>
      </c>
      <c r="J238" s="17">
        <f t="shared" si="23"/>
        <v>0.12871916658878327</v>
      </c>
      <c r="K238" s="17">
        <f t="shared" si="25"/>
        <v>-0.13513335518836975</v>
      </c>
      <c r="L238" s="17">
        <f t="shared" si="24"/>
        <v>0.10618981785774231</v>
      </c>
      <c r="M238" s="17">
        <f t="shared" si="22"/>
        <v>6.547886E-2</v>
      </c>
      <c r="N238">
        <v>2.8000000000000004E-3</v>
      </c>
      <c r="O238">
        <v>-7.0999999999999995E-3</v>
      </c>
      <c r="R238" s="64">
        <f t="shared" si="18"/>
        <v>7.9953418145348489E-3</v>
      </c>
      <c r="S238" s="16">
        <f t="shared" si="19"/>
        <v>1.1799256208356561</v>
      </c>
      <c r="T238" s="64">
        <f>INTERCEPT($K179:$K238,$M179:$M238)</f>
        <v>-2.0767360839074062E-2</v>
      </c>
      <c r="U238" s="16">
        <f>SLOPE($K179:$K238,$M179:$M238)</f>
        <v>0.4576396068087627</v>
      </c>
      <c r="V238" s="64">
        <f t="shared" si="20"/>
        <v>2.5904889319230281E-2</v>
      </c>
      <c r="W238" s="64">
        <f t="shared" si="21"/>
        <v>3.111475622933833</v>
      </c>
      <c r="X238" s="16"/>
    </row>
    <row r="239" spans="2:24" x14ac:dyDescent="0.15">
      <c r="B239" s="66">
        <v>43677</v>
      </c>
      <c r="C239" s="64">
        <v>7.6394475996494293E-2</v>
      </c>
      <c r="D239" s="64">
        <v>-3.1135544180870056E-2</v>
      </c>
      <c r="E239">
        <v>2.6341758202761412E-3</v>
      </c>
      <c r="F239" s="64">
        <v>1.185431E-2</v>
      </c>
      <c r="G239" s="64">
        <v>1.312819E-2</v>
      </c>
      <c r="H239" s="33">
        <v>1.9E-3</v>
      </c>
      <c r="J239" s="17">
        <f t="shared" si="23"/>
        <v>7.4494475996494294E-2</v>
      </c>
      <c r="K239" s="17">
        <f t="shared" si="25"/>
        <v>-3.3035544180870055E-2</v>
      </c>
      <c r="L239" s="17">
        <f t="shared" si="24"/>
        <v>7.3417582027614117E-4</v>
      </c>
      <c r="M239" s="17">
        <f t="shared" si="22"/>
        <v>9.9543099999999992E-3</v>
      </c>
      <c r="N239">
        <v>-2.0400000000000001E-2</v>
      </c>
      <c r="O239">
        <v>5.6999999999999993E-3</v>
      </c>
      <c r="R239" s="64">
        <f t="shared" si="18"/>
        <v>8.0094593697044858E-3</v>
      </c>
      <c r="S239" s="16">
        <f t="shared" si="19"/>
        <v>1.1995826764421254</v>
      </c>
      <c r="T239" s="64">
        <f t="shared" ref="T239:T268" si="26">INTERCEPT($K180:$K239,$M180:$M239)</f>
        <v>-2.5232831364052914E-2</v>
      </c>
      <c r="U239" s="16">
        <f t="shared" ref="U239:U268" si="27">SLOPE($K180:$K239,$M180:$M239)</f>
        <v>0.54140241494820895</v>
      </c>
      <c r="V239" s="64">
        <f t="shared" si="20"/>
        <v>2.5548317736839434E-2</v>
      </c>
      <c r="W239" s="64">
        <f t="shared" si="21"/>
        <v>3.098206109873721</v>
      </c>
      <c r="X239" s="16"/>
    </row>
    <row r="240" spans="2:24" x14ac:dyDescent="0.15">
      <c r="B240" s="66">
        <v>43707</v>
      </c>
      <c r="C240" s="64">
        <v>-1.6569601371884346E-2</v>
      </c>
      <c r="D240" s="64">
        <v>-0.26843100786209106</v>
      </c>
      <c r="E240">
        <v>3.2840721309185028E-2</v>
      </c>
      <c r="F240" s="64">
        <v>-2.0339329999999999E-2</v>
      </c>
      <c r="G240" s="64">
        <v>-1.8091650000000001E-2</v>
      </c>
      <c r="H240" s="33">
        <v>1.6000000000000001E-3</v>
      </c>
      <c r="J240" s="17">
        <f t="shared" si="23"/>
        <v>-1.8169601371884347E-2</v>
      </c>
      <c r="K240" s="17">
        <f t="shared" si="25"/>
        <v>-0.27003100786209105</v>
      </c>
      <c r="L240" s="17">
        <f t="shared" si="24"/>
        <v>3.1240721309185027E-2</v>
      </c>
      <c r="M240" s="17">
        <f t="shared" si="22"/>
        <v>-2.193933E-2</v>
      </c>
      <c r="N240">
        <v>-2.3300000000000001E-2</v>
      </c>
      <c r="O240">
        <v>-4.8899999999999999E-2</v>
      </c>
      <c r="R240" s="64">
        <f t="shared" si="18"/>
        <v>7.7295768959814654E-3</v>
      </c>
      <c r="S240" s="16">
        <f t="shared" si="19"/>
        <v>1.189609498187143</v>
      </c>
      <c r="T240" s="64">
        <f t="shared" si="26"/>
        <v>-3.0854423048835952E-2</v>
      </c>
      <c r="U240" s="16">
        <f t="shared" si="27"/>
        <v>0.59534092273923311</v>
      </c>
      <c r="V240" s="64">
        <f t="shared" si="20"/>
        <v>2.8104004434186071E-2</v>
      </c>
      <c r="W240" s="64">
        <f t="shared" si="21"/>
        <v>3.1084449117883661</v>
      </c>
      <c r="X240" s="16"/>
    </row>
    <row r="241" spans="2:24" x14ac:dyDescent="0.15">
      <c r="B241" s="66">
        <v>43738</v>
      </c>
      <c r="C241" s="64">
        <v>7.2961553931236267E-2</v>
      </c>
      <c r="D241" s="64">
        <v>0.33979329466819763</v>
      </c>
      <c r="E241">
        <v>-7.8219428658485413E-2</v>
      </c>
      <c r="F241" s="64">
        <v>1.6032970000000001E-2</v>
      </c>
      <c r="G241" s="64">
        <v>1.7181169999999999E-2</v>
      </c>
      <c r="H241" s="33">
        <v>1.8E-3</v>
      </c>
      <c r="J241" s="17">
        <f t="shared" si="23"/>
        <v>7.1161553931236271E-2</v>
      </c>
      <c r="K241" s="17">
        <f t="shared" si="25"/>
        <v>0.33799329466819761</v>
      </c>
      <c r="L241" s="17">
        <f t="shared" si="24"/>
        <v>-8.0019428658485409E-2</v>
      </c>
      <c r="M241" s="17">
        <f t="shared" si="22"/>
        <v>1.4232970000000001E-2</v>
      </c>
      <c r="N241">
        <v>-9.7000000000000003E-3</v>
      </c>
      <c r="O241">
        <v>6.88E-2</v>
      </c>
      <c r="R241" s="64">
        <f t="shared" si="18"/>
        <v>8.3671887399232436E-3</v>
      </c>
      <c r="S241" s="16">
        <f t="shared" si="19"/>
        <v>1.1967167373694787</v>
      </c>
      <c r="T241" s="64">
        <f t="shared" si="26"/>
        <v>-4.2197094963617357E-2</v>
      </c>
      <c r="U241" s="16">
        <f t="shared" si="27"/>
        <v>1.0281077635663554</v>
      </c>
      <c r="V241" s="64">
        <f t="shared" si="20"/>
        <v>2.8313908453344659E-2</v>
      </c>
      <c r="W241" s="64">
        <f t="shared" si="21"/>
        <v>3.0318316354674106</v>
      </c>
      <c r="X241" s="16"/>
    </row>
    <row r="242" spans="2:24" x14ac:dyDescent="0.15">
      <c r="B242" s="66">
        <v>43769</v>
      </c>
      <c r="C242" s="64">
        <v>0.11068443953990936</v>
      </c>
      <c r="D242" s="64">
        <v>-0.19768565893173218</v>
      </c>
      <c r="E242">
        <v>0.1704036146402359</v>
      </c>
      <c r="F242" s="64">
        <v>1.9255939999999999E-2</v>
      </c>
      <c r="G242" s="64">
        <v>2.0431750000000002E-2</v>
      </c>
      <c r="H242" s="33">
        <v>1.5E-3</v>
      </c>
      <c r="J242" s="17">
        <f t="shared" si="23"/>
        <v>0.10918443953990936</v>
      </c>
      <c r="K242" s="17">
        <f t="shared" si="25"/>
        <v>-0.19918565893173218</v>
      </c>
      <c r="L242" s="17">
        <f t="shared" si="24"/>
        <v>0.1689036146402359</v>
      </c>
      <c r="M242" s="17">
        <f t="shared" si="22"/>
        <v>1.7755939999999998E-2</v>
      </c>
      <c r="N242">
        <v>2.5000000000000001E-3</v>
      </c>
      <c r="O242">
        <v>-1.9099999999999999E-2</v>
      </c>
      <c r="R242" s="64">
        <f t="shared" si="18"/>
        <v>9.024254349617334E-3</v>
      </c>
      <c r="S242" s="16">
        <f t="shared" si="19"/>
        <v>1.2011459843666479</v>
      </c>
      <c r="T242" s="64">
        <f t="shared" si="26"/>
        <v>-4.2540148618522733E-2</v>
      </c>
      <c r="U242" s="16">
        <f t="shared" si="27"/>
        <v>1.0329639082552629</v>
      </c>
      <c r="V242" s="64">
        <f t="shared" si="20"/>
        <v>3.3799755539499543E-2</v>
      </c>
      <c r="W242" s="64">
        <f t="shared" si="21"/>
        <v>3.0997785776485594</v>
      </c>
      <c r="X242" s="16"/>
    </row>
    <row r="243" spans="2:24" x14ac:dyDescent="0.15">
      <c r="B243" s="66">
        <v>43798</v>
      </c>
      <c r="C243" s="64">
        <v>7.7424049377441406E-2</v>
      </c>
      <c r="D243" s="64">
        <v>-2.8846127912402153E-2</v>
      </c>
      <c r="E243">
        <v>0.15384618937969208</v>
      </c>
      <c r="F243" s="64">
        <v>3.4996520000000003E-2</v>
      </c>
      <c r="G243" s="64">
        <v>3.4047060000000004E-2</v>
      </c>
      <c r="H243" s="33">
        <v>1.1999999999999999E-3</v>
      </c>
      <c r="J243" s="17">
        <f t="shared" si="23"/>
        <v>7.62240493774414E-2</v>
      </c>
      <c r="K243" s="17">
        <f t="shared" ref="K243:K268" si="28">D243-H243</f>
        <v>-3.0046127912402153E-2</v>
      </c>
      <c r="L243" s="17">
        <f t="shared" si="24"/>
        <v>0.15264618937969207</v>
      </c>
      <c r="M243" s="17">
        <f t="shared" si="22"/>
        <v>3.3796520000000004E-2</v>
      </c>
      <c r="N243">
        <v>8.5000000000000006E-3</v>
      </c>
      <c r="O243">
        <v>-2.0899999999999998E-2</v>
      </c>
      <c r="R243" s="64">
        <f t="shared" si="18"/>
        <v>8.3103920450204368E-3</v>
      </c>
      <c r="S243" s="16">
        <f t="shared" si="19"/>
        <v>1.1972022962156379</v>
      </c>
      <c r="T243" s="64">
        <f t="shared" si="26"/>
        <v>-4.3339440877029928E-2</v>
      </c>
      <c r="U243" s="16">
        <f t="shared" si="27"/>
        <v>1.0182353916824824</v>
      </c>
      <c r="V243" s="64">
        <f t="shared" si="20"/>
        <v>3.5561488216811023E-2</v>
      </c>
      <c r="W243" s="64">
        <f t="shared" si="21"/>
        <v>3.1252639252609833</v>
      </c>
      <c r="X243" s="16"/>
    </row>
    <row r="244" spans="2:24" x14ac:dyDescent="0.15">
      <c r="B244" s="66">
        <v>43830</v>
      </c>
      <c r="C244" s="64">
        <v>9.8783887922763824E-2</v>
      </c>
      <c r="D244" s="64">
        <v>7.4257470667362213E-2</v>
      </c>
      <c r="E244">
        <v>0.1713920533657074</v>
      </c>
      <c r="F244" s="64">
        <v>2.8490680000000001E-2</v>
      </c>
      <c r="G244" s="64">
        <v>2.8589800000000002E-2</v>
      </c>
      <c r="H244" s="33">
        <v>1.4000000000000002E-3</v>
      </c>
      <c r="J244" s="17">
        <f t="shared" si="23"/>
        <v>9.7383887922763826E-2</v>
      </c>
      <c r="K244" s="17">
        <f t="shared" si="28"/>
        <v>7.2857470667362215E-2</v>
      </c>
      <c r="L244" s="17">
        <f t="shared" si="24"/>
        <v>0.16999205336570739</v>
      </c>
      <c r="M244" s="17">
        <f t="shared" si="22"/>
        <v>2.7090679999999999E-2</v>
      </c>
      <c r="N244">
        <v>6.9999999999999993E-3</v>
      </c>
      <c r="O244">
        <v>1.8000000000000002E-2</v>
      </c>
      <c r="R244" s="64">
        <f t="shared" si="18"/>
        <v>1.0493717546905352E-2</v>
      </c>
      <c r="S244" s="16">
        <f t="shared" si="19"/>
        <v>1.2003026948871267</v>
      </c>
      <c r="T244" s="64">
        <f t="shared" si="26"/>
        <v>-3.95021097970569E-2</v>
      </c>
      <c r="U244" s="16">
        <f t="shared" si="27"/>
        <v>1.0192545037011584</v>
      </c>
      <c r="V244" s="64">
        <f t="shared" si="20"/>
        <v>3.7488991468135627E-2</v>
      </c>
      <c r="W244" s="64">
        <f t="shared" si="21"/>
        <v>3.1279043147392036</v>
      </c>
      <c r="X244" s="16"/>
    </row>
    <row r="245" spans="2:24" x14ac:dyDescent="0.15">
      <c r="B245" s="66">
        <v>43861</v>
      </c>
      <c r="C245" s="64">
        <v>5.4009929299354553E-2</v>
      </c>
      <c r="D245" s="64">
        <v>-9.2165917158126831E-2</v>
      </c>
      <c r="E245">
        <v>2.4858251214027405E-2</v>
      </c>
      <c r="F245" s="64">
        <v>-1.7277760000000001E-3</v>
      </c>
      <c r="G245" s="64">
        <v>-1.62809E-3</v>
      </c>
      <c r="H245" s="33">
        <v>1.2999999999999999E-3</v>
      </c>
      <c r="J245" s="17">
        <f t="shared" si="23"/>
        <v>5.2709929299354551E-2</v>
      </c>
      <c r="K245" s="17">
        <f t="shared" si="28"/>
        <v>-9.3465917158126827E-2</v>
      </c>
      <c r="L245" s="17">
        <f t="shared" si="24"/>
        <v>2.3558251214027406E-2</v>
      </c>
      <c r="M245" s="17">
        <f t="shared" si="22"/>
        <v>-3.0277760000000003E-3</v>
      </c>
      <c r="N245">
        <v>-3.1300000000000001E-2</v>
      </c>
      <c r="O245">
        <v>-6.1699999999999998E-2</v>
      </c>
      <c r="R245" s="64">
        <f t="shared" si="18"/>
        <v>9.5742975588773895E-3</v>
      </c>
      <c r="S245" s="16">
        <f t="shared" si="19"/>
        <v>1.2355533254146358</v>
      </c>
      <c r="T245" s="64">
        <f t="shared" si="26"/>
        <v>-3.7373754337076709E-2</v>
      </c>
      <c r="U245" s="16">
        <f t="shared" si="27"/>
        <v>0.95302495375220264</v>
      </c>
      <c r="V245" s="64">
        <f t="shared" si="20"/>
        <v>3.719664630976928E-2</v>
      </c>
      <c r="W245" s="64">
        <f t="shared" si="21"/>
        <v>3.1338168176813532</v>
      </c>
      <c r="X245" s="16"/>
    </row>
    <row r="246" spans="2:24" x14ac:dyDescent="0.15">
      <c r="B246" s="66">
        <v>43889</v>
      </c>
      <c r="C246" s="64">
        <v>-0.11430978775024414</v>
      </c>
      <c r="D246" s="64">
        <v>-3.6802023649215698E-2</v>
      </c>
      <c r="E246">
        <v>-3.2340433448553085E-2</v>
      </c>
      <c r="F246" s="64">
        <v>-7.7918070000000006E-2</v>
      </c>
      <c r="G246" s="64">
        <v>-8.4110470000000007E-2</v>
      </c>
      <c r="H246" s="33">
        <v>1.1999999999999999E-3</v>
      </c>
      <c r="J246" s="17">
        <f t="shared" si="23"/>
        <v>-0.11550978775024415</v>
      </c>
      <c r="K246" s="17">
        <f t="shared" si="28"/>
        <v>-3.8002023649215698E-2</v>
      </c>
      <c r="L246" s="17">
        <f t="shared" si="24"/>
        <v>-3.3540433448553085E-2</v>
      </c>
      <c r="M246" s="17">
        <f t="shared" si="22"/>
        <v>-7.9118070000000013E-2</v>
      </c>
      <c r="N246">
        <v>1.0200000000000001E-2</v>
      </c>
      <c r="O246">
        <v>-3.7499999999999999E-2</v>
      </c>
      <c r="R246" s="64">
        <f t="shared" si="18"/>
        <v>8.6569374562378044E-3</v>
      </c>
      <c r="S246" s="16">
        <f t="shared" si="19"/>
        <v>1.2522085026192047</v>
      </c>
      <c r="T246" s="64">
        <f t="shared" si="26"/>
        <v>-3.3438647062544069E-2</v>
      </c>
      <c r="U246" s="16">
        <f t="shared" si="27"/>
        <v>0.98313286342536055</v>
      </c>
      <c r="V246" s="64">
        <f t="shared" si="20"/>
        <v>4.139486764659573E-2</v>
      </c>
      <c r="W246" s="64">
        <f t="shared" si="21"/>
        <v>2.9329060971033223</v>
      </c>
      <c r="X246" s="16"/>
    </row>
    <row r="247" spans="2:24" x14ac:dyDescent="0.15">
      <c r="B247" s="66">
        <v>43921</v>
      </c>
      <c r="C247" s="64">
        <v>-6.9761462509632111E-2</v>
      </c>
      <c r="D247" s="64">
        <v>-0.30961796641349792</v>
      </c>
      <c r="E247">
        <v>0</v>
      </c>
      <c r="F247" s="64">
        <v>-0.14173259999999999</v>
      </c>
      <c r="G247" s="64">
        <v>-0.12511929999999999</v>
      </c>
      <c r="H247" s="33">
        <v>1.1999999999999999E-3</v>
      </c>
      <c r="J247" s="17">
        <f t="shared" si="23"/>
        <v>-7.0961462509632117E-2</v>
      </c>
      <c r="K247" s="17">
        <f t="shared" si="28"/>
        <v>-0.3108179664134979</v>
      </c>
      <c r="L247" s="17">
        <f t="shared" si="24"/>
        <v>-1.1999999999999999E-3</v>
      </c>
      <c r="M247" s="17">
        <f t="shared" si="22"/>
        <v>-0.14293259999999999</v>
      </c>
      <c r="N247">
        <v>-4.8899999999999999E-2</v>
      </c>
      <c r="O247">
        <v>-0.13919999999999999</v>
      </c>
      <c r="R247" s="64">
        <f t="shared" si="18"/>
        <v>1.1351636773666988E-2</v>
      </c>
      <c r="S247" s="16">
        <f t="shared" si="19"/>
        <v>1.0964643788045285</v>
      </c>
      <c r="T247" s="64">
        <f t="shared" si="26"/>
        <v>-3.784879030446156E-2</v>
      </c>
      <c r="U247" s="16">
        <f t="shared" si="27"/>
        <v>1.2036380050825521</v>
      </c>
      <c r="V247" s="64">
        <f t="shared" si="20"/>
        <v>5.2414909236174159E-2</v>
      </c>
      <c r="W247" s="64">
        <f t="shared" si="21"/>
        <v>2.3356777549554208</v>
      </c>
      <c r="X247" s="16"/>
    </row>
    <row r="248" spans="2:24" x14ac:dyDescent="0.15">
      <c r="B248" s="66">
        <v>43951</v>
      </c>
      <c r="C248" s="64">
        <v>0.15537376701831818</v>
      </c>
      <c r="D248" s="64">
        <v>0.34351149201393127</v>
      </c>
      <c r="E248">
        <v>0.1519349217414856</v>
      </c>
      <c r="F248" s="64">
        <v>0.12967380000000001</v>
      </c>
      <c r="G248" s="64">
        <v>0.12684409999999999</v>
      </c>
      <c r="H248" s="33">
        <v>0</v>
      </c>
      <c r="J248" s="17">
        <f t="shared" si="23"/>
        <v>0.15537376701831818</v>
      </c>
      <c r="K248" s="17">
        <f t="shared" si="28"/>
        <v>0.34351149201393127</v>
      </c>
      <c r="L248" s="17">
        <f t="shared" si="24"/>
        <v>0.1519349217414856</v>
      </c>
      <c r="M248" s="17">
        <f t="shared" si="22"/>
        <v>0.12967380000000001</v>
      </c>
      <c r="N248">
        <v>2.5600000000000001E-2</v>
      </c>
      <c r="O248">
        <v>-1.3000000000000001E-2</v>
      </c>
      <c r="R248" s="64">
        <f t="shared" si="18"/>
        <v>1.1621249992572524E-2</v>
      </c>
      <c r="S248" s="16">
        <f t="shared" si="19"/>
        <v>1.0989109783570263</v>
      </c>
      <c r="T248" s="64">
        <f t="shared" si="26"/>
        <v>-3.8530395359252033E-2</v>
      </c>
      <c r="U248" s="16">
        <f t="shared" si="27"/>
        <v>1.4487803235160452</v>
      </c>
      <c r="V248" s="64">
        <f t="shared" si="20"/>
        <v>5.4124948228905685E-2</v>
      </c>
      <c r="W248" s="64">
        <f t="shared" si="21"/>
        <v>2.1161625279689593</v>
      </c>
      <c r="X248" s="16"/>
    </row>
    <row r="249" spans="2:24" x14ac:dyDescent="0.15">
      <c r="B249" s="66">
        <v>43980</v>
      </c>
      <c r="C249" s="64">
        <v>8.4955804049968719E-2</v>
      </c>
      <c r="D249" s="64">
        <v>0.33806818723678589</v>
      </c>
      <c r="E249">
        <v>2.6913531124591827E-2</v>
      </c>
      <c r="F249" s="64">
        <v>5.3738750000000002E-2</v>
      </c>
      <c r="G249" s="64">
        <v>4.5281780000000001E-2</v>
      </c>
      <c r="H249" s="33">
        <v>1E-4</v>
      </c>
      <c r="J249" s="17">
        <f t="shared" si="23"/>
        <v>8.4855804049968717E-2</v>
      </c>
      <c r="K249" s="17">
        <f t="shared" si="28"/>
        <v>0.3379681872367859</v>
      </c>
      <c r="L249" s="17">
        <f t="shared" si="24"/>
        <v>2.6813531124591828E-2</v>
      </c>
      <c r="M249" s="17">
        <f t="shared" si="22"/>
        <v>5.3638749999999999E-2</v>
      </c>
      <c r="N249">
        <v>2.53E-2</v>
      </c>
      <c r="O249">
        <v>-4.9200000000000001E-2</v>
      </c>
      <c r="R249" s="64">
        <f t="shared" si="18"/>
        <v>1.1455406964381371E-2</v>
      </c>
      <c r="S249" s="16">
        <f t="shared" si="19"/>
        <v>1.1040880768504722</v>
      </c>
      <c r="T249" s="64">
        <f t="shared" si="26"/>
        <v>-3.6512274645495855E-2</v>
      </c>
      <c r="U249" s="16">
        <f t="shared" si="27"/>
        <v>1.5680720433592632</v>
      </c>
      <c r="V249" s="64">
        <f t="shared" si="20"/>
        <v>5.3260779201055541E-2</v>
      </c>
      <c r="W249" s="64">
        <f t="shared" si="21"/>
        <v>2.0601150861193367</v>
      </c>
      <c r="X249" s="16"/>
    </row>
    <row r="250" spans="2:24" x14ac:dyDescent="0.15">
      <c r="B250" s="66">
        <v>44012</v>
      </c>
      <c r="C250" s="64">
        <v>0.14738625288009644</v>
      </c>
      <c r="D250" s="64">
        <v>1.0615752078592777E-2</v>
      </c>
      <c r="E250">
        <v>-2.2118933498859406E-2</v>
      </c>
      <c r="F250" s="64">
        <v>2.5299080000000002E-2</v>
      </c>
      <c r="G250" s="64">
        <v>1.8388399999999999E-2</v>
      </c>
      <c r="H250" s="33">
        <v>1E-4</v>
      </c>
      <c r="J250" s="17">
        <f t="shared" si="23"/>
        <v>0.14728625288009645</v>
      </c>
      <c r="K250" s="17">
        <f t="shared" si="28"/>
        <v>1.0515752078592778E-2</v>
      </c>
      <c r="L250" s="17">
        <f t="shared" si="24"/>
        <v>-2.2218933498859405E-2</v>
      </c>
      <c r="M250" s="17">
        <f t="shared" si="22"/>
        <v>2.5199080000000002E-2</v>
      </c>
      <c r="N250">
        <v>2.6699999999999998E-2</v>
      </c>
      <c r="O250">
        <v>-2.12E-2</v>
      </c>
      <c r="R250" s="64">
        <f t="shared" si="18"/>
        <v>1.3636236745126408E-2</v>
      </c>
      <c r="S250" s="16">
        <f t="shared" si="19"/>
        <v>1.1147425530928359</v>
      </c>
      <c r="T250" s="64">
        <f t="shared" si="26"/>
        <v>-3.6712814814377853E-2</v>
      </c>
      <c r="U250" s="16">
        <f t="shared" si="27"/>
        <v>1.5732908166888766</v>
      </c>
      <c r="V250" s="64">
        <f t="shared" si="20"/>
        <v>5.056756516648591E-2</v>
      </c>
      <c r="W250" s="64">
        <f t="shared" si="21"/>
        <v>2.0490865322058363</v>
      </c>
      <c r="X250" s="16"/>
    </row>
    <row r="251" spans="2:24" x14ac:dyDescent="0.15">
      <c r="B251" s="66">
        <v>44043</v>
      </c>
      <c r="C251" s="64">
        <v>0.16513164341449738</v>
      </c>
      <c r="D251" s="64">
        <v>0.11134447902441025</v>
      </c>
      <c r="E251">
        <v>0.4717734158039093</v>
      </c>
      <c r="F251" s="64">
        <v>5.5528970000000004E-2</v>
      </c>
      <c r="G251" s="64">
        <v>5.5101299999999999E-2</v>
      </c>
      <c r="H251" s="33">
        <v>1E-4</v>
      </c>
      <c r="J251" s="17">
        <f t="shared" si="23"/>
        <v>0.16503164341449739</v>
      </c>
      <c r="K251" s="17">
        <f t="shared" si="28"/>
        <v>0.11124447902441024</v>
      </c>
      <c r="L251" s="17">
        <f t="shared" si="24"/>
        <v>0.47167341580390931</v>
      </c>
      <c r="M251" s="17">
        <f t="shared" si="22"/>
        <v>5.5428970000000001E-2</v>
      </c>
      <c r="N251">
        <v>-2.2799999999999997E-2</v>
      </c>
      <c r="O251">
        <v>-1.5300000000000001E-2</v>
      </c>
      <c r="R251" s="64">
        <f t="shared" si="18"/>
        <v>1.5819986389984608E-2</v>
      </c>
      <c r="S251" s="16">
        <f t="shared" si="19"/>
        <v>1.1536002891301984</v>
      </c>
      <c r="T251" s="64">
        <f t="shared" si="26"/>
        <v>-3.9102956777015738E-2</v>
      </c>
      <c r="U251" s="16">
        <f t="shared" si="27"/>
        <v>1.5912084077259148</v>
      </c>
      <c r="V251" s="64">
        <f t="shared" si="20"/>
        <v>5.9130480068638844E-2</v>
      </c>
      <c r="W251" s="64">
        <f t="shared" si="21"/>
        <v>2.1847713882393518</v>
      </c>
      <c r="X251" s="16"/>
    </row>
    <row r="252" spans="2:24" x14ac:dyDescent="0.15">
      <c r="B252" s="66">
        <v>44074</v>
      </c>
      <c r="C252" s="64">
        <v>0.21630896627902985</v>
      </c>
      <c r="D252" s="64">
        <v>-0.13232511281967163</v>
      </c>
      <c r="E252">
        <v>0.17293037474155426</v>
      </c>
      <c r="F252" s="64">
        <v>6.844219E-2</v>
      </c>
      <c r="G252" s="64">
        <v>7.0064689999999999E-2</v>
      </c>
      <c r="H252" s="33">
        <v>1E-4</v>
      </c>
      <c r="J252" s="17">
        <f t="shared" si="23"/>
        <v>0.21620896627902986</v>
      </c>
      <c r="K252" s="17">
        <f t="shared" si="28"/>
        <v>-0.13242511281967162</v>
      </c>
      <c r="L252" s="17">
        <f t="shared" si="24"/>
        <v>0.17283037474155427</v>
      </c>
      <c r="M252" s="17">
        <f t="shared" si="22"/>
        <v>6.8342189999999997E-2</v>
      </c>
      <c r="N252">
        <v>-2.8000000000000004E-3</v>
      </c>
      <c r="O252">
        <v>-2.9500000000000002E-2</v>
      </c>
      <c r="R252" s="64">
        <f t="shared" si="18"/>
        <v>1.7511891463509441E-2</v>
      </c>
      <c r="S252" s="16">
        <f t="shared" si="19"/>
        <v>1.2075850269968429</v>
      </c>
      <c r="T252" s="64">
        <f t="shared" si="26"/>
        <v>-3.8797793007295904E-2</v>
      </c>
      <c r="U252" s="16">
        <f t="shared" si="27"/>
        <v>1.4179912480606796</v>
      </c>
      <c r="V252" s="64">
        <f t="shared" si="20"/>
        <v>5.8497435392587491E-2</v>
      </c>
      <c r="W252" s="64">
        <f t="shared" si="21"/>
        <v>2.172631549003913</v>
      </c>
      <c r="X252" s="16"/>
    </row>
    <row r="253" spans="2:24" x14ac:dyDescent="0.15">
      <c r="B253" s="66">
        <v>44104</v>
      </c>
      <c r="C253" s="64">
        <v>-0.10252632200717926</v>
      </c>
      <c r="D253" s="64">
        <v>-1.3071882538497448E-2</v>
      </c>
      <c r="E253">
        <v>-9.7225300967693329E-2</v>
      </c>
      <c r="F253" s="64">
        <v>-3.5055990000000002E-2</v>
      </c>
      <c r="G253" s="64">
        <v>-3.9227959999999999E-2</v>
      </c>
      <c r="H253" s="33">
        <v>1E-4</v>
      </c>
      <c r="J253" s="17">
        <f t="shared" si="23"/>
        <v>-0.10262632200717926</v>
      </c>
      <c r="K253" s="17">
        <f t="shared" si="28"/>
        <v>-1.3171882538497447E-2</v>
      </c>
      <c r="L253" s="17">
        <f t="shared" si="24"/>
        <v>-9.7325300967693332E-2</v>
      </c>
      <c r="M253" s="17">
        <f t="shared" si="22"/>
        <v>-3.5155990000000005E-2</v>
      </c>
      <c r="N253">
        <v>5.0000000000000001E-4</v>
      </c>
      <c r="O253">
        <v>-2.58E-2</v>
      </c>
      <c r="R253" s="64">
        <f t="shared" si="18"/>
        <v>1.5877250334245772E-2</v>
      </c>
      <c r="S253" s="16">
        <f t="shared" si="19"/>
        <v>1.2388083464577606</v>
      </c>
      <c r="T253" s="64">
        <f t="shared" si="26"/>
        <v>-3.2246317351525985E-2</v>
      </c>
      <c r="U253" s="16">
        <f t="shared" si="27"/>
        <v>1.2951275411764249</v>
      </c>
      <c r="V253" s="64">
        <f t="shared" si="20"/>
        <v>5.7571395523112967E-2</v>
      </c>
      <c r="W253" s="64">
        <f t="shared" si="21"/>
        <v>2.1906617852184782</v>
      </c>
      <c r="X253" s="16"/>
    </row>
    <row r="254" spans="2:24" x14ac:dyDescent="0.15">
      <c r="B254" s="66">
        <v>44134</v>
      </c>
      <c r="C254" s="64">
        <v>-6.0012064874172211E-2</v>
      </c>
      <c r="D254" s="64">
        <v>0.3112582266330719</v>
      </c>
      <c r="E254">
        <v>-8.1717245280742645E-2</v>
      </c>
      <c r="F254" s="64">
        <v>-2.0178310000000001E-2</v>
      </c>
      <c r="G254" s="64">
        <v>-2.7665780000000001E-2</v>
      </c>
      <c r="H254" s="33">
        <v>1E-4</v>
      </c>
      <c r="J254" s="17">
        <f t="shared" si="23"/>
        <v>-6.0112064874172214E-2</v>
      </c>
      <c r="K254" s="17">
        <f t="shared" si="28"/>
        <v>0.31115822663307191</v>
      </c>
      <c r="L254" s="17">
        <f t="shared" si="24"/>
        <v>-8.1817245280742648E-2</v>
      </c>
      <c r="M254" s="17">
        <f t="shared" si="22"/>
        <v>-2.0278310000000001E-2</v>
      </c>
      <c r="N254">
        <v>4.4000000000000004E-2</v>
      </c>
      <c r="O254">
        <v>4.1399999999999999E-2</v>
      </c>
      <c r="R254" s="64">
        <f t="shared" si="18"/>
        <v>1.5198688029947989E-2</v>
      </c>
      <c r="S254" s="16">
        <f t="shared" si="19"/>
        <v>1.2661645368253815</v>
      </c>
      <c r="T254" s="64">
        <f t="shared" si="26"/>
        <v>-2.2207069460719167E-2</v>
      </c>
      <c r="U254" s="16">
        <f t="shared" si="27"/>
        <v>1.3540612273300685</v>
      </c>
      <c r="V254" s="64">
        <f t="shared" si="20"/>
        <v>5.5629303891279028E-2</v>
      </c>
      <c r="W254" s="64">
        <f t="shared" si="21"/>
        <v>2.2076599289636936</v>
      </c>
      <c r="X254" s="16"/>
    </row>
    <row r="255" spans="2:24" x14ac:dyDescent="0.15">
      <c r="B255" s="66">
        <v>44165</v>
      </c>
      <c r="C255" s="64">
        <v>9.5489643514156342E-2</v>
      </c>
      <c r="D255" s="64">
        <v>0.17676763236522675</v>
      </c>
      <c r="E255">
        <v>0.23070795834064484</v>
      </c>
      <c r="F255" s="64">
        <v>0.123707</v>
      </c>
      <c r="G255" s="64">
        <v>0.10754569999999999</v>
      </c>
      <c r="H255" s="33">
        <v>1E-4</v>
      </c>
      <c r="J255" s="17">
        <f t="shared" si="23"/>
        <v>9.5389643514156339E-2</v>
      </c>
      <c r="K255" s="17">
        <f t="shared" si="28"/>
        <v>0.17666763236522676</v>
      </c>
      <c r="L255" s="17">
        <f t="shared" si="24"/>
        <v>0.23060795834064485</v>
      </c>
      <c r="M255" s="17">
        <f t="shared" si="22"/>
        <v>0.12360699999999999</v>
      </c>
      <c r="N255">
        <v>5.6299999999999996E-2</v>
      </c>
      <c r="O255">
        <v>2.1000000000000001E-2</v>
      </c>
      <c r="R255" s="64">
        <f t="shared" si="18"/>
        <v>1.5074155094303817E-2</v>
      </c>
      <c r="S255" s="16">
        <f t="shared" si="19"/>
        <v>1.1951932757840404</v>
      </c>
      <c r="T255" s="64">
        <f t="shared" si="26"/>
        <v>-1.9119300711052254E-2</v>
      </c>
      <c r="U255" s="16">
        <f t="shared" si="27"/>
        <v>1.3719115097466177</v>
      </c>
      <c r="V255" s="64">
        <f t="shared" si="20"/>
        <v>5.4029458721953055E-2</v>
      </c>
      <c r="W255" s="64">
        <f t="shared" si="21"/>
        <v>2.1220417374474723</v>
      </c>
      <c r="X255" s="16"/>
    </row>
    <row r="256" spans="2:24" x14ac:dyDescent="0.15">
      <c r="B256" s="66">
        <v>44196</v>
      </c>
      <c r="C256" s="64">
        <v>0.11457370221614838</v>
      </c>
      <c r="D256" s="64">
        <v>0.18454936146736145</v>
      </c>
      <c r="E256">
        <v>-1.0252584703266621E-2</v>
      </c>
      <c r="F256" s="64">
        <v>4.5048289999999998E-2</v>
      </c>
      <c r="G256" s="64">
        <v>3.7121410000000001E-2</v>
      </c>
      <c r="H256" s="33">
        <v>1E-4</v>
      </c>
      <c r="J256" s="17">
        <f t="shared" si="23"/>
        <v>0.11447370221614837</v>
      </c>
      <c r="K256" s="17">
        <f t="shared" si="28"/>
        <v>0.18444936146736146</v>
      </c>
      <c r="L256" s="17">
        <f t="shared" si="24"/>
        <v>-1.035258470326662E-2</v>
      </c>
      <c r="M256" s="17">
        <f t="shared" si="22"/>
        <v>4.4948289999999995E-2</v>
      </c>
      <c r="N256">
        <v>4.8300000000000003E-2</v>
      </c>
      <c r="O256">
        <v>-1.41E-2</v>
      </c>
      <c r="R256" s="64">
        <f t="shared" si="18"/>
        <v>1.765293217530179E-2</v>
      </c>
      <c r="S256" s="16">
        <f t="shared" si="19"/>
        <v>1.1804324048716723</v>
      </c>
      <c r="T256" s="64">
        <f t="shared" si="26"/>
        <v>-1.5856934383881981E-2</v>
      </c>
      <c r="U256" s="16">
        <f t="shared" si="27"/>
        <v>1.3914379681246283</v>
      </c>
      <c r="V256" s="64">
        <f t="shared" si="20"/>
        <v>4.7708713568344635E-2</v>
      </c>
      <c r="W256" s="64">
        <f t="shared" si="21"/>
        <v>2.1365117792528596</v>
      </c>
      <c r="X256" s="16"/>
    </row>
    <row r="257" spans="2:45" x14ac:dyDescent="0.15">
      <c r="B257" s="66">
        <v>44225</v>
      </c>
      <c r="C257" s="64">
        <v>-5.5015124380588531E-3</v>
      </c>
      <c r="D257" s="64">
        <v>8.0917887389659882E-2</v>
      </c>
      <c r="E257">
        <v>-6.6186890006065369E-2</v>
      </c>
      <c r="F257" s="64">
        <v>-6.3113190000000003E-4</v>
      </c>
      <c r="G257" s="64">
        <v>-1.113664E-2</v>
      </c>
      <c r="H257" s="33">
        <v>0</v>
      </c>
      <c r="J257" s="17">
        <f t="shared" si="23"/>
        <v>-5.5015124380588531E-3</v>
      </c>
      <c r="K257" s="17">
        <f t="shared" si="28"/>
        <v>8.0917887389659882E-2</v>
      </c>
      <c r="L257" s="17">
        <f t="shared" si="24"/>
        <v>-6.6186890006065369E-2</v>
      </c>
      <c r="M257" s="17">
        <f t="shared" si="22"/>
        <v>-6.3113190000000003E-4</v>
      </c>
      <c r="N257">
        <v>7.1199999999999999E-2</v>
      </c>
      <c r="O257">
        <v>0.03</v>
      </c>
      <c r="R257" s="64">
        <f t="shared" ref="R257:R268" si="29">INTERCEPT($J198:$J257,$M198:$M257)</f>
        <v>1.7858883455397462E-2</v>
      </c>
      <c r="S257" s="16">
        <f t="shared" ref="S257:S268" si="30">SLOPE($J198:$J257,$M198:$M257)</f>
        <v>1.1680766956183612</v>
      </c>
      <c r="T257" s="64">
        <f t="shared" si="26"/>
        <v>-7.6343004581438259E-3</v>
      </c>
      <c r="U257" s="16">
        <f t="shared" si="27"/>
        <v>1.22374196387478</v>
      </c>
      <c r="V257" s="64">
        <f t="shared" ref="V257:V268" si="31">INTERCEPT($L198:$L257,$M198:$M257)</f>
        <v>4.9494815288666602E-2</v>
      </c>
      <c r="W257" s="64">
        <f t="shared" ref="W257:W268" si="32">SLOPE($L198:$L257,$M198:$M257)</f>
        <v>2.0561966451171974</v>
      </c>
      <c r="X257" s="16"/>
    </row>
    <row r="258" spans="2:45" x14ac:dyDescent="0.15">
      <c r="B258" s="66">
        <v>44253</v>
      </c>
      <c r="C258" s="64">
        <v>-7.9531706869602203E-2</v>
      </c>
      <c r="D258" s="64">
        <v>-0.15977652370929718</v>
      </c>
      <c r="E258">
        <v>-1.3194737024605274E-2</v>
      </c>
      <c r="F258" s="64">
        <v>2.9196240000000002E-2</v>
      </c>
      <c r="G258" s="64">
        <v>2.609148E-2</v>
      </c>
      <c r="H258" s="33">
        <v>0</v>
      </c>
      <c r="J258" s="17">
        <f t="shared" si="23"/>
        <v>-7.9531706869602203E-2</v>
      </c>
      <c r="K258" s="17">
        <f t="shared" si="28"/>
        <v>-0.15977652370929718</v>
      </c>
      <c r="L258" s="17">
        <f t="shared" si="24"/>
        <v>-1.3194737024605274E-2</v>
      </c>
      <c r="M258" s="17">
        <f t="shared" si="22"/>
        <v>2.9196240000000002E-2</v>
      </c>
      <c r="N258">
        <v>2.0400000000000001E-2</v>
      </c>
      <c r="O258">
        <v>7.2000000000000008E-2</v>
      </c>
      <c r="R258" s="64">
        <f t="shared" si="29"/>
        <v>1.6257505548103908E-2</v>
      </c>
      <c r="S258" s="16">
        <f t="shared" si="30"/>
        <v>1.148295983073738</v>
      </c>
      <c r="T258" s="64">
        <f t="shared" si="26"/>
        <v>-1.1237895853830225E-2</v>
      </c>
      <c r="U258" s="16">
        <f t="shared" si="27"/>
        <v>1.2031920618148013</v>
      </c>
      <c r="V258" s="64">
        <f t="shared" si="31"/>
        <v>4.9070095219643235E-2</v>
      </c>
      <c r="W258" s="64">
        <f t="shared" si="32"/>
        <v>2.0314645629250072</v>
      </c>
      <c r="X258" s="16"/>
    </row>
    <row r="259" spans="2:45" x14ac:dyDescent="0.15">
      <c r="B259" s="66">
        <v>44286</v>
      </c>
      <c r="C259" s="64">
        <v>7.3395958170294762E-3</v>
      </c>
      <c r="D259" s="64">
        <v>0.54787236452102661</v>
      </c>
      <c r="E259">
        <v>-7.1115866303443909E-2</v>
      </c>
      <c r="F259" s="64">
        <v>3.0573309999999999E-2</v>
      </c>
      <c r="G259" s="64">
        <v>4.2438629999999998E-2</v>
      </c>
      <c r="H259" s="33">
        <v>0</v>
      </c>
      <c r="J259" s="17">
        <f t="shared" si="23"/>
        <v>7.3395958170294762E-3</v>
      </c>
      <c r="K259" s="17">
        <f t="shared" si="28"/>
        <v>0.54787236452102661</v>
      </c>
      <c r="L259" s="17">
        <f t="shared" si="24"/>
        <v>-7.1115866303443909E-2</v>
      </c>
      <c r="M259" s="17">
        <f t="shared" si="22"/>
        <v>3.0573309999999999E-2</v>
      </c>
      <c r="N259">
        <v>-2.41E-2</v>
      </c>
      <c r="O259">
        <v>7.4099999999999999E-2</v>
      </c>
      <c r="R259" s="64">
        <f t="shared" si="29"/>
        <v>1.5293978457669758E-2</v>
      </c>
      <c r="S259" s="16">
        <f t="shared" si="30"/>
        <v>1.1265959773456933</v>
      </c>
      <c r="T259" s="64">
        <f t="shared" si="26"/>
        <v>-2.8383406938924556E-3</v>
      </c>
      <c r="U259" s="16">
        <f t="shared" si="27"/>
        <v>1.3175031858435322</v>
      </c>
      <c r="V259" s="64">
        <f t="shared" si="31"/>
        <v>4.4917561633892517E-2</v>
      </c>
      <c r="W259" s="64">
        <f t="shared" si="32"/>
        <v>1.9339225217962208</v>
      </c>
      <c r="X259" s="16"/>
    </row>
    <row r="260" spans="2:45" x14ac:dyDescent="0.15">
      <c r="B260" s="66">
        <v>44316</v>
      </c>
      <c r="C260" s="64">
        <v>7.6217807829380035E-2</v>
      </c>
      <c r="D260" s="64">
        <v>-3.5223435610532761E-2</v>
      </c>
      <c r="E260">
        <v>3.9745256304740906E-2</v>
      </c>
      <c r="F260" s="64">
        <v>4.8190200000000002E-2</v>
      </c>
      <c r="G260" s="64">
        <v>5.2425310000000003E-2</v>
      </c>
      <c r="H260" s="33">
        <v>0</v>
      </c>
      <c r="J260" s="17">
        <f t="shared" si="23"/>
        <v>7.6217807829380035E-2</v>
      </c>
      <c r="K260" s="17">
        <f t="shared" si="28"/>
        <v>-3.5223435610532761E-2</v>
      </c>
      <c r="L260" s="17">
        <f t="shared" si="24"/>
        <v>3.9745256304740906E-2</v>
      </c>
      <c r="M260" s="17">
        <f t="shared" si="22"/>
        <v>4.8190200000000002E-2</v>
      </c>
      <c r="N260">
        <v>-3.1200000000000002E-2</v>
      </c>
      <c r="O260">
        <v>-9.4999999999999998E-3</v>
      </c>
      <c r="R260" s="64">
        <f t="shared" si="29"/>
        <v>1.8211879594257265E-2</v>
      </c>
      <c r="S260" s="16">
        <f t="shared" si="30"/>
        <v>1.126558356865907</v>
      </c>
      <c r="T260" s="64">
        <f t="shared" si="26"/>
        <v>-4.8090073724511712E-3</v>
      </c>
      <c r="U260" s="16">
        <f t="shared" si="27"/>
        <v>1.2894850440157215</v>
      </c>
      <c r="V260" s="64">
        <f t="shared" si="31"/>
        <v>4.0663575352558046E-2</v>
      </c>
      <c r="W260" s="64">
        <f t="shared" si="32"/>
        <v>1.9067616103742935</v>
      </c>
      <c r="X260" s="16"/>
    </row>
    <row r="261" spans="2:45" x14ac:dyDescent="0.15">
      <c r="B261" s="66">
        <v>44344</v>
      </c>
      <c r="C261" s="64">
        <v>-5.0433635711669922E-2</v>
      </c>
      <c r="D261" s="64">
        <v>-8.9040742022916675E-4</v>
      </c>
      <c r="E261">
        <v>-1.8867935985326767E-2</v>
      </c>
      <c r="F261" s="64">
        <v>7.0918620000000009E-3</v>
      </c>
      <c r="G261" s="64">
        <v>5.4865030000000002E-3</v>
      </c>
      <c r="H261" s="33">
        <v>0</v>
      </c>
      <c r="J261" s="17">
        <f t="shared" si="23"/>
        <v>-5.0433635711669922E-2</v>
      </c>
      <c r="K261" s="17">
        <f t="shared" si="28"/>
        <v>-8.9040742022916675E-4</v>
      </c>
      <c r="L261" s="17">
        <f t="shared" si="24"/>
        <v>-1.8867935985326767E-2</v>
      </c>
      <c r="M261" s="17">
        <f t="shared" ref="M261:M268" si="33">F261-H261</f>
        <v>7.0918620000000009E-3</v>
      </c>
      <c r="N261">
        <v>-2.8000000000000004E-3</v>
      </c>
      <c r="O261">
        <v>7.0400000000000004E-2</v>
      </c>
      <c r="R261" s="64">
        <f t="shared" si="29"/>
        <v>1.6274590340231085E-2</v>
      </c>
      <c r="S261" s="16">
        <f t="shared" si="30"/>
        <v>1.1299190492413194</v>
      </c>
      <c r="T261" s="64">
        <f t="shared" si="26"/>
        <v>-1.5760134533729341E-3</v>
      </c>
      <c r="U261" s="16">
        <f t="shared" si="27"/>
        <v>1.2920208891362377</v>
      </c>
      <c r="V261" s="64">
        <f t="shared" si="31"/>
        <v>3.5775196934695636E-2</v>
      </c>
      <c r="W261" s="64">
        <f t="shared" si="32"/>
        <v>1.907880356943249</v>
      </c>
      <c r="X261" s="16"/>
    </row>
    <row r="262" spans="2:45" x14ac:dyDescent="0.15">
      <c r="B262" s="66">
        <v>44377</v>
      </c>
      <c r="C262" s="64">
        <v>9.9109269678592682E-2</v>
      </c>
      <c r="D262" s="64">
        <v>3.8324363529682159E-2</v>
      </c>
      <c r="E262">
        <v>0.17295202612876892</v>
      </c>
      <c r="F262" s="64">
        <v>2.3421790000000001E-2</v>
      </c>
      <c r="G262" s="64">
        <v>2.2213980000000001E-2</v>
      </c>
      <c r="H262" s="33">
        <v>0</v>
      </c>
      <c r="J262" s="17">
        <f t="shared" ref="J262:J268" si="34">C262-H262</f>
        <v>9.9109269678592682E-2</v>
      </c>
      <c r="K262" s="17">
        <f t="shared" si="28"/>
        <v>3.8324363529682159E-2</v>
      </c>
      <c r="L262" s="17">
        <f t="shared" ref="L262:L268" si="35">E262-$H262</f>
        <v>0.17295202612876892</v>
      </c>
      <c r="M262" s="17">
        <f t="shared" si="33"/>
        <v>2.3421790000000001E-2</v>
      </c>
      <c r="N262">
        <v>1.7600000000000001E-2</v>
      </c>
      <c r="O262">
        <v>-7.8200000000000006E-2</v>
      </c>
      <c r="R262" s="64">
        <f t="shared" si="29"/>
        <v>1.8260330039119203E-2</v>
      </c>
      <c r="S262" s="16">
        <f t="shared" si="30"/>
        <v>1.1292201021846051</v>
      </c>
      <c r="T262" s="64">
        <f t="shared" si="26"/>
        <v>-2.3265024699591404E-3</v>
      </c>
      <c r="U262" s="16">
        <f t="shared" si="27"/>
        <v>1.2973475330638811</v>
      </c>
      <c r="V262" s="64">
        <f t="shared" si="31"/>
        <v>3.5719983325152985E-2</v>
      </c>
      <c r="W262" s="64">
        <f t="shared" si="32"/>
        <v>1.9232881780525504</v>
      </c>
      <c r="X262" s="16"/>
    </row>
    <row r="263" spans="2:45" x14ac:dyDescent="0.15">
      <c r="B263" s="66">
        <v>44407</v>
      </c>
      <c r="C263" s="64">
        <v>6.4982429146766663E-2</v>
      </c>
      <c r="D263" s="64">
        <v>-0.12103003263473511</v>
      </c>
      <c r="E263">
        <v>0.13052275776863098</v>
      </c>
      <c r="F263" s="64">
        <v>1.182765E-2</v>
      </c>
      <c r="G263" s="64">
        <v>2.2748110000000002E-2</v>
      </c>
      <c r="H263" s="33">
        <v>0</v>
      </c>
      <c r="J263" s="17">
        <f t="shared" si="34"/>
        <v>6.4982429146766663E-2</v>
      </c>
      <c r="K263" s="17">
        <f t="shared" si="28"/>
        <v>-0.12103003263473511</v>
      </c>
      <c r="L263" s="17">
        <f t="shared" si="35"/>
        <v>0.13052275776863098</v>
      </c>
      <c r="M263" s="17">
        <f t="shared" si="33"/>
        <v>1.182765E-2</v>
      </c>
      <c r="N263">
        <v>-3.9599999999999996E-2</v>
      </c>
      <c r="O263">
        <v>-1.7399999999999999E-2</v>
      </c>
      <c r="R263" s="64">
        <f t="shared" si="29"/>
        <v>1.8432847535419735E-2</v>
      </c>
      <c r="S263" s="16">
        <f t="shared" si="30"/>
        <v>1.1227894412405344</v>
      </c>
      <c r="T263" s="64">
        <f t="shared" si="26"/>
        <v>-6.2544397534921563E-3</v>
      </c>
      <c r="U263" s="16">
        <f t="shared" si="27"/>
        <v>1.2717968033447804</v>
      </c>
      <c r="V263" s="64">
        <f t="shared" si="31"/>
        <v>3.3821512289313849E-2</v>
      </c>
      <c r="W263" s="64">
        <f t="shared" si="32"/>
        <v>1.8733255471164874</v>
      </c>
      <c r="X263" s="16"/>
    </row>
    <row r="264" spans="2:45" x14ac:dyDescent="0.15">
      <c r="B264" s="66">
        <v>44439</v>
      </c>
      <c r="C264" s="64">
        <v>4.243796318769455E-2</v>
      </c>
      <c r="D264" s="64">
        <v>-2.636713907122612E-2</v>
      </c>
      <c r="E264">
        <v>4.2659372091293335E-2</v>
      </c>
      <c r="F264" s="64">
        <v>2.71466E-2</v>
      </c>
      <c r="G264" s="64">
        <v>2.899032E-2</v>
      </c>
      <c r="H264" s="33">
        <v>0</v>
      </c>
      <c r="J264" s="17">
        <f t="shared" si="34"/>
        <v>4.243796318769455E-2</v>
      </c>
      <c r="K264" s="17">
        <f t="shared" si="28"/>
        <v>-2.636713907122612E-2</v>
      </c>
      <c r="L264" s="17">
        <f t="shared" si="35"/>
        <v>4.2659372091293335E-2</v>
      </c>
      <c r="M264" s="17">
        <f t="shared" si="33"/>
        <v>2.71466E-2</v>
      </c>
      <c r="N264">
        <v>-4.5999999999999999E-3</v>
      </c>
      <c r="O264">
        <v>-1.5E-3</v>
      </c>
      <c r="R264" s="64">
        <f t="shared" si="29"/>
        <v>1.8298517642309397E-2</v>
      </c>
      <c r="S264" s="16">
        <f t="shared" si="30"/>
        <v>1.1222073245952717</v>
      </c>
      <c r="T264" s="64">
        <f t="shared" si="26"/>
        <v>-9.9686712186705835E-3</v>
      </c>
      <c r="U264" s="16">
        <f t="shared" si="27"/>
        <v>1.2799360880312285</v>
      </c>
      <c r="V264" s="64">
        <f t="shared" si="31"/>
        <v>3.2475948018936385E-2</v>
      </c>
      <c r="W264" s="64">
        <f t="shared" si="32"/>
        <v>1.8719445577543796</v>
      </c>
      <c r="X264" s="16"/>
    </row>
    <row r="265" spans="2:45" x14ac:dyDescent="0.15">
      <c r="B265" s="66">
        <v>44469</v>
      </c>
      <c r="C265" s="64">
        <v>-6.8036630749702454E-2</v>
      </c>
      <c r="D265" s="64">
        <v>-6.1183609068393707E-2</v>
      </c>
      <c r="E265">
        <v>-7.0628605782985687E-2</v>
      </c>
      <c r="F265" s="64">
        <v>-4.2243370000000002E-2</v>
      </c>
      <c r="G265" s="64">
        <v>-4.7569140000000003E-2</v>
      </c>
      <c r="H265" s="33">
        <v>0</v>
      </c>
      <c r="J265" s="17">
        <f t="shared" si="34"/>
        <v>-6.8036630749702454E-2</v>
      </c>
      <c r="K265" s="17">
        <f t="shared" si="28"/>
        <v>-6.1183609068393707E-2</v>
      </c>
      <c r="L265" s="17">
        <f t="shared" si="35"/>
        <v>-7.0628605782985687E-2</v>
      </c>
      <c r="M265" s="17">
        <f t="shared" si="33"/>
        <v>-4.2243370000000002E-2</v>
      </c>
      <c r="N265">
        <v>7.4999999999999997E-3</v>
      </c>
      <c r="O265">
        <v>5.0599999999999999E-2</v>
      </c>
      <c r="R265" s="64">
        <f t="shared" si="29"/>
        <v>1.6654558183477941E-2</v>
      </c>
      <c r="S265" s="16">
        <f t="shared" si="30"/>
        <v>1.1434034042791594</v>
      </c>
      <c r="T265" s="64">
        <f t="shared" si="26"/>
        <v>-1.2461838857959385E-2</v>
      </c>
      <c r="U265" s="16">
        <f t="shared" si="27"/>
        <v>1.2902418028555656</v>
      </c>
      <c r="V265" s="64">
        <f t="shared" si="31"/>
        <v>3.3779566161415475E-2</v>
      </c>
      <c r="W265" s="64">
        <f t="shared" si="32"/>
        <v>1.8745076849186841</v>
      </c>
      <c r="X265" s="16"/>
    </row>
    <row r="266" spans="2:45" x14ac:dyDescent="0.15">
      <c r="B266" s="66">
        <v>44498</v>
      </c>
      <c r="C266" s="64">
        <v>5.8657266199588776E-2</v>
      </c>
      <c r="D266" s="64">
        <v>-8.0128207802772522E-2</v>
      </c>
      <c r="E266">
        <v>0.16841594874858856</v>
      </c>
      <c r="F266" s="64">
        <v>6.4656619999999998E-2</v>
      </c>
      <c r="G266" s="64">
        <v>6.9143880000000005E-2</v>
      </c>
      <c r="H266" s="33">
        <v>0</v>
      </c>
      <c r="J266" s="17">
        <f t="shared" si="34"/>
        <v>5.8657266199588776E-2</v>
      </c>
      <c r="K266" s="17">
        <f t="shared" si="28"/>
        <v>-8.0128207802772522E-2</v>
      </c>
      <c r="L266" s="17">
        <f t="shared" si="35"/>
        <v>0.16841594874858856</v>
      </c>
      <c r="M266" s="17">
        <f t="shared" si="33"/>
        <v>6.4656619999999998E-2</v>
      </c>
      <c r="N266">
        <v>-2.3E-2</v>
      </c>
      <c r="O266">
        <v>-4.7999999999999996E-3</v>
      </c>
      <c r="R266" s="64">
        <f t="shared" si="29"/>
        <v>1.6050897073502851E-2</v>
      </c>
      <c r="S266" s="16">
        <f t="shared" si="30"/>
        <v>1.1337326353591108</v>
      </c>
      <c r="T266" s="64">
        <f t="shared" si="26"/>
        <v>-1.0092605206195027E-2</v>
      </c>
      <c r="U266" s="16">
        <f t="shared" si="27"/>
        <v>1.170717562872218</v>
      </c>
      <c r="V266" s="64">
        <f t="shared" si="31"/>
        <v>3.2823839302005893E-2</v>
      </c>
      <c r="W266" s="64">
        <f t="shared" si="32"/>
        <v>1.8956522937230114</v>
      </c>
      <c r="X266" s="16"/>
    </row>
    <row r="267" spans="2:45" x14ac:dyDescent="0.15">
      <c r="B267" s="66">
        <v>44530</v>
      </c>
      <c r="C267" s="64">
        <v>0.10493991523981094</v>
      </c>
      <c r="D267" s="64">
        <v>0.16144023835659027</v>
      </c>
      <c r="E267">
        <v>0.31722524762153625</v>
      </c>
      <c r="F267" s="64">
        <v>-1.8346709999999999E-2</v>
      </c>
      <c r="G267" s="64">
        <v>-8.3337310000000005E-3</v>
      </c>
      <c r="H267" s="33">
        <v>0</v>
      </c>
      <c r="J267" s="17">
        <f t="shared" si="34"/>
        <v>0.10493991523981094</v>
      </c>
      <c r="K267" s="17">
        <f t="shared" si="28"/>
        <v>0.16144023835659027</v>
      </c>
      <c r="L267" s="17">
        <f t="shared" si="35"/>
        <v>0.31722524762153625</v>
      </c>
      <c r="M267" s="17">
        <f t="shared" si="33"/>
        <v>-1.8346709999999999E-2</v>
      </c>
      <c r="N267">
        <v>-1.3600000000000001E-2</v>
      </c>
      <c r="O267">
        <v>-4.1999999999999997E-3</v>
      </c>
      <c r="R267" s="64">
        <f t="shared" si="29"/>
        <v>1.9391863693772125E-2</v>
      </c>
      <c r="S267" s="16">
        <f t="shared" si="30"/>
        <v>1.1244691889744793</v>
      </c>
      <c r="T267" s="64">
        <f t="shared" si="26"/>
        <v>-2.709335972229646E-3</v>
      </c>
      <c r="U267" s="16">
        <f t="shared" si="27"/>
        <v>1.1790455110530471</v>
      </c>
      <c r="V267" s="64">
        <f t="shared" si="31"/>
        <v>3.7511632861837826E-2</v>
      </c>
      <c r="W267" s="64">
        <f t="shared" si="32"/>
        <v>1.7862893026511404</v>
      </c>
      <c r="X267" s="16"/>
    </row>
    <row r="268" spans="2:45" x14ac:dyDescent="0.15">
      <c r="B268" s="66">
        <v>44561</v>
      </c>
      <c r="C268" s="64">
        <v>7.4228696525096893E-2</v>
      </c>
      <c r="D268" s="64">
        <v>3.1000042334198952E-2</v>
      </c>
      <c r="E268">
        <v>-9.1368325054645538E-2</v>
      </c>
      <c r="F268" s="64">
        <v>3.3344789999999999E-2</v>
      </c>
      <c r="G268" s="64">
        <v>4.361288E-2</v>
      </c>
      <c r="H268" s="33">
        <v>1E-4</v>
      </c>
      <c r="J268" s="17">
        <f t="shared" si="34"/>
        <v>7.412869652509689E-2</v>
      </c>
      <c r="K268" s="17">
        <f t="shared" si="28"/>
        <v>3.0900042334198952E-2</v>
      </c>
      <c r="L268" s="17">
        <f t="shared" si="35"/>
        <v>-9.1468325054645541E-2</v>
      </c>
      <c r="M268" s="17">
        <f t="shared" si="33"/>
        <v>3.3244789999999996E-2</v>
      </c>
      <c r="N268">
        <v>-1.6E-2</v>
      </c>
      <c r="O268">
        <v>3.2199999999999999E-2</v>
      </c>
      <c r="R268" s="64">
        <f t="shared" si="29"/>
        <v>1.9523050984878672E-2</v>
      </c>
      <c r="S268" s="16">
        <f t="shared" si="30"/>
        <v>1.1269870074282053</v>
      </c>
      <c r="T268" s="64">
        <f t="shared" si="26"/>
        <v>-4.3012236129610568E-4</v>
      </c>
      <c r="U268" s="16">
        <f t="shared" si="27"/>
        <v>1.1844633072451263</v>
      </c>
      <c r="V268" s="64">
        <f t="shared" si="31"/>
        <v>3.1528294672343818E-2</v>
      </c>
      <c r="W268" s="64">
        <f t="shared" si="32"/>
        <v>1.7467274487673516</v>
      </c>
      <c r="X268" s="16"/>
    </row>
    <row r="269" spans="2:45" x14ac:dyDescent="0.15">
      <c r="B269" s="66"/>
    </row>
    <row r="270" spans="2:45" x14ac:dyDescent="0.15">
      <c r="B270" s="66" t="s">
        <v>167</v>
      </c>
      <c r="C270" s="64">
        <f>AVERAGE(C209:C268)</f>
        <v>3.5235783304597132E-2</v>
      </c>
      <c r="D270" s="64">
        <f t="shared" ref="D270:H270" si="36">AVERAGE(D209:D268)</f>
        <v>1.6040098811693802E-2</v>
      </c>
      <c r="E270" s="64">
        <f t="shared" si="36"/>
        <v>5.5408680054824799E-2</v>
      </c>
      <c r="F270" s="64">
        <f t="shared" si="36"/>
        <v>1.4039151331666666E-2</v>
      </c>
      <c r="G270" s="64">
        <f t="shared" si="36"/>
        <v>1.3650782734999999E-2</v>
      </c>
      <c r="H270" s="64">
        <f t="shared" si="36"/>
        <v>8.6000000000000041E-4</v>
      </c>
    </row>
    <row r="271" spans="2:45" x14ac:dyDescent="0.15">
      <c r="B271" s="66" t="s">
        <v>227</v>
      </c>
      <c r="C271" s="64">
        <f>12*C270</f>
        <v>0.42282939965516558</v>
      </c>
      <c r="D271" s="64">
        <f t="shared" ref="D271:H271" si="37">12*D270</f>
        <v>0.19248118574032563</v>
      </c>
      <c r="E271" s="64">
        <f t="shared" si="37"/>
        <v>0.66490416065789759</v>
      </c>
      <c r="F271" s="64">
        <f t="shared" si="37"/>
        <v>0.16846981597999999</v>
      </c>
      <c r="G271" s="64">
        <f t="shared" si="37"/>
        <v>0.16380939281999998</v>
      </c>
      <c r="H271" s="64">
        <f t="shared" si="37"/>
        <v>1.0320000000000005E-2</v>
      </c>
    </row>
    <row r="272" spans="2:45" x14ac:dyDescent="0.15">
      <c r="B272" s="66"/>
      <c r="Z272" s="64" t="s">
        <v>186</v>
      </c>
      <c r="AD272" s="64" t="s">
        <v>187</v>
      </c>
      <c r="AE272" s="64" t="s">
        <v>188</v>
      </c>
      <c r="AR272" s="64" t="s">
        <v>225</v>
      </c>
      <c r="AS272" s="64" t="s">
        <v>226</v>
      </c>
    </row>
    <row r="273" spans="2:45" x14ac:dyDescent="0.15">
      <c r="B273" s="66"/>
      <c r="AA273" s="64" t="s">
        <v>183</v>
      </c>
      <c r="AQ273" s="64" t="s">
        <v>190</v>
      </c>
      <c r="AR273" s="16">
        <f>MIN($S$64:$S$268)</f>
        <v>0.7518143109984734</v>
      </c>
      <c r="AS273" s="16">
        <f>MAX($S$64:$S$268)</f>
        <v>2.5027385687200687</v>
      </c>
    </row>
    <row r="274" spans="2:45" x14ac:dyDescent="0.15">
      <c r="B274" s="66"/>
      <c r="AB274" s="64" t="s">
        <v>108</v>
      </c>
      <c r="AD274" s="35">
        <f>R268</f>
        <v>1.9523050984878672E-2</v>
      </c>
      <c r="AQ274" s="64" t="s">
        <v>224</v>
      </c>
      <c r="AR274" s="16">
        <f>MIN($W$64:$W$268)</f>
        <v>1.7467274487673516</v>
      </c>
      <c r="AS274" s="16">
        <f>MAX($W$64:$W$268)</f>
        <v>3.8535566582766556</v>
      </c>
    </row>
    <row r="275" spans="2:45" x14ac:dyDescent="0.15">
      <c r="B275" s="66"/>
      <c r="AB275" s="64" t="s">
        <v>180</v>
      </c>
      <c r="AD275" s="16">
        <f>S268</f>
        <v>1.1269870074282053</v>
      </c>
      <c r="AE275" s="16">
        <f>_xlfn.COVARIANCE.S(C209:C268,F209:F268)/_xlfn.VAR.S(F209:F268)</f>
        <v>1.1269673117154961</v>
      </c>
    </row>
    <row r="276" spans="2:45" x14ac:dyDescent="0.15">
      <c r="B276" s="66"/>
      <c r="AB276" s="64" t="s">
        <v>242</v>
      </c>
      <c r="AD276" s="35">
        <v>1.9E-2</v>
      </c>
      <c r="AE276" s="16"/>
    </row>
    <row r="277" spans="2:45" x14ac:dyDescent="0.15">
      <c r="B277" s="66"/>
      <c r="AB277" s="64" t="s">
        <v>243</v>
      </c>
      <c r="AD277" s="35">
        <v>0.06</v>
      </c>
      <c r="AE277" s="16"/>
    </row>
    <row r="278" spans="2:45" x14ac:dyDescent="0.15">
      <c r="B278" s="66"/>
      <c r="AB278" s="64" t="s">
        <v>240</v>
      </c>
      <c r="AD278" s="35">
        <f>AD276+AD275*AD277</f>
        <v>8.6619220445692327E-2</v>
      </c>
      <c r="AE278" s="16"/>
    </row>
    <row r="279" spans="2:45" x14ac:dyDescent="0.15">
      <c r="B279" s="66"/>
      <c r="AA279" s="64" t="s">
        <v>184</v>
      </c>
      <c r="AD279" s="64" t="s">
        <v>238</v>
      </c>
      <c r="AE279" s="64" t="s">
        <v>239</v>
      </c>
      <c r="AF279" s="64" t="s">
        <v>241</v>
      </c>
    </row>
    <row r="280" spans="2:45" x14ac:dyDescent="0.15">
      <c r="B280" s="66"/>
      <c r="AB280" s="64" t="s">
        <v>108</v>
      </c>
      <c r="AD280" s="35">
        <v>1.1345421184616844E-2</v>
      </c>
      <c r="AE280" s="16">
        <v>1.2994618175558241</v>
      </c>
    </row>
    <row r="281" spans="2:45" x14ac:dyDescent="0.15">
      <c r="B281" s="66"/>
      <c r="AB281" s="64" t="s">
        <v>180</v>
      </c>
      <c r="AD281" s="67">
        <v>1.3282064511982969</v>
      </c>
      <c r="AE281" s="16">
        <v>6.9435885111210105</v>
      </c>
      <c r="AF281" s="35">
        <v>0.06</v>
      </c>
    </row>
    <row r="282" spans="2:45" x14ac:dyDescent="0.15">
      <c r="B282" s="66"/>
      <c r="AB282" s="64" t="s">
        <v>182</v>
      </c>
      <c r="AD282" s="67">
        <v>-0.36368637743815285</v>
      </c>
      <c r="AE282" s="16">
        <v>-1.1203408414397515</v>
      </c>
      <c r="AF282" s="35">
        <v>2.3699999999999999E-2</v>
      </c>
    </row>
    <row r="283" spans="2:45" x14ac:dyDescent="0.15">
      <c r="B283" s="66"/>
      <c r="AB283" s="64" t="s">
        <v>181</v>
      </c>
      <c r="AD283" s="67">
        <v>-0.75607485938783059</v>
      </c>
      <c r="AE283" s="16">
        <v>-3.2533092058590505</v>
      </c>
      <c r="AF283" s="35">
        <v>4.0399999999999998E-2</v>
      </c>
    </row>
    <row r="284" spans="2:45" x14ac:dyDescent="0.15">
      <c r="B284" s="66"/>
      <c r="AB284" s="64" t="s">
        <v>240</v>
      </c>
      <c r="AD284" s="35">
        <f>AD276+AD281*AF281+AD282*AF282+AD283*AF283</f>
        <v>5.9527595607345246E-2</v>
      </c>
    </row>
    <row r="285" spans="2:45" x14ac:dyDescent="0.15">
      <c r="B285" s="66"/>
      <c r="AG285" s="17"/>
    </row>
    <row r="286" spans="2:45" x14ac:dyDescent="0.15">
      <c r="B286" s="66"/>
      <c r="AG286" s="17"/>
    </row>
    <row r="287" spans="2:45" x14ac:dyDescent="0.15">
      <c r="B287" s="66"/>
      <c r="AA287" s="64" t="s">
        <v>196</v>
      </c>
      <c r="AD287" s="64" t="s">
        <v>198</v>
      </c>
      <c r="AE287" s="64" t="s">
        <v>188</v>
      </c>
    </row>
    <row r="288" spans="2:45" x14ac:dyDescent="0.15">
      <c r="B288" s="66"/>
      <c r="AB288" s="64" t="s">
        <v>197</v>
      </c>
      <c r="AD288" s="64">
        <f>_xlfn.VAR.S(J209:J268)</f>
        <v>7.2373526303856116E-3</v>
      </c>
      <c r="AE288" s="64">
        <f>_xlfn.VAR.S(C$209:C$268)</f>
        <v>7.2154459792699282E-3</v>
      </c>
      <c r="AF288" s="17"/>
    </row>
    <row r="289" spans="2:32" x14ac:dyDescent="0.15">
      <c r="B289" s="66"/>
      <c r="AB289" s="64" t="s">
        <v>199</v>
      </c>
      <c r="AD289" s="64">
        <f>_xlfn.VAR.S(M209:M268)</f>
        <v>2.0771689388097941E-3</v>
      </c>
      <c r="AE289" s="64">
        <f>_xlfn.VAR.S(F$209:F$268)</f>
        <v>2.0597638619720316E-3</v>
      </c>
      <c r="AF289" s="17"/>
    </row>
    <row r="290" spans="2:32" x14ac:dyDescent="0.15">
      <c r="B290" s="66"/>
      <c r="AB290" s="64" t="s">
        <v>200</v>
      </c>
      <c r="AD290" s="64">
        <f>AD288-AD275^2*AD289</f>
        <v>4.5991409533792686E-3</v>
      </c>
      <c r="AE290" s="64">
        <f>AE288-AE275^2*AE289</f>
        <v>4.5994319249779798E-3</v>
      </c>
    </row>
    <row r="291" spans="2:32" x14ac:dyDescent="0.15">
      <c r="B291" s="66"/>
      <c r="AB291" s="64" t="s">
        <v>201</v>
      </c>
      <c r="AD291" s="17">
        <f>AD289/AD288</f>
        <v>0.287006733662378</v>
      </c>
      <c r="AE291" s="17">
        <f>AE289/AE288</f>
        <v>0.28546591130884502</v>
      </c>
    </row>
    <row r="292" spans="2:32" x14ac:dyDescent="0.15">
      <c r="B292" s="66"/>
      <c r="AB292" s="64" t="s">
        <v>202</v>
      </c>
      <c r="AD292" s="17">
        <f>AD290/AD288</f>
        <v>0.63547282939759464</v>
      </c>
      <c r="AE292" s="17">
        <f>AE290/AE288</f>
        <v>0.63744250018532589</v>
      </c>
    </row>
    <row r="293" spans="2:32" x14ac:dyDescent="0.15">
      <c r="B293" s="66"/>
    </row>
    <row r="294" spans="2:32" x14ac:dyDescent="0.15">
      <c r="B294" s="66"/>
    </row>
    <row r="295" spans="2:32" x14ac:dyDescent="0.15">
      <c r="B295" s="66"/>
      <c r="AA295" s="64" t="s">
        <v>195</v>
      </c>
    </row>
    <row r="296" spans="2:32" x14ac:dyDescent="0.15">
      <c r="B296" s="66"/>
      <c r="AC296" s="64" t="s">
        <v>193</v>
      </c>
      <c r="AD296" s="64" t="s">
        <v>194</v>
      </c>
    </row>
    <row r="297" spans="2:32" x14ac:dyDescent="0.15">
      <c r="B297" s="66"/>
      <c r="AC297" s="35">
        <v>-0.15</v>
      </c>
      <c r="AD297" s="35">
        <f>$AD$274+$AD$275*AC297</f>
        <v>-0.14952500012935213</v>
      </c>
    </row>
    <row r="298" spans="2:32" x14ac:dyDescent="0.15">
      <c r="B298" s="66"/>
      <c r="AC298" s="35">
        <f>AC297+0.025</f>
        <v>-0.125</v>
      </c>
      <c r="AD298" s="35">
        <f t="shared" ref="AD298:AD309" si="38">$AD$274+$AD$275*AC298</f>
        <v>-0.121350324943647</v>
      </c>
    </row>
    <row r="299" spans="2:32" x14ac:dyDescent="0.15">
      <c r="B299" s="66"/>
      <c r="AC299" s="35">
        <f>AC298+0.025</f>
        <v>-0.1</v>
      </c>
      <c r="AD299" s="35">
        <f t="shared" si="38"/>
        <v>-9.3175649757941875E-2</v>
      </c>
    </row>
    <row r="300" spans="2:32" x14ac:dyDescent="0.15">
      <c r="B300" s="66"/>
      <c r="AC300" s="35">
        <f t="shared" ref="AC300:AC309" si="39">AC299+0.025</f>
        <v>-7.5000000000000011E-2</v>
      </c>
      <c r="AD300" s="35">
        <f t="shared" si="38"/>
        <v>-6.5000974572236747E-2</v>
      </c>
    </row>
    <row r="301" spans="2:32" x14ac:dyDescent="0.15">
      <c r="B301" s="66"/>
      <c r="AC301" s="35">
        <f t="shared" si="39"/>
        <v>-5.000000000000001E-2</v>
      </c>
      <c r="AD301" s="35">
        <f t="shared" si="38"/>
        <v>-3.6826299386531605E-2</v>
      </c>
    </row>
    <row r="302" spans="2:32" x14ac:dyDescent="0.15">
      <c r="B302" s="66"/>
      <c r="AC302" s="35">
        <f t="shared" si="39"/>
        <v>-2.5000000000000008E-2</v>
      </c>
      <c r="AD302" s="35">
        <f t="shared" si="38"/>
        <v>-8.6516242008264702E-3</v>
      </c>
    </row>
    <row r="303" spans="2:32" x14ac:dyDescent="0.15">
      <c r="B303" s="66"/>
      <c r="AC303" s="35">
        <f t="shared" si="39"/>
        <v>0</v>
      </c>
      <c r="AD303" s="35">
        <f t="shared" si="38"/>
        <v>1.9523050984878672E-2</v>
      </c>
    </row>
    <row r="304" spans="2:32" x14ac:dyDescent="0.15">
      <c r="B304" s="66"/>
      <c r="AC304" s="35">
        <f t="shared" si="39"/>
        <v>2.5000000000000001E-2</v>
      </c>
      <c r="AD304" s="35">
        <f t="shared" si="38"/>
        <v>4.7697726170583807E-2</v>
      </c>
    </row>
    <row r="305" spans="2:30" x14ac:dyDescent="0.15">
      <c r="B305" s="66"/>
      <c r="AC305" s="35">
        <f t="shared" si="39"/>
        <v>0.05</v>
      </c>
      <c r="AD305" s="35">
        <f t="shared" si="38"/>
        <v>7.5872401356288949E-2</v>
      </c>
    </row>
    <row r="306" spans="2:30" x14ac:dyDescent="0.15">
      <c r="B306" s="66"/>
      <c r="AC306" s="35">
        <f t="shared" si="39"/>
        <v>7.5000000000000011E-2</v>
      </c>
      <c r="AD306" s="35">
        <f t="shared" si="38"/>
        <v>0.10404707654199408</v>
      </c>
    </row>
    <row r="307" spans="2:30" x14ac:dyDescent="0.15">
      <c r="B307" s="66"/>
      <c r="AC307" s="35">
        <f t="shared" si="39"/>
        <v>0.1</v>
      </c>
      <c r="AD307" s="35">
        <f t="shared" si="38"/>
        <v>0.1322217517276992</v>
      </c>
    </row>
    <row r="308" spans="2:30" x14ac:dyDescent="0.15">
      <c r="B308" s="66"/>
      <c r="AC308" s="35">
        <f t="shared" si="39"/>
        <v>0.125</v>
      </c>
      <c r="AD308" s="35">
        <f t="shared" si="38"/>
        <v>0.16039642691340433</v>
      </c>
    </row>
    <row r="309" spans="2:30" x14ac:dyDescent="0.15">
      <c r="B309" s="66"/>
      <c r="AC309" s="35">
        <f t="shared" si="39"/>
        <v>0.15</v>
      </c>
      <c r="AD309" s="35">
        <f t="shared" si="38"/>
        <v>0.18857110209910946</v>
      </c>
    </row>
    <row r="310" spans="2:30" x14ac:dyDescent="0.15">
      <c r="B310" s="66"/>
    </row>
    <row r="311" spans="2:30" x14ac:dyDescent="0.15">
      <c r="B311" s="66"/>
      <c r="AC311" s="64" t="s">
        <v>69</v>
      </c>
      <c r="AD311" s="64" t="s">
        <v>70</v>
      </c>
    </row>
    <row r="312" spans="2:30" x14ac:dyDescent="0.15">
      <c r="B312" s="66"/>
      <c r="AA312" s="64" t="s">
        <v>228</v>
      </c>
      <c r="AC312" s="35">
        <f>H270+AD275*(F270-H270)</f>
        <v>1.5712732319718464E-2</v>
      </c>
      <c r="AD312" s="35">
        <f>12*AC312</f>
        <v>0.18855278783662155</v>
      </c>
    </row>
    <row r="313" spans="2:30" x14ac:dyDescent="0.15">
      <c r="B313" s="66"/>
      <c r="AA313" s="64" t="s">
        <v>229</v>
      </c>
      <c r="AC313" s="35">
        <f>C270</f>
        <v>3.5235783304597132E-2</v>
      </c>
      <c r="AD313" s="35">
        <f>12*AC313</f>
        <v>0.42282939965516558</v>
      </c>
    </row>
    <row r="314" spans="2:30" x14ac:dyDescent="0.15">
      <c r="B314" s="66"/>
      <c r="AA314" s="64" t="s">
        <v>230</v>
      </c>
      <c r="AC314" s="35">
        <f>AC313-AC312</f>
        <v>1.9523050984878668E-2</v>
      </c>
      <c r="AD314" s="35">
        <f>AD313-AD312</f>
        <v>0.23427661181854403</v>
      </c>
    </row>
    <row r="315" spans="2:30" x14ac:dyDescent="0.15">
      <c r="B315" s="66"/>
      <c r="AA315" s="64" t="s">
        <v>166</v>
      </c>
      <c r="AC315" s="35">
        <f>AD274</f>
        <v>1.9523050984878672E-2</v>
      </c>
      <c r="AD315" s="35">
        <f>AC315*12</f>
        <v>0.23427661181854406</v>
      </c>
    </row>
    <row r="316" spans="2:30" x14ac:dyDescent="0.15">
      <c r="B316" s="66"/>
    </row>
    <row r="317" spans="2:30" x14ac:dyDescent="0.15">
      <c r="B317" s="66"/>
    </row>
    <row r="318" spans="2:30" x14ac:dyDescent="0.15">
      <c r="B318" s="66"/>
    </row>
    <row r="319" spans="2:30" x14ac:dyDescent="0.15">
      <c r="B319" s="66"/>
    </row>
    <row r="320" spans="2:30" x14ac:dyDescent="0.15">
      <c r="B320" s="66"/>
    </row>
    <row r="321" spans="2:2" x14ac:dyDescent="0.15">
      <c r="B321" s="66"/>
    </row>
    <row r="322" spans="2:2" x14ac:dyDescent="0.15">
      <c r="B322" s="66"/>
    </row>
    <row r="323" spans="2:2" x14ac:dyDescent="0.15">
      <c r="B323" s="66"/>
    </row>
    <row r="324" spans="2:2" x14ac:dyDescent="0.15">
      <c r="B324" s="66"/>
    </row>
    <row r="325" spans="2:2" x14ac:dyDescent="0.15">
      <c r="B325" s="66"/>
    </row>
    <row r="326" spans="2:2" x14ac:dyDescent="0.15">
      <c r="B326" s="66"/>
    </row>
    <row r="327" spans="2:2" x14ac:dyDescent="0.15">
      <c r="B327" s="66"/>
    </row>
    <row r="328" spans="2:2" x14ac:dyDescent="0.15">
      <c r="B328" s="66"/>
    </row>
    <row r="329" spans="2:2" x14ac:dyDescent="0.15">
      <c r="B329" s="66"/>
    </row>
    <row r="330" spans="2:2" x14ac:dyDescent="0.15">
      <c r="B330" s="66"/>
    </row>
    <row r="331" spans="2:2" x14ac:dyDescent="0.15">
      <c r="B331" s="66"/>
    </row>
    <row r="332" spans="2:2" x14ac:dyDescent="0.15">
      <c r="B332" s="66"/>
    </row>
    <row r="333" spans="2:2" x14ac:dyDescent="0.15">
      <c r="B333" s="66"/>
    </row>
    <row r="334" spans="2:2" x14ac:dyDescent="0.15">
      <c r="B334" s="66"/>
    </row>
    <row r="335" spans="2:2" x14ac:dyDescent="0.15">
      <c r="B335" s="66"/>
    </row>
    <row r="336" spans="2:2" x14ac:dyDescent="0.15">
      <c r="B336" s="66"/>
    </row>
    <row r="337" spans="2:2" x14ac:dyDescent="0.15">
      <c r="B337" s="66"/>
    </row>
    <row r="338" spans="2:2" x14ac:dyDescent="0.15">
      <c r="B338" s="66"/>
    </row>
    <row r="339" spans="2:2" x14ac:dyDescent="0.15">
      <c r="B339" s="66"/>
    </row>
    <row r="340" spans="2:2" x14ac:dyDescent="0.15">
      <c r="B340" s="66"/>
    </row>
    <row r="341" spans="2:2" x14ac:dyDescent="0.15">
      <c r="B341" s="66"/>
    </row>
    <row r="342" spans="2:2" x14ac:dyDescent="0.15">
      <c r="B342" s="66"/>
    </row>
    <row r="343" spans="2:2" x14ac:dyDescent="0.15">
      <c r="B343" s="66"/>
    </row>
    <row r="344" spans="2:2" x14ac:dyDescent="0.15">
      <c r="B344" s="66"/>
    </row>
    <row r="345" spans="2:2" x14ac:dyDescent="0.15">
      <c r="B345" s="66"/>
    </row>
    <row r="346" spans="2:2" x14ac:dyDescent="0.15">
      <c r="B346" s="66"/>
    </row>
    <row r="347" spans="2:2" x14ac:dyDescent="0.15">
      <c r="B347" s="66"/>
    </row>
    <row r="348" spans="2:2" x14ac:dyDescent="0.15">
      <c r="B348" s="66"/>
    </row>
    <row r="349" spans="2:2" x14ac:dyDescent="0.15">
      <c r="B349" s="66"/>
    </row>
    <row r="350" spans="2:2" x14ac:dyDescent="0.15">
      <c r="B350" s="66"/>
    </row>
    <row r="351" spans="2:2" x14ac:dyDescent="0.15">
      <c r="B351" s="66"/>
    </row>
    <row r="352" spans="2:2" x14ac:dyDescent="0.15">
      <c r="B352" s="66"/>
    </row>
    <row r="353" spans="2:2" x14ac:dyDescent="0.15">
      <c r="B353" s="66"/>
    </row>
    <row r="354" spans="2:2" x14ac:dyDescent="0.15">
      <c r="B354" s="66"/>
    </row>
    <row r="355" spans="2:2" x14ac:dyDescent="0.15">
      <c r="B355" s="66"/>
    </row>
    <row r="356" spans="2:2" x14ac:dyDescent="0.15">
      <c r="B356" s="66"/>
    </row>
    <row r="357" spans="2:2" x14ac:dyDescent="0.15">
      <c r="B357" s="66"/>
    </row>
    <row r="358" spans="2:2" x14ac:dyDescent="0.15">
      <c r="B358" s="66"/>
    </row>
    <row r="359" spans="2:2" x14ac:dyDescent="0.15">
      <c r="B359" s="66"/>
    </row>
    <row r="360" spans="2:2" x14ac:dyDescent="0.15">
      <c r="B360" s="66"/>
    </row>
    <row r="361" spans="2:2" x14ac:dyDescent="0.15">
      <c r="B361" s="66"/>
    </row>
    <row r="362" spans="2:2" x14ac:dyDescent="0.15">
      <c r="B362" s="66"/>
    </row>
    <row r="363" spans="2:2" x14ac:dyDescent="0.15">
      <c r="B363" s="66"/>
    </row>
    <row r="364" spans="2:2" x14ac:dyDescent="0.15">
      <c r="B364" s="66"/>
    </row>
    <row r="365" spans="2:2" x14ac:dyDescent="0.15">
      <c r="B365" s="66"/>
    </row>
    <row r="366" spans="2:2" x14ac:dyDescent="0.15">
      <c r="B366" s="66"/>
    </row>
    <row r="367" spans="2:2" x14ac:dyDescent="0.15">
      <c r="B367" s="66"/>
    </row>
    <row r="368" spans="2:2" x14ac:dyDescent="0.15">
      <c r="B368" s="66"/>
    </row>
    <row r="369" spans="2:2" x14ac:dyDescent="0.15">
      <c r="B369" s="66"/>
    </row>
    <row r="370" spans="2:2" x14ac:dyDescent="0.15">
      <c r="B370" s="66"/>
    </row>
    <row r="371" spans="2:2" x14ac:dyDescent="0.15">
      <c r="B371" s="66"/>
    </row>
    <row r="372" spans="2:2" x14ac:dyDescent="0.15">
      <c r="B372" s="66"/>
    </row>
    <row r="373" spans="2:2" x14ac:dyDescent="0.15">
      <c r="B373" s="66"/>
    </row>
    <row r="374" spans="2:2" x14ac:dyDescent="0.15">
      <c r="B374" s="66"/>
    </row>
    <row r="375" spans="2:2" x14ac:dyDescent="0.15">
      <c r="B375" s="66"/>
    </row>
    <row r="376" spans="2:2" x14ac:dyDescent="0.15">
      <c r="B376" s="66"/>
    </row>
    <row r="377" spans="2:2" x14ac:dyDescent="0.15">
      <c r="B377" s="66"/>
    </row>
    <row r="378" spans="2:2" x14ac:dyDescent="0.15">
      <c r="B378" s="66"/>
    </row>
    <row r="379" spans="2:2" x14ac:dyDescent="0.15">
      <c r="B379" s="66"/>
    </row>
    <row r="380" spans="2:2" x14ac:dyDescent="0.15">
      <c r="B380" s="66"/>
    </row>
    <row r="381" spans="2:2" x14ac:dyDescent="0.15">
      <c r="B381" s="66"/>
    </row>
    <row r="382" spans="2:2" x14ac:dyDescent="0.15">
      <c r="B382" s="66"/>
    </row>
    <row r="383" spans="2:2" x14ac:dyDescent="0.15">
      <c r="B383" s="66"/>
    </row>
    <row r="384" spans="2:2" x14ac:dyDescent="0.15">
      <c r="B384" s="66"/>
    </row>
    <row r="385" spans="2:2" x14ac:dyDescent="0.15">
      <c r="B385" s="66"/>
    </row>
    <row r="386" spans="2:2" x14ac:dyDescent="0.15">
      <c r="B386" s="66"/>
    </row>
    <row r="387" spans="2:2" x14ac:dyDescent="0.15">
      <c r="B387" s="66"/>
    </row>
    <row r="388" spans="2:2" x14ac:dyDescent="0.15">
      <c r="B388" s="66"/>
    </row>
    <row r="389" spans="2:2" x14ac:dyDescent="0.15">
      <c r="B389" s="66"/>
    </row>
    <row r="390" spans="2:2" x14ac:dyDescent="0.15">
      <c r="B390" s="66"/>
    </row>
    <row r="391" spans="2:2" x14ac:dyDescent="0.15">
      <c r="B391" s="66"/>
    </row>
    <row r="392" spans="2:2" x14ac:dyDescent="0.15">
      <c r="B392" s="66"/>
    </row>
    <row r="393" spans="2:2" x14ac:dyDescent="0.15">
      <c r="B393" s="66"/>
    </row>
    <row r="394" spans="2:2" x14ac:dyDescent="0.15">
      <c r="B394" s="66"/>
    </row>
    <row r="395" spans="2:2" x14ac:dyDescent="0.15">
      <c r="B395" s="66"/>
    </row>
    <row r="396" spans="2:2" x14ac:dyDescent="0.15">
      <c r="B396" s="66"/>
    </row>
    <row r="397" spans="2:2" x14ac:dyDescent="0.15">
      <c r="B397" s="66"/>
    </row>
    <row r="398" spans="2:2" x14ac:dyDescent="0.15">
      <c r="B398" s="66"/>
    </row>
    <row r="399" spans="2:2" x14ac:dyDescent="0.15">
      <c r="B399" s="66"/>
    </row>
    <row r="400" spans="2:2" x14ac:dyDescent="0.15">
      <c r="B400" s="66"/>
    </row>
    <row r="401" spans="2:2" x14ac:dyDescent="0.15">
      <c r="B401" s="66"/>
    </row>
    <row r="402" spans="2:2" x14ac:dyDescent="0.15">
      <c r="B402" s="66"/>
    </row>
    <row r="403" spans="2:2" x14ac:dyDescent="0.15">
      <c r="B403" s="66"/>
    </row>
    <row r="404" spans="2:2" x14ac:dyDescent="0.15">
      <c r="B404" s="66"/>
    </row>
    <row r="405" spans="2:2" x14ac:dyDescent="0.15">
      <c r="B405" s="66"/>
    </row>
    <row r="406" spans="2:2" x14ac:dyDescent="0.15">
      <c r="B406" s="66"/>
    </row>
    <row r="407" spans="2:2" x14ac:dyDescent="0.15">
      <c r="B407" s="66"/>
    </row>
    <row r="408" spans="2:2" x14ac:dyDescent="0.15">
      <c r="B408" s="66"/>
    </row>
    <row r="409" spans="2:2" x14ac:dyDescent="0.15">
      <c r="B409" s="66"/>
    </row>
    <row r="410" spans="2:2" x14ac:dyDescent="0.15">
      <c r="B410" s="66"/>
    </row>
    <row r="411" spans="2:2" x14ac:dyDescent="0.15">
      <c r="B411" s="66"/>
    </row>
    <row r="412" spans="2:2" x14ac:dyDescent="0.15">
      <c r="B412" s="66"/>
    </row>
    <row r="413" spans="2:2" x14ac:dyDescent="0.15">
      <c r="B413" s="66"/>
    </row>
    <row r="414" spans="2:2" x14ac:dyDescent="0.15">
      <c r="B414" s="66"/>
    </row>
    <row r="415" spans="2:2" x14ac:dyDescent="0.15">
      <c r="B415" s="66"/>
    </row>
    <row r="416" spans="2:2" x14ac:dyDescent="0.15">
      <c r="B416" s="66"/>
    </row>
    <row r="417" spans="2:2" x14ac:dyDescent="0.15">
      <c r="B417" s="66"/>
    </row>
    <row r="418" spans="2:2" x14ac:dyDescent="0.15">
      <c r="B418" s="66"/>
    </row>
    <row r="419" spans="2:2" x14ac:dyDescent="0.15">
      <c r="B419" s="66"/>
    </row>
    <row r="420" spans="2:2" x14ac:dyDescent="0.15">
      <c r="B420" s="66"/>
    </row>
    <row r="421" spans="2:2" x14ac:dyDescent="0.15">
      <c r="B421" s="66"/>
    </row>
    <row r="422" spans="2:2" x14ac:dyDescent="0.15">
      <c r="B422" s="66"/>
    </row>
    <row r="423" spans="2:2" x14ac:dyDescent="0.15">
      <c r="B423" s="66"/>
    </row>
    <row r="424" spans="2:2" x14ac:dyDescent="0.15">
      <c r="B424" s="66"/>
    </row>
    <row r="425" spans="2:2" x14ac:dyDescent="0.15">
      <c r="B425" s="66"/>
    </row>
    <row r="426" spans="2:2" x14ac:dyDescent="0.15">
      <c r="B426" s="66"/>
    </row>
    <row r="427" spans="2:2" x14ac:dyDescent="0.15">
      <c r="B427" s="66"/>
    </row>
    <row r="428" spans="2:2" x14ac:dyDescent="0.15">
      <c r="B428" s="66"/>
    </row>
    <row r="429" spans="2:2" x14ac:dyDescent="0.15">
      <c r="B429" s="66"/>
    </row>
    <row r="430" spans="2:2" x14ac:dyDescent="0.15">
      <c r="B430" s="66"/>
    </row>
    <row r="431" spans="2:2" x14ac:dyDescent="0.15">
      <c r="B431" s="66"/>
    </row>
    <row r="432" spans="2:2" x14ac:dyDescent="0.15">
      <c r="B432" s="66"/>
    </row>
    <row r="433" spans="2:2" x14ac:dyDescent="0.15">
      <c r="B433" s="66"/>
    </row>
    <row r="434" spans="2:2" x14ac:dyDescent="0.15">
      <c r="B434" s="66"/>
    </row>
    <row r="435" spans="2:2" x14ac:dyDescent="0.15">
      <c r="B435" s="66"/>
    </row>
    <row r="436" spans="2:2" x14ac:dyDescent="0.15">
      <c r="B436" s="66"/>
    </row>
    <row r="437" spans="2:2" x14ac:dyDescent="0.15">
      <c r="B437" s="66"/>
    </row>
    <row r="438" spans="2:2" x14ac:dyDescent="0.15">
      <c r="B438" s="66"/>
    </row>
    <row r="439" spans="2:2" x14ac:dyDescent="0.15">
      <c r="B439" s="66"/>
    </row>
    <row r="440" spans="2:2" x14ac:dyDescent="0.15">
      <c r="B440" s="66"/>
    </row>
    <row r="441" spans="2:2" x14ac:dyDescent="0.15">
      <c r="B441" s="66"/>
    </row>
    <row r="442" spans="2:2" x14ac:dyDescent="0.15">
      <c r="B442" s="66"/>
    </row>
    <row r="443" spans="2:2" x14ac:dyDescent="0.15">
      <c r="B443" s="66"/>
    </row>
    <row r="444" spans="2:2" x14ac:dyDescent="0.15">
      <c r="B444" s="66"/>
    </row>
    <row r="445" spans="2:2" x14ac:dyDescent="0.15">
      <c r="B445" s="66"/>
    </row>
    <row r="446" spans="2:2" x14ac:dyDescent="0.15">
      <c r="B446" s="66"/>
    </row>
    <row r="447" spans="2:2" x14ac:dyDescent="0.15">
      <c r="B447" s="66"/>
    </row>
    <row r="448" spans="2:2" x14ac:dyDescent="0.15">
      <c r="B448" s="66"/>
    </row>
    <row r="449" spans="2:2" x14ac:dyDescent="0.15">
      <c r="B449" s="66"/>
    </row>
    <row r="450" spans="2:2" x14ac:dyDescent="0.15">
      <c r="B450" s="66"/>
    </row>
    <row r="451" spans="2:2" x14ac:dyDescent="0.15">
      <c r="B451" s="66"/>
    </row>
    <row r="452" spans="2:2" x14ac:dyDescent="0.15">
      <c r="B452" s="66"/>
    </row>
    <row r="453" spans="2:2" x14ac:dyDescent="0.15">
      <c r="B453" s="66"/>
    </row>
    <row r="454" spans="2:2" x14ac:dyDescent="0.15">
      <c r="B454" s="66"/>
    </row>
    <row r="455" spans="2:2" x14ac:dyDescent="0.15">
      <c r="B455" s="66"/>
    </row>
    <row r="456" spans="2:2" x14ac:dyDescent="0.15">
      <c r="B456" s="66"/>
    </row>
    <row r="457" spans="2:2" x14ac:dyDescent="0.15">
      <c r="B457" s="66"/>
    </row>
    <row r="458" spans="2:2" x14ac:dyDescent="0.15">
      <c r="B458" s="66"/>
    </row>
    <row r="459" spans="2:2" x14ac:dyDescent="0.15">
      <c r="B459" s="66"/>
    </row>
    <row r="460" spans="2:2" x14ac:dyDescent="0.15">
      <c r="B460" s="66"/>
    </row>
    <row r="461" spans="2:2" x14ac:dyDescent="0.15">
      <c r="B461" s="66"/>
    </row>
    <row r="462" spans="2:2" x14ac:dyDescent="0.15">
      <c r="B462" s="66"/>
    </row>
    <row r="463" spans="2:2" x14ac:dyDescent="0.15">
      <c r="B463" s="66"/>
    </row>
    <row r="464" spans="2:2" x14ac:dyDescent="0.15">
      <c r="B464" s="66"/>
    </row>
    <row r="465" spans="2:2" x14ac:dyDescent="0.15">
      <c r="B465" s="66"/>
    </row>
    <row r="466" spans="2:2" x14ac:dyDescent="0.15">
      <c r="B466" s="66"/>
    </row>
    <row r="467" spans="2:2" x14ac:dyDescent="0.15">
      <c r="B467" s="66"/>
    </row>
    <row r="468" spans="2:2" x14ac:dyDescent="0.15">
      <c r="B468" s="66"/>
    </row>
    <row r="469" spans="2:2" x14ac:dyDescent="0.15">
      <c r="B469" s="66"/>
    </row>
    <row r="470" spans="2:2" x14ac:dyDescent="0.15">
      <c r="B470" s="66"/>
    </row>
    <row r="471" spans="2:2" x14ac:dyDescent="0.15">
      <c r="B471" s="66"/>
    </row>
    <row r="472" spans="2:2" x14ac:dyDescent="0.15">
      <c r="B472" s="66"/>
    </row>
    <row r="473" spans="2:2" x14ac:dyDescent="0.15">
      <c r="B473" s="66"/>
    </row>
    <row r="474" spans="2:2" x14ac:dyDescent="0.15">
      <c r="B474" s="66"/>
    </row>
    <row r="475" spans="2:2" x14ac:dyDescent="0.15">
      <c r="B475" s="66"/>
    </row>
    <row r="476" spans="2:2" x14ac:dyDescent="0.15">
      <c r="B476" s="66"/>
    </row>
    <row r="477" spans="2:2" x14ac:dyDescent="0.15">
      <c r="B477" s="66"/>
    </row>
    <row r="478" spans="2:2" x14ac:dyDescent="0.15">
      <c r="B478" s="66"/>
    </row>
    <row r="479" spans="2:2" x14ac:dyDescent="0.15">
      <c r="B479" s="66"/>
    </row>
    <row r="480" spans="2:2" x14ac:dyDescent="0.15">
      <c r="B480" s="66"/>
    </row>
    <row r="481" spans="2:2" x14ac:dyDescent="0.15">
      <c r="B481" s="66"/>
    </row>
    <row r="482" spans="2:2" x14ac:dyDescent="0.15">
      <c r="B482" s="66"/>
    </row>
  </sheetData>
  <pageMargins left="0.75" right="0.75" top="1" bottom="1" header="0.5" footer="0.5"/>
  <pageSetup orientation="portrait"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B00F-D689-BC4A-9C68-5E4079464AA4}">
  <dimension ref="B2:T1167"/>
  <sheetViews>
    <sheetView zoomScale="160" zoomScaleNormal="160" workbookViewId="0"/>
  </sheetViews>
  <sheetFormatPr baseColWidth="10" defaultRowHeight="13" x14ac:dyDescent="0.15"/>
  <cols>
    <col min="13" max="13" width="15.6640625" bestFit="1" customWidth="1"/>
    <col min="14" max="14" width="2.33203125" bestFit="1" customWidth="1"/>
    <col min="15" max="15" width="15" bestFit="1" customWidth="1"/>
    <col min="16" max="16" width="2.33203125" bestFit="1" customWidth="1"/>
    <col min="17" max="17" width="10.5" bestFit="1" customWidth="1"/>
    <col min="18" max="18" width="2.33203125" bestFit="1" customWidth="1"/>
    <col min="19" max="19" width="12.5" bestFit="1" customWidth="1"/>
    <col min="20" max="20" width="2.1640625" bestFit="1" customWidth="1"/>
  </cols>
  <sheetData>
    <row r="2" spans="2:20" x14ac:dyDescent="0.15">
      <c r="B2" s="33" t="s">
        <v>148</v>
      </c>
    </row>
    <row r="5" spans="2:20" ht="56" x14ac:dyDescent="0.15">
      <c r="C5" s="60" t="s">
        <v>62</v>
      </c>
      <c r="D5" s="60" t="s">
        <v>61</v>
      </c>
      <c r="E5" s="60" t="s">
        <v>139</v>
      </c>
      <c r="F5" s="60" t="s">
        <v>140</v>
      </c>
      <c r="G5" s="60" t="s">
        <v>141</v>
      </c>
      <c r="H5" s="60" t="s">
        <v>142</v>
      </c>
      <c r="I5" s="60" t="s">
        <v>146</v>
      </c>
      <c r="J5" s="60" t="s">
        <v>147</v>
      </c>
      <c r="K5" s="60"/>
      <c r="L5" s="60"/>
      <c r="M5" s="63" t="s">
        <v>161</v>
      </c>
    </row>
    <row r="6" spans="2:20" ht="14" x14ac:dyDescent="0.15">
      <c r="C6" s="63" t="s">
        <v>57</v>
      </c>
      <c r="D6" s="63" t="s">
        <v>58</v>
      </c>
      <c r="E6" s="63" t="s">
        <v>149</v>
      </c>
      <c r="F6" s="63" t="s">
        <v>150</v>
      </c>
      <c r="G6" s="63" t="s">
        <v>151</v>
      </c>
      <c r="H6" s="63" t="s">
        <v>152</v>
      </c>
      <c r="I6" s="63" t="s">
        <v>154</v>
      </c>
      <c r="J6" s="63" t="s">
        <v>155</v>
      </c>
      <c r="K6" s="63"/>
      <c r="L6" s="63"/>
      <c r="M6" s="63"/>
      <c r="N6" s="33" t="s">
        <v>54</v>
      </c>
      <c r="O6" s="33" t="s">
        <v>158</v>
      </c>
      <c r="P6" s="33" t="s">
        <v>54</v>
      </c>
      <c r="Q6" s="33" t="s">
        <v>156</v>
      </c>
      <c r="R6" s="33" t="s">
        <v>54</v>
      </c>
      <c r="S6" s="33" t="s">
        <v>157</v>
      </c>
      <c r="T6" s="34" t="s">
        <v>56</v>
      </c>
    </row>
    <row r="7" spans="2:20" x14ac:dyDescent="0.15">
      <c r="B7" s="33" t="s">
        <v>63</v>
      </c>
      <c r="M7" s="33" t="s">
        <v>55</v>
      </c>
    </row>
    <row r="8" spans="2:20" x14ac:dyDescent="0.15">
      <c r="B8" s="57">
        <v>9527</v>
      </c>
      <c r="C8">
        <v>5.6103629999999999E-4</v>
      </c>
      <c r="D8">
        <v>-1.3950890000000002E-3</v>
      </c>
      <c r="E8">
        <v>2.3173780000000001E-2</v>
      </c>
      <c r="F8">
        <v>2.1395360000000002E-2</v>
      </c>
      <c r="G8">
        <v>27412916.200000003</v>
      </c>
      <c r="H8">
        <v>496</v>
      </c>
      <c r="M8" s="33" t="s">
        <v>159</v>
      </c>
      <c r="N8" s="33" t="s">
        <v>54</v>
      </c>
      <c r="O8" s="16">
        <f>AVERAGE(C$14:C$1159)*12*100</f>
        <v>11.356135792691102</v>
      </c>
      <c r="P8" s="16" t="s">
        <v>54</v>
      </c>
      <c r="Q8" s="16">
        <f>AVERAGE(I$14:I$1159)*12*100</f>
        <v>3.2134031413612667</v>
      </c>
      <c r="R8" s="16" t="s">
        <v>54</v>
      </c>
      <c r="S8" s="16"/>
      <c r="T8" s="34" t="s">
        <v>56</v>
      </c>
    </row>
    <row r="9" spans="2:20" x14ac:dyDescent="0.15">
      <c r="B9" s="57">
        <v>9555</v>
      </c>
      <c r="C9">
        <v>-3.3045530000000004E-2</v>
      </c>
      <c r="D9">
        <v>-3.6587229999999998E-2</v>
      </c>
      <c r="E9">
        <v>-5.3510349999999998E-2</v>
      </c>
      <c r="F9">
        <v>-5.5547220000000001E-2</v>
      </c>
      <c r="G9">
        <v>27600952.100000001</v>
      </c>
      <c r="H9">
        <v>500</v>
      </c>
      <c r="M9" s="33" t="s">
        <v>160</v>
      </c>
      <c r="N9" s="33" t="s">
        <v>54</v>
      </c>
      <c r="O9" s="16">
        <f>AVERAGE(C$439:C$1159)*12*100</f>
        <v>10.927373983223307</v>
      </c>
      <c r="P9" s="16" t="s">
        <v>54</v>
      </c>
      <c r="Q9" s="16">
        <f>AVERAGE(I$439:I$1159)*12*100</f>
        <v>4.349958391123451</v>
      </c>
      <c r="R9" s="16" t="s">
        <v>54</v>
      </c>
      <c r="S9" s="16">
        <f>AVERAGE(J$439:J$1159)*100</f>
        <v>5.9490069510683474</v>
      </c>
      <c r="T9" s="34" t="s">
        <v>56</v>
      </c>
    </row>
    <row r="10" spans="2:20" x14ac:dyDescent="0.15">
      <c r="B10" s="57">
        <v>9587</v>
      </c>
      <c r="C10">
        <v>-6.4002219999999999E-2</v>
      </c>
      <c r="D10">
        <v>-7.0021280000000005E-2</v>
      </c>
      <c r="E10">
        <v>-9.6823969999999995E-2</v>
      </c>
      <c r="F10">
        <v>-0.10140429999999999</v>
      </c>
      <c r="G10">
        <v>26683758.100000001</v>
      </c>
      <c r="H10">
        <v>507</v>
      </c>
      <c r="M10" s="33" t="s">
        <v>55</v>
      </c>
    </row>
    <row r="11" spans="2:20" x14ac:dyDescent="0.15">
      <c r="B11" s="57">
        <v>9617</v>
      </c>
      <c r="C11">
        <v>3.7028720000000001E-2</v>
      </c>
      <c r="D11">
        <v>3.4043040000000004E-2</v>
      </c>
      <c r="E11">
        <v>3.2975040000000004E-2</v>
      </c>
      <c r="F11">
        <v>3.0155950000000001E-2</v>
      </c>
      <c r="G11">
        <v>24920555.600000001</v>
      </c>
      <c r="H11">
        <v>513</v>
      </c>
    </row>
    <row r="12" spans="2:20" x14ac:dyDescent="0.15">
      <c r="B12" s="57">
        <v>9645</v>
      </c>
      <c r="C12">
        <v>1.209523E-2</v>
      </c>
      <c r="D12">
        <v>8.5845090000000006E-3</v>
      </c>
      <c r="E12">
        <v>1.0351730000000001E-3</v>
      </c>
      <c r="F12">
        <v>-1.7516320000000001E-3</v>
      </c>
      <c r="G12">
        <v>25742578.100000001</v>
      </c>
      <c r="H12">
        <v>515</v>
      </c>
      <c r="M12" t="s">
        <v>162</v>
      </c>
    </row>
    <row r="13" spans="2:20" x14ac:dyDescent="0.15">
      <c r="B13" s="57">
        <v>9678</v>
      </c>
      <c r="C13">
        <v>5.366369E-2</v>
      </c>
      <c r="D13">
        <v>4.6188939999999998E-2</v>
      </c>
      <c r="E13">
        <v>5.0487310000000001E-2</v>
      </c>
      <c r="F13">
        <v>4.4542669999999999E-2</v>
      </c>
      <c r="G13">
        <v>26092831</v>
      </c>
      <c r="H13">
        <v>520</v>
      </c>
      <c r="M13" s="63"/>
      <c r="N13" s="33" t="s">
        <v>54</v>
      </c>
      <c r="O13" s="33" t="s">
        <v>158</v>
      </c>
      <c r="P13" s="33" t="s">
        <v>54</v>
      </c>
      <c r="Q13" s="33" t="s">
        <v>156</v>
      </c>
      <c r="R13" s="33" t="s">
        <v>54</v>
      </c>
      <c r="S13" s="33" t="s">
        <v>157</v>
      </c>
      <c r="T13" s="34" t="s">
        <v>56</v>
      </c>
    </row>
    <row r="14" spans="2:20" x14ac:dyDescent="0.15">
      <c r="B14" s="57">
        <v>9709</v>
      </c>
      <c r="C14">
        <v>3.14107E-2</v>
      </c>
      <c r="D14">
        <v>2.9224469999999999E-2</v>
      </c>
      <c r="E14">
        <v>1.3050600000000001E-2</v>
      </c>
      <c r="F14">
        <v>1.081937E-2</v>
      </c>
      <c r="G14">
        <v>27049400.900000002</v>
      </c>
      <c r="H14">
        <v>510</v>
      </c>
      <c r="I14">
        <v>2.2000000000000001E-3</v>
      </c>
      <c r="M14" s="33" t="s">
        <v>55</v>
      </c>
    </row>
    <row r="15" spans="2:20" x14ac:dyDescent="0.15">
      <c r="B15" s="57">
        <v>9740</v>
      </c>
      <c r="C15">
        <v>2.8647280000000001E-2</v>
      </c>
      <c r="D15">
        <v>2.5357629999999999E-2</v>
      </c>
      <c r="E15">
        <v>3.1002350000000001E-2</v>
      </c>
      <c r="F15">
        <v>2.8996879999999999E-2</v>
      </c>
      <c r="G15">
        <v>27925440.300000001</v>
      </c>
      <c r="H15">
        <v>516</v>
      </c>
      <c r="I15">
        <v>2.5000000000000001E-3</v>
      </c>
      <c r="M15" s="33" t="s">
        <v>159</v>
      </c>
      <c r="N15" s="33" t="s">
        <v>54</v>
      </c>
      <c r="O15" s="16">
        <f>_xlfn.STDEV.S(C$14:C$1159)*SQRT(12)*100</f>
        <v>18.446002862690865</v>
      </c>
      <c r="P15" s="16" t="s">
        <v>54</v>
      </c>
      <c r="Q15" s="16">
        <f>_xlfn.STDEV.S(I$14:I$1159)*SQRT(12)*100</f>
        <v>0.8735746189243736</v>
      </c>
      <c r="R15" s="16" t="s">
        <v>54</v>
      </c>
      <c r="S15" s="16"/>
      <c r="T15" s="34" t="s">
        <v>56</v>
      </c>
    </row>
    <row r="16" spans="2:20" x14ac:dyDescent="0.15">
      <c r="B16" s="57">
        <v>9770</v>
      </c>
      <c r="C16">
        <v>5.78737E-3</v>
      </c>
      <c r="D16">
        <v>3.0044899999999998E-5</v>
      </c>
      <c r="E16">
        <v>-6.49892E-3</v>
      </c>
      <c r="F16">
        <v>-1.123856E-2</v>
      </c>
      <c r="G16">
        <v>28889963.100000001</v>
      </c>
      <c r="H16">
        <v>527</v>
      </c>
      <c r="I16">
        <v>2.3E-3</v>
      </c>
      <c r="M16" s="33" t="s">
        <v>160</v>
      </c>
      <c r="N16" s="33" t="s">
        <v>54</v>
      </c>
      <c r="O16" s="16">
        <f>_xlfn.STDEV.S(C$439:C$1159)*SQRT(12)*100</f>
        <v>15.359816294174381</v>
      </c>
      <c r="P16" s="16" t="s">
        <v>54</v>
      </c>
      <c r="Q16" s="16">
        <f>_xlfn.STDEV.S(I$439:I$1159)*SQRT(12)*100</f>
        <v>0.91800241685712003</v>
      </c>
      <c r="R16" s="16" t="s">
        <v>54</v>
      </c>
      <c r="S16" s="16">
        <f>_xlfn.STDEV.S(J$439:J$1159)*100</f>
        <v>2.9884473118378865</v>
      </c>
      <c r="T16" s="34" t="s">
        <v>56</v>
      </c>
    </row>
    <row r="17" spans="2:13" x14ac:dyDescent="0.15">
      <c r="B17" s="57">
        <v>9800</v>
      </c>
      <c r="C17">
        <v>-2.8996190000000002E-2</v>
      </c>
      <c r="D17">
        <v>-3.1068810000000002E-2</v>
      </c>
      <c r="E17">
        <v>-3.4629750000000001E-2</v>
      </c>
      <c r="F17">
        <v>-3.678381E-2</v>
      </c>
      <c r="G17">
        <v>28766034.5</v>
      </c>
      <c r="H17">
        <v>525</v>
      </c>
      <c r="I17">
        <v>3.2000000000000002E-3</v>
      </c>
      <c r="M17" s="33" t="s">
        <v>55</v>
      </c>
    </row>
    <row r="18" spans="2:13" x14ac:dyDescent="0.15">
      <c r="B18" s="57">
        <v>9831</v>
      </c>
      <c r="C18">
        <v>2.855394E-2</v>
      </c>
      <c r="D18">
        <v>2.2978700000000001E-2</v>
      </c>
      <c r="E18">
        <v>2.4776180000000002E-2</v>
      </c>
      <c r="F18">
        <v>2.2221520000000002E-2</v>
      </c>
      <c r="G18">
        <v>27853592.200000003</v>
      </c>
      <c r="H18">
        <v>530</v>
      </c>
      <c r="I18">
        <v>3.0999999999999999E-3</v>
      </c>
    </row>
    <row r="19" spans="2:13" x14ac:dyDescent="0.15">
      <c r="B19" s="57">
        <v>9862</v>
      </c>
      <c r="C19">
        <v>2.9211000000000001E-2</v>
      </c>
      <c r="D19">
        <v>2.1421900000000001E-2</v>
      </c>
      <c r="E19">
        <v>2.5515599999999999E-2</v>
      </c>
      <c r="F19">
        <v>1.9067110000000002E-2</v>
      </c>
      <c r="G19">
        <v>28886334</v>
      </c>
      <c r="H19">
        <v>533</v>
      </c>
      <c r="I19">
        <v>2.8000000000000004E-3</v>
      </c>
    </row>
    <row r="20" spans="2:13" x14ac:dyDescent="0.15">
      <c r="B20" s="57">
        <v>9893</v>
      </c>
      <c r="C20">
        <v>2.4162280000000003E-3</v>
      </c>
      <c r="D20">
        <v>5.3236649999999995E-5</v>
      </c>
      <c r="E20">
        <v>1.255591E-2</v>
      </c>
      <c r="F20">
        <v>1.0122229999999999E-2</v>
      </c>
      <c r="G20">
        <v>30266794.400000002</v>
      </c>
      <c r="H20">
        <v>536</v>
      </c>
      <c r="I20">
        <v>2.5000000000000001E-3</v>
      </c>
    </row>
    <row r="21" spans="2:13" x14ac:dyDescent="0.15">
      <c r="B21" s="57">
        <v>9921</v>
      </c>
      <c r="C21">
        <v>4.5370100000000003E-2</v>
      </c>
      <c r="D21">
        <v>4.1174889999999999E-2</v>
      </c>
      <c r="E21">
        <v>5.5748030000000004E-2</v>
      </c>
      <c r="F21">
        <v>5.3371660000000001E-2</v>
      </c>
      <c r="G21">
        <v>30431359.700000003</v>
      </c>
      <c r="H21">
        <v>538</v>
      </c>
      <c r="I21">
        <v>2.5999999999999999E-3</v>
      </c>
    </row>
    <row r="22" spans="2:13" x14ac:dyDescent="0.15">
      <c r="B22" s="57">
        <v>9952</v>
      </c>
      <c r="C22">
        <v>3.7562790000000004E-3</v>
      </c>
      <c r="D22">
        <v>-2.2416720000000001E-3</v>
      </c>
      <c r="E22">
        <v>-1.9289870000000001E-2</v>
      </c>
      <c r="F22">
        <v>-2.4179619999999999E-2</v>
      </c>
      <c r="G22">
        <v>31819948.200000003</v>
      </c>
      <c r="H22">
        <v>541</v>
      </c>
      <c r="I22">
        <v>3.0000000000000001E-3</v>
      </c>
    </row>
    <row r="23" spans="2:13" x14ac:dyDescent="0.15">
      <c r="B23" s="57">
        <v>9982</v>
      </c>
      <c r="C23">
        <v>7.2250510000000006E-3</v>
      </c>
      <c r="D23">
        <v>5.1340920000000007E-3</v>
      </c>
      <c r="E23">
        <v>7.4936100000000004E-3</v>
      </c>
      <c r="F23">
        <v>5.3049120000000002E-3</v>
      </c>
      <c r="G23">
        <v>31791256.600000001</v>
      </c>
      <c r="H23">
        <v>542</v>
      </c>
      <c r="I23">
        <v>2.5000000000000001E-3</v>
      </c>
    </row>
    <row r="24" spans="2:13" x14ac:dyDescent="0.15">
      <c r="B24" s="57">
        <v>10013</v>
      </c>
      <c r="C24">
        <v>5.7773110000000003E-2</v>
      </c>
      <c r="D24">
        <v>5.3622660000000003E-2</v>
      </c>
      <c r="E24">
        <v>6.2690690000000007E-2</v>
      </c>
      <c r="F24">
        <v>5.9557020000000002E-2</v>
      </c>
      <c r="G24">
        <v>32069194.800000001</v>
      </c>
      <c r="H24">
        <v>545</v>
      </c>
      <c r="I24">
        <v>3.0000000000000001E-3</v>
      </c>
    </row>
    <row r="25" spans="2:13" x14ac:dyDescent="0.15">
      <c r="B25" s="57">
        <v>10043</v>
      </c>
      <c r="C25">
        <v>-2.1086710000000002E-2</v>
      </c>
      <c r="D25">
        <v>-2.7406240000000002E-2</v>
      </c>
      <c r="E25">
        <v>-1.9707620000000002E-2</v>
      </c>
      <c r="F25">
        <v>-2.5177740000000001E-2</v>
      </c>
      <c r="G25">
        <v>34204273.800000004</v>
      </c>
      <c r="H25">
        <v>551</v>
      </c>
      <c r="I25">
        <v>2.5999999999999999E-3</v>
      </c>
    </row>
    <row r="26" spans="2:13" x14ac:dyDescent="0.15">
      <c r="B26" s="57">
        <v>10073</v>
      </c>
      <c r="C26">
        <v>7.5279090000000007E-2</v>
      </c>
      <c r="D26">
        <v>7.2869459999999997E-2</v>
      </c>
      <c r="E26">
        <v>5.8080110000000004E-2</v>
      </c>
      <c r="F26">
        <v>5.5685940000000003E-2</v>
      </c>
      <c r="G26">
        <v>33356951.100000001</v>
      </c>
      <c r="H26">
        <v>554</v>
      </c>
      <c r="I26">
        <v>3.0000000000000001E-3</v>
      </c>
    </row>
    <row r="27" spans="2:13" x14ac:dyDescent="0.15">
      <c r="B27" s="57">
        <v>10105</v>
      </c>
      <c r="C27">
        <v>2.2490369999999999E-2</v>
      </c>
      <c r="D27">
        <v>1.8438280000000001E-2</v>
      </c>
      <c r="E27">
        <v>4.246929E-3</v>
      </c>
      <c r="F27">
        <v>2.0917240000000001E-3</v>
      </c>
      <c r="G27">
        <v>35541619.200000003</v>
      </c>
      <c r="H27">
        <v>551</v>
      </c>
      <c r="I27">
        <v>2.8000000000000004E-3</v>
      </c>
    </row>
    <row r="28" spans="2:13" x14ac:dyDescent="0.15">
      <c r="B28" s="57">
        <v>10135</v>
      </c>
      <c r="C28">
        <v>4.9923519999999999E-2</v>
      </c>
      <c r="D28">
        <v>4.5002710000000001E-2</v>
      </c>
      <c r="E28">
        <v>3.2308190000000001E-2</v>
      </c>
      <c r="F28">
        <v>2.756283E-2</v>
      </c>
      <c r="G28">
        <v>36568812.399999999</v>
      </c>
      <c r="H28">
        <v>559</v>
      </c>
      <c r="I28">
        <v>2.0999999999999999E-3</v>
      </c>
    </row>
    <row r="29" spans="2:13" x14ac:dyDescent="0.15">
      <c r="B29" s="57">
        <v>10166</v>
      </c>
      <c r="C29">
        <v>-4.0769899999999998E-2</v>
      </c>
      <c r="D29">
        <v>-4.2593699999999998E-2</v>
      </c>
      <c r="E29">
        <v>-3.85285E-2</v>
      </c>
      <c r="F29">
        <v>-4.0342919999999997E-2</v>
      </c>
      <c r="G29">
        <v>39709539.899999999</v>
      </c>
      <c r="H29">
        <v>572</v>
      </c>
      <c r="I29">
        <v>2.5000000000000001E-3</v>
      </c>
    </row>
    <row r="30" spans="2:13" x14ac:dyDescent="0.15">
      <c r="B30" s="57">
        <v>10196</v>
      </c>
      <c r="C30">
        <v>6.8452579999999999E-2</v>
      </c>
      <c r="D30">
        <v>6.3299480000000005E-2</v>
      </c>
      <c r="E30">
        <v>9.7758289999999998E-2</v>
      </c>
      <c r="F30">
        <v>9.5375310000000005E-2</v>
      </c>
      <c r="G30">
        <v>37848373.700000003</v>
      </c>
      <c r="H30">
        <v>574</v>
      </c>
      <c r="I30">
        <v>2.0999999999999999E-3</v>
      </c>
    </row>
    <row r="31" spans="2:13" x14ac:dyDescent="0.15">
      <c r="B31" s="57">
        <v>10227</v>
      </c>
      <c r="C31">
        <v>2.378212E-2</v>
      </c>
      <c r="D31">
        <v>1.820621E-2</v>
      </c>
      <c r="E31">
        <v>2.9677180000000001E-2</v>
      </c>
      <c r="F31">
        <v>2.4484539999999999E-2</v>
      </c>
      <c r="G31">
        <v>40272832.200000003</v>
      </c>
      <c r="H31">
        <v>579</v>
      </c>
      <c r="I31">
        <v>2.2000000000000001E-3</v>
      </c>
    </row>
    <row r="32" spans="2:13" x14ac:dyDescent="0.15">
      <c r="B32" s="57">
        <v>10258</v>
      </c>
      <c r="C32">
        <v>-3.3397230000000002E-3</v>
      </c>
      <c r="D32">
        <v>-5.1013660000000004E-3</v>
      </c>
      <c r="E32">
        <v>3.2441150000000002E-2</v>
      </c>
      <c r="F32">
        <v>3.064184E-2</v>
      </c>
      <c r="G32">
        <v>40895657.400000006</v>
      </c>
      <c r="H32">
        <v>582</v>
      </c>
      <c r="I32">
        <v>2.5000000000000001E-3</v>
      </c>
    </row>
    <row r="33" spans="2:9" x14ac:dyDescent="0.15">
      <c r="B33" s="57">
        <v>10287</v>
      </c>
      <c r="C33">
        <v>-1.447756E-2</v>
      </c>
      <c r="D33">
        <v>-1.8118990000000001E-2</v>
      </c>
      <c r="E33">
        <v>-2.2508010000000002E-2</v>
      </c>
      <c r="F33">
        <v>-2.4489250000000001E-2</v>
      </c>
      <c r="G33">
        <v>40787075.400000006</v>
      </c>
      <c r="H33">
        <v>584</v>
      </c>
      <c r="I33">
        <v>3.3E-3</v>
      </c>
    </row>
    <row r="34" spans="2:9" x14ac:dyDescent="0.15">
      <c r="B34" s="57">
        <v>10318</v>
      </c>
      <c r="C34">
        <v>9.0478429999999999E-2</v>
      </c>
      <c r="D34">
        <v>8.5581619999999997E-2</v>
      </c>
      <c r="E34">
        <v>7.1583290000000008E-2</v>
      </c>
      <c r="F34">
        <v>6.7600939999999998E-2</v>
      </c>
      <c r="G34">
        <v>40067043.899999999</v>
      </c>
      <c r="H34">
        <v>580</v>
      </c>
      <c r="I34">
        <v>2.8999999999999998E-3</v>
      </c>
    </row>
    <row r="35" spans="2:9" x14ac:dyDescent="0.15">
      <c r="B35" s="57">
        <v>10348</v>
      </c>
      <c r="C35">
        <v>4.3845809999999999E-2</v>
      </c>
      <c r="D35">
        <v>4.2081569999999999E-2</v>
      </c>
      <c r="E35">
        <v>8.7465589999999996E-2</v>
      </c>
      <c r="F35">
        <v>8.5762169999999999E-2</v>
      </c>
      <c r="G35">
        <v>43743364.200000003</v>
      </c>
      <c r="H35">
        <v>580</v>
      </c>
      <c r="I35">
        <v>2.2000000000000001E-3</v>
      </c>
    </row>
    <row r="36" spans="2:9" x14ac:dyDescent="0.15">
      <c r="B36" s="57">
        <v>10379</v>
      </c>
      <c r="C36">
        <v>1.7690319999999999E-2</v>
      </c>
      <c r="D36">
        <v>1.3950290000000001E-2</v>
      </c>
      <c r="E36">
        <v>3.7590749999999999E-2</v>
      </c>
      <c r="F36">
        <v>3.5410650000000002E-2</v>
      </c>
      <c r="G36">
        <v>45704880.5</v>
      </c>
      <c r="H36">
        <v>586</v>
      </c>
      <c r="I36">
        <v>3.2000000000000002E-3</v>
      </c>
    </row>
    <row r="37" spans="2:9" x14ac:dyDescent="0.15">
      <c r="B37" s="57">
        <v>10409</v>
      </c>
      <c r="C37">
        <v>-4.5245170000000001E-2</v>
      </c>
      <c r="D37">
        <v>-5.0288690000000004E-2</v>
      </c>
      <c r="E37">
        <v>-6.9073510000000005E-2</v>
      </c>
      <c r="F37">
        <v>-7.2892380000000007E-2</v>
      </c>
      <c r="G37">
        <v>46410369.600000001</v>
      </c>
      <c r="H37">
        <v>587</v>
      </c>
      <c r="I37">
        <v>3.0999999999999999E-3</v>
      </c>
    </row>
    <row r="38" spans="2:9" x14ac:dyDescent="0.15">
      <c r="B38" s="57">
        <v>10440</v>
      </c>
      <c r="C38">
        <v>9.3997990000000003E-3</v>
      </c>
      <c r="D38">
        <v>7.6261100000000002E-3</v>
      </c>
      <c r="E38">
        <v>3.0466990000000004E-3</v>
      </c>
      <c r="F38">
        <v>1.0895610000000002E-3</v>
      </c>
      <c r="G38">
        <v>44527037.200000003</v>
      </c>
      <c r="H38">
        <v>588</v>
      </c>
      <c r="I38">
        <v>3.2000000000000002E-3</v>
      </c>
    </row>
    <row r="39" spans="2:9" x14ac:dyDescent="0.15">
      <c r="B39" s="57">
        <v>10471</v>
      </c>
      <c r="C39">
        <v>7.0206160000000004E-2</v>
      </c>
      <c r="D39">
        <v>6.6186320000000007E-2</v>
      </c>
      <c r="E39">
        <v>5.8395670000000004E-2</v>
      </c>
      <c r="F39">
        <v>5.6325130000000001E-2</v>
      </c>
      <c r="G39">
        <v>45199679.600000001</v>
      </c>
      <c r="H39">
        <v>598</v>
      </c>
      <c r="I39">
        <v>3.2000000000000002E-3</v>
      </c>
    </row>
    <row r="40" spans="2:9" x14ac:dyDescent="0.15">
      <c r="B40" s="57">
        <v>10500</v>
      </c>
      <c r="C40">
        <v>3.1497829999999997E-2</v>
      </c>
      <c r="D40">
        <v>2.80404E-2</v>
      </c>
      <c r="E40">
        <v>4.9244110000000001E-2</v>
      </c>
      <c r="F40">
        <v>4.611034E-2</v>
      </c>
      <c r="G40">
        <v>48254739.600000001</v>
      </c>
      <c r="H40">
        <v>602</v>
      </c>
      <c r="I40">
        <v>2.7000000000000001E-3</v>
      </c>
    </row>
    <row r="41" spans="2:9" x14ac:dyDescent="0.15">
      <c r="B41" s="57">
        <v>10532</v>
      </c>
      <c r="C41">
        <v>1.9227950000000001E-2</v>
      </c>
      <c r="D41">
        <v>1.765021E-2</v>
      </c>
      <c r="E41">
        <v>1.7469209999999999E-2</v>
      </c>
      <c r="F41">
        <v>1.5759229999999999E-2</v>
      </c>
      <c r="G41">
        <v>49894470.300000004</v>
      </c>
      <c r="H41">
        <v>607</v>
      </c>
      <c r="I41">
        <v>4.0999999999999995E-3</v>
      </c>
    </row>
    <row r="42" spans="2:9" x14ac:dyDescent="0.15">
      <c r="B42" s="57">
        <v>10562</v>
      </c>
      <c r="C42">
        <v>0.12149989999999999</v>
      </c>
      <c r="D42">
        <v>0.11638269999999999</v>
      </c>
      <c r="E42">
        <v>0.1152025</v>
      </c>
      <c r="F42">
        <v>0.11289679999999999</v>
      </c>
      <c r="G42">
        <v>51155984.900000006</v>
      </c>
      <c r="H42">
        <v>612</v>
      </c>
      <c r="I42">
        <v>3.8E-3</v>
      </c>
    </row>
    <row r="43" spans="2:9" x14ac:dyDescent="0.15">
      <c r="B43" s="57">
        <v>10593</v>
      </c>
      <c r="C43">
        <v>5.557177E-3</v>
      </c>
      <c r="D43">
        <v>1.348304E-3</v>
      </c>
      <c r="E43">
        <v>-5.5517130000000007E-3</v>
      </c>
      <c r="F43">
        <v>-9.7049100000000006E-3</v>
      </c>
      <c r="G43">
        <v>57315574</v>
      </c>
      <c r="H43">
        <v>617</v>
      </c>
      <c r="I43">
        <v>5.9999999999999995E-4</v>
      </c>
    </row>
    <row r="44" spans="2:9" x14ac:dyDescent="0.15">
      <c r="B44" s="57">
        <v>10624</v>
      </c>
      <c r="C44">
        <v>5.393473E-2</v>
      </c>
      <c r="D44">
        <v>5.2346040000000003E-2</v>
      </c>
      <c r="E44">
        <v>3.3525600000000003E-2</v>
      </c>
      <c r="F44">
        <v>3.082466E-2</v>
      </c>
      <c r="G44">
        <v>59630158.400000006</v>
      </c>
      <c r="H44">
        <v>621</v>
      </c>
      <c r="I44">
        <v>3.4000000000000002E-3</v>
      </c>
    </row>
    <row r="45" spans="2:9" x14ac:dyDescent="0.15">
      <c r="B45" s="57">
        <v>10652</v>
      </c>
      <c r="C45">
        <v>-4.4613880000000001E-4</v>
      </c>
      <c r="D45">
        <v>-3.385589E-3</v>
      </c>
      <c r="E45">
        <v>6.4865330000000001E-3</v>
      </c>
      <c r="F45">
        <v>4.7488550000000006E-3</v>
      </c>
      <c r="G45">
        <v>63429030.100000001</v>
      </c>
      <c r="H45">
        <v>629</v>
      </c>
      <c r="I45">
        <v>3.5999999999999999E-3</v>
      </c>
    </row>
    <row r="46" spans="2:9" x14ac:dyDescent="0.15">
      <c r="B46" s="57">
        <v>10680</v>
      </c>
      <c r="C46">
        <v>-7.8083920000000008E-3</v>
      </c>
      <c r="D46">
        <v>-1.1794830000000001E-2</v>
      </c>
      <c r="E46">
        <v>-3.2105429999999997E-2</v>
      </c>
      <c r="F46">
        <v>-3.5490069999999999E-2</v>
      </c>
      <c r="G46">
        <v>62706827.800000004</v>
      </c>
      <c r="H46">
        <v>634</v>
      </c>
      <c r="I46">
        <v>3.4000000000000002E-3</v>
      </c>
    </row>
    <row r="47" spans="2:9" x14ac:dyDescent="0.15">
      <c r="B47" s="57">
        <v>10713</v>
      </c>
      <c r="C47">
        <v>1.7179130000000001E-2</v>
      </c>
      <c r="D47">
        <v>1.5795480000000001E-2</v>
      </c>
      <c r="E47">
        <v>1.4023530000000001E-2</v>
      </c>
      <c r="F47">
        <v>1.207448E-2</v>
      </c>
      <c r="G47">
        <v>62697288</v>
      </c>
      <c r="H47">
        <v>641</v>
      </c>
      <c r="I47">
        <v>3.5999999999999999E-3</v>
      </c>
    </row>
    <row r="48" spans="2:9" x14ac:dyDescent="0.15">
      <c r="B48" s="57">
        <v>10744</v>
      </c>
      <c r="C48">
        <v>-5.9922960000000004E-2</v>
      </c>
      <c r="D48">
        <v>-6.3970360000000004E-2</v>
      </c>
      <c r="E48">
        <v>-9.1045760000000003E-2</v>
      </c>
      <c r="F48">
        <v>-9.3122679999999999E-2</v>
      </c>
      <c r="G48">
        <v>64994343.600000001</v>
      </c>
      <c r="H48">
        <v>654</v>
      </c>
      <c r="I48">
        <v>4.4000000000000003E-3</v>
      </c>
    </row>
    <row r="49" spans="2:9" x14ac:dyDescent="0.15">
      <c r="B49" s="57">
        <v>10773</v>
      </c>
      <c r="C49">
        <v>0.1015726</v>
      </c>
      <c r="D49">
        <v>9.8075179999999998E-2</v>
      </c>
      <c r="E49">
        <v>7.3428049999999995E-2</v>
      </c>
      <c r="F49">
        <v>6.9791300000000001E-2</v>
      </c>
      <c r="G49">
        <v>62245727.300000004</v>
      </c>
      <c r="H49">
        <v>667</v>
      </c>
      <c r="I49">
        <v>5.1999999999999998E-3</v>
      </c>
    </row>
    <row r="50" spans="2:9" x14ac:dyDescent="0.15">
      <c r="B50" s="57">
        <v>10805</v>
      </c>
      <c r="C50">
        <v>4.5957610000000003E-2</v>
      </c>
      <c r="D50">
        <v>4.4148739999999999E-2</v>
      </c>
      <c r="E50">
        <v>1.8561370000000001E-2</v>
      </c>
      <c r="F50">
        <v>1.6316919999999999E-2</v>
      </c>
      <c r="G50">
        <v>68940596</v>
      </c>
      <c r="H50">
        <v>670</v>
      </c>
      <c r="I50">
        <v>3.3E-3</v>
      </c>
    </row>
    <row r="51" spans="2:9" x14ac:dyDescent="0.15">
      <c r="B51" s="57">
        <v>10835</v>
      </c>
      <c r="C51">
        <v>8.534303E-2</v>
      </c>
      <c r="D51">
        <v>8.1952640000000007E-2</v>
      </c>
      <c r="E51">
        <v>2.836806E-2</v>
      </c>
      <c r="F51">
        <v>2.6536000000000001E-2</v>
      </c>
      <c r="G51">
        <v>72311128.100000009</v>
      </c>
      <c r="H51">
        <v>681</v>
      </c>
      <c r="I51">
        <v>4.0000000000000001E-3</v>
      </c>
    </row>
    <row r="52" spans="2:9" x14ac:dyDescent="0.15">
      <c r="B52" s="57">
        <v>10866</v>
      </c>
      <c r="C52">
        <v>-5.0454659999999998E-2</v>
      </c>
      <c r="D52">
        <v>-5.3236039999999998E-2</v>
      </c>
      <c r="E52">
        <v>-4.3730160000000004E-2</v>
      </c>
      <c r="F52">
        <v>-4.7046890000000001E-2</v>
      </c>
      <c r="G52">
        <v>79339540.400000006</v>
      </c>
      <c r="H52">
        <v>691</v>
      </c>
      <c r="I52">
        <v>3.4999999999999996E-3</v>
      </c>
    </row>
    <row r="53" spans="2:9" x14ac:dyDescent="0.15">
      <c r="B53" s="57">
        <v>10897</v>
      </c>
      <c r="C53">
        <v>-0.19668359999999999</v>
      </c>
      <c r="D53">
        <v>-0.1985132</v>
      </c>
      <c r="E53">
        <v>-0.21214479999999999</v>
      </c>
      <c r="F53">
        <v>-0.21425659999999999</v>
      </c>
      <c r="G53">
        <v>75182027.900000006</v>
      </c>
      <c r="H53">
        <v>680</v>
      </c>
      <c r="I53">
        <v>4.5999999999999999E-3</v>
      </c>
    </row>
    <row r="54" spans="2:9" x14ac:dyDescent="0.15">
      <c r="B54" s="57">
        <v>10924</v>
      </c>
      <c r="C54">
        <v>-0.12381209999999999</v>
      </c>
      <c r="D54">
        <v>-0.12799240000000001</v>
      </c>
      <c r="E54">
        <v>-0.12253319999999999</v>
      </c>
      <c r="F54">
        <v>-0.1247384</v>
      </c>
      <c r="G54">
        <v>61290884.900000006</v>
      </c>
      <c r="H54">
        <v>685</v>
      </c>
      <c r="I54">
        <v>3.7000000000000002E-3</v>
      </c>
    </row>
    <row r="55" spans="2:9" x14ac:dyDescent="0.15">
      <c r="B55" s="57">
        <v>10958</v>
      </c>
      <c r="C55">
        <v>1.639001E-2</v>
      </c>
      <c r="D55">
        <v>1.077326E-2</v>
      </c>
      <c r="E55">
        <v>-2.5598070000000001E-2</v>
      </c>
      <c r="F55">
        <v>-3.2558940000000001E-2</v>
      </c>
      <c r="G55">
        <v>53788989.400000006</v>
      </c>
      <c r="H55">
        <v>706</v>
      </c>
      <c r="I55">
        <v>3.7000000000000002E-3</v>
      </c>
    </row>
    <row r="56" spans="2:9" x14ac:dyDescent="0.15">
      <c r="B56" s="57">
        <v>10989</v>
      </c>
      <c r="C56">
        <v>5.8406610000000005E-2</v>
      </c>
      <c r="D56">
        <v>5.5805960000000002E-2</v>
      </c>
      <c r="E56">
        <v>0.1098263</v>
      </c>
      <c r="F56">
        <v>0.106711</v>
      </c>
      <c r="G56">
        <v>56415086.200000003</v>
      </c>
      <c r="H56">
        <v>717</v>
      </c>
      <c r="I56">
        <v>1.4000000000000002E-3</v>
      </c>
    </row>
    <row r="57" spans="2:9" x14ac:dyDescent="0.15">
      <c r="B57" s="57">
        <v>11017</v>
      </c>
      <c r="C57">
        <v>2.8241660000000002E-2</v>
      </c>
      <c r="D57">
        <v>2.434828E-2</v>
      </c>
      <c r="E57">
        <v>3.3598580000000003E-2</v>
      </c>
      <c r="F57">
        <v>3.1386450000000003E-2</v>
      </c>
      <c r="G57">
        <v>60372980.800000004</v>
      </c>
      <c r="H57">
        <v>722</v>
      </c>
      <c r="I57">
        <v>3.0000000000000001E-3</v>
      </c>
    </row>
    <row r="58" spans="2:9" x14ac:dyDescent="0.15">
      <c r="B58" s="57">
        <v>11048</v>
      </c>
      <c r="C58">
        <v>7.4631420000000004E-2</v>
      </c>
      <c r="D58">
        <v>7.0570960000000002E-2</v>
      </c>
      <c r="E58">
        <v>0.10375429999999999</v>
      </c>
      <c r="F58">
        <v>9.9161189999999996E-2</v>
      </c>
      <c r="G58">
        <v>61767854.200000003</v>
      </c>
      <c r="H58">
        <v>723</v>
      </c>
      <c r="I58">
        <v>3.4999999999999996E-3</v>
      </c>
    </row>
    <row r="59" spans="2:9" x14ac:dyDescent="0.15">
      <c r="B59" s="57">
        <v>11078</v>
      </c>
      <c r="C59">
        <v>-2.05411E-2</v>
      </c>
      <c r="D59">
        <v>-2.246035E-2</v>
      </c>
      <c r="E59">
        <v>-4.1599789999999998E-2</v>
      </c>
      <c r="F59">
        <v>-4.4109210000000003E-2</v>
      </c>
      <c r="G59">
        <v>66460779.800000004</v>
      </c>
      <c r="H59">
        <v>731</v>
      </c>
      <c r="I59">
        <v>2.0999999999999999E-3</v>
      </c>
    </row>
    <row r="60" spans="2:9" x14ac:dyDescent="0.15">
      <c r="B60" s="57">
        <v>11107</v>
      </c>
      <c r="C60">
        <v>-1.4010080000000001E-2</v>
      </c>
      <c r="D60">
        <v>-1.7610609999999999E-2</v>
      </c>
      <c r="E60">
        <v>-3.7226769999999999E-2</v>
      </c>
      <c r="F60">
        <v>-3.9500270000000004E-2</v>
      </c>
      <c r="G60">
        <v>65370659.900000006</v>
      </c>
      <c r="H60">
        <v>739</v>
      </c>
      <c r="I60">
        <v>2.5999999999999999E-3</v>
      </c>
    </row>
    <row r="61" spans="2:9" x14ac:dyDescent="0.15">
      <c r="B61" s="57">
        <v>11139</v>
      </c>
      <c r="C61">
        <v>-0.15997980000000001</v>
      </c>
      <c r="D61">
        <v>-0.1642593</v>
      </c>
      <c r="E61">
        <v>-0.18815899999999999</v>
      </c>
      <c r="F61">
        <v>-0.19291139999999998</v>
      </c>
      <c r="G61">
        <v>64478754</v>
      </c>
      <c r="H61">
        <v>719</v>
      </c>
      <c r="I61">
        <v>2.7000000000000001E-3</v>
      </c>
    </row>
    <row r="62" spans="2:9" x14ac:dyDescent="0.15">
      <c r="B62" s="57">
        <v>11170</v>
      </c>
      <c r="C62">
        <v>4.1963649999999998E-2</v>
      </c>
      <c r="D62">
        <v>3.952891E-2</v>
      </c>
      <c r="E62">
        <v>3.7630610000000002E-2</v>
      </c>
      <c r="F62">
        <v>3.4183240000000004E-2</v>
      </c>
      <c r="G62">
        <v>54409532.600000001</v>
      </c>
      <c r="H62">
        <v>723</v>
      </c>
      <c r="I62">
        <v>2E-3</v>
      </c>
    </row>
    <row r="63" spans="2:9" x14ac:dyDescent="0.15">
      <c r="B63" s="57">
        <v>11199</v>
      </c>
      <c r="C63">
        <v>3.6629040000000002E-3</v>
      </c>
      <c r="D63">
        <v>-5.8108630000000007E-4</v>
      </c>
      <c r="E63">
        <v>-1.7319350000000001E-2</v>
      </c>
      <c r="F63">
        <v>-1.9814760000000001E-2</v>
      </c>
      <c r="G63">
        <v>57605096</v>
      </c>
      <c r="H63">
        <v>732</v>
      </c>
      <c r="I63">
        <v>8.9999999999999998E-4</v>
      </c>
    </row>
    <row r="64" spans="2:9" x14ac:dyDescent="0.15">
      <c r="B64" s="57">
        <v>11231</v>
      </c>
      <c r="C64">
        <v>-0.1248049</v>
      </c>
      <c r="D64">
        <v>-0.12943849999999998</v>
      </c>
      <c r="E64">
        <v>-0.15047539999999998</v>
      </c>
      <c r="F64">
        <v>-0.1551305</v>
      </c>
      <c r="G64">
        <v>57629259.600000001</v>
      </c>
      <c r="H64">
        <v>725</v>
      </c>
      <c r="I64">
        <v>2.2000000000000001E-3</v>
      </c>
    </row>
    <row r="65" spans="2:9" x14ac:dyDescent="0.15">
      <c r="B65" s="57">
        <v>11262</v>
      </c>
      <c r="C65">
        <v>-8.6578790000000003E-2</v>
      </c>
      <c r="D65">
        <v>-8.9128579999999999E-2</v>
      </c>
      <c r="E65">
        <v>-9.6057110000000001E-2</v>
      </c>
      <c r="F65">
        <v>-9.8854720000000007E-2</v>
      </c>
      <c r="G65">
        <v>50172735.800000004</v>
      </c>
      <c r="H65">
        <v>724</v>
      </c>
      <c r="I65">
        <v>8.9999999999999998E-4</v>
      </c>
    </row>
    <row r="66" spans="2:9" x14ac:dyDescent="0.15">
      <c r="B66" s="57">
        <v>11291</v>
      </c>
      <c r="C66">
        <v>-2.8056520000000001E-2</v>
      </c>
      <c r="D66">
        <v>-3.1916800000000002E-2</v>
      </c>
      <c r="E66">
        <v>-2.4128090000000001E-2</v>
      </c>
      <c r="F66">
        <v>-2.6629369999999999E-2</v>
      </c>
      <c r="G66">
        <v>46214066.300000004</v>
      </c>
      <c r="H66">
        <v>726</v>
      </c>
      <c r="I66">
        <v>1.2999999999999999E-3</v>
      </c>
    </row>
    <row r="67" spans="2:9" x14ac:dyDescent="0.15">
      <c r="B67" s="57">
        <v>11323</v>
      </c>
      <c r="C67">
        <v>-7.7739240000000001E-2</v>
      </c>
      <c r="D67">
        <v>-8.4435759999999999E-2</v>
      </c>
      <c r="E67">
        <v>-0.13684579999999999</v>
      </c>
      <c r="F67">
        <v>-0.14333419999999999</v>
      </c>
      <c r="G67">
        <v>44889659.800000004</v>
      </c>
      <c r="H67">
        <v>722</v>
      </c>
      <c r="I67">
        <v>1.4000000000000002E-3</v>
      </c>
    </row>
    <row r="68" spans="2:9" x14ac:dyDescent="0.15">
      <c r="B68" s="57">
        <v>11354</v>
      </c>
      <c r="C68">
        <v>6.3780459999999997E-2</v>
      </c>
      <c r="D68">
        <v>6.1058140000000004E-2</v>
      </c>
      <c r="E68">
        <v>0.14109149999999998</v>
      </c>
      <c r="F68">
        <v>0.13744919999999999</v>
      </c>
      <c r="G68">
        <v>41594577.700000003</v>
      </c>
      <c r="H68">
        <v>726</v>
      </c>
      <c r="I68">
        <v>1.5E-3</v>
      </c>
    </row>
    <row r="69" spans="2:9" x14ac:dyDescent="0.15">
      <c r="B69" s="57">
        <v>11382</v>
      </c>
      <c r="C69">
        <v>0.1096945</v>
      </c>
      <c r="D69">
        <v>0.10476969999999999</v>
      </c>
      <c r="E69">
        <v>0.15675259999999999</v>
      </c>
      <c r="F69">
        <v>0.15438979999999999</v>
      </c>
      <c r="G69">
        <v>44202733.5</v>
      </c>
      <c r="H69">
        <v>727</v>
      </c>
      <c r="I69">
        <v>4.0000000000000002E-4</v>
      </c>
    </row>
    <row r="70" spans="2:9" x14ac:dyDescent="0.15">
      <c r="B70" s="57">
        <v>11413</v>
      </c>
      <c r="C70">
        <v>-6.2865909999999997E-2</v>
      </c>
      <c r="D70">
        <v>-6.7998619999999996E-2</v>
      </c>
      <c r="E70">
        <v>-6.1871429999999998E-2</v>
      </c>
      <c r="F70">
        <v>-6.6747749999999995E-2</v>
      </c>
      <c r="G70">
        <v>48525478.5</v>
      </c>
      <c r="H70">
        <v>728</v>
      </c>
      <c r="I70">
        <v>1.2999999999999999E-3</v>
      </c>
    </row>
    <row r="71" spans="2:9" x14ac:dyDescent="0.15">
      <c r="B71" s="57">
        <v>11443</v>
      </c>
      <c r="C71">
        <v>-0.10021899999999999</v>
      </c>
      <c r="D71">
        <v>-0.1023665</v>
      </c>
      <c r="E71">
        <v>-0.15087029999999998</v>
      </c>
      <c r="F71">
        <v>-0.15327739999999998</v>
      </c>
      <c r="G71">
        <v>45324300.400000006</v>
      </c>
      <c r="H71">
        <v>722</v>
      </c>
      <c r="I71">
        <v>8.0000000000000004E-4</v>
      </c>
    </row>
    <row r="72" spans="2:9" x14ac:dyDescent="0.15">
      <c r="B72" s="57">
        <v>11472</v>
      </c>
      <c r="C72">
        <v>-0.1338355</v>
      </c>
      <c r="D72">
        <v>-0.1383846</v>
      </c>
      <c r="E72">
        <v>-0.14037919999999998</v>
      </c>
      <c r="F72">
        <v>-0.14260249999999999</v>
      </c>
      <c r="G72">
        <v>40844756.100000001</v>
      </c>
      <c r="H72">
        <v>724</v>
      </c>
      <c r="I72">
        <v>8.9999999999999998E-4</v>
      </c>
    </row>
    <row r="73" spans="2:9" x14ac:dyDescent="0.15">
      <c r="B73" s="57">
        <v>11504</v>
      </c>
      <c r="C73">
        <v>0.14033969999999998</v>
      </c>
      <c r="D73">
        <v>0.1331774</v>
      </c>
      <c r="E73">
        <v>0.18216969999999999</v>
      </c>
      <c r="F73">
        <v>0.17639259999999998</v>
      </c>
      <c r="G73">
        <v>35307946.899999999</v>
      </c>
      <c r="H73">
        <v>725</v>
      </c>
      <c r="I73">
        <v>8.0000000000000004E-4</v>
      </c>
    </row>
    <row r="74" spans="2:9" x14ac:dyDescent="0.15">
      <c r="B74" s="57">
        <v>11535</v>
      </c>
      <c r="C74">
        <v>-6.6438029999999995E-2</v>
      </c>
      <c r="D74">
        <v>-6.9026870000000004E-2</v>
      </c>
      <c r="E74">
        <v>-7.0214360000000003E-2</v>
      </c>
      <c r="F74">
        <v>-7.2811150000000005E-2</v>
      </c>
      <c r="G74">
        <v>39996463.600000001</v>
      </c>
      <c r="H74">
        <v>723</v>
      </c>
      <c r="I74">
        <v>5.9999999999999995E-4</v>
      </c>
    </row>
    <row r="75" spans="2:9" x14ac:dyDescent="0.15">
      <c r="B75" s="57">
        <v>11566</v>
      </c>
      <c r="C75">
        <v>3.0784670000000001E-3</v>
      </c>
      <c r="D75">
        <v>-1.5468560000000001E-3</v>
      </c>
      <c r="E75">
        <v>-1.8723880000000002E-2</v>
      </c>
      <c r="F75">
        <v>-2.0714220000000002E-2</v>
      </c>
      <c r="G75">
        <v>37090640.399999999</v>
      </c>
      <c r="H75">
        <v>718</v>
      </c>
      <c r="I75">
        <v>2.9999999999999997E-4</v>
      </c>
    </row>
    <row r="76" spans="2:9" x14ac:dyDescent="0.15">
      <c r="B76" s="57">
        <v>11596</v>
      </c>
      <c r="C76">
        <v>-0.29173139999999997</v>
      </c>
      <c r="D76">
        <v>-0.29694129999999996</v>
      </c>
      <c r="E76">
        <v>-0.31275330000000001</v>
      </c>
      <c r="F76">
        <v>-0.31704850000000001</v>
      </c>
      <c r="G76">
        <v>36379694.100000001</v>
      </c>
      <c r="H76">
        <v>710</v>
      </c>
      <c r="I76">
        <v>2.9999999999999997E-4</v>
      </c>
    </row>
    <row r="77" spans="2:9" x14ac:dyDescent="0.15">
      <c r="B77" s="57">
        <v>11627</v>
      </c>
      <c r="C77">
        <v>8.1508629999999999E-2</v>
      </c>
      <c r="D77">
        <v>7.8212909999999997E-2</v>
      </c>
      <c r="E77">
        <v>0.105333</v>
      </c>
      <c r="F77">
        <v>0.1024297</v>
      </c>
      <c r="G77">
        <v>25632028.200000003</v>
      </c>
      <c r="H77">
        <v>711</v>
      </c>
      <c r="I77">
        <v>1E-3</v>
      </c>
    </row>
    <row r="78" spans="2:9" x14ac:dyDescent="0.15">
      <c r="B78" s="57">
        <v>11657</v>
      </c>
      <c r="C78">
        <v>-8.8401580000000007E-2</v>
      </c>
      <c r="D78">
        <v>-9.490846E-2</v>
      </c>
      <c r="E78">
        <v>-8.8216490000000009E-2</v>
      </c>
      <c r="F78">
        <v>-9.0589909999999996E-2</v>
      </c>
      <c r="G78">
        <v>27678912.200000003</v>
      </c>
      <c r="H78">
        <v>719</v>
      </c>
      <c r="I78">
        <v>1.7000000000000001E-3</v>
      </c>
    </row>
    <row r="79" spans="2:9" x14ac:dyDescent="0.15">
      <c r="B79" s="57">
        <v>11688</v>
      </c>
      <c r="C79">
        <v>-0.13497100000000001</v>
      </c>
      <c r="D79">
        <v>-0.1434927</v>
      </c>
      <c r="E79">
        <v>-0.1872393</v>
      </c>
      <c r="F79">
        <v>-0.1930577</v>
      </c>
      <c r="G79">
        <v>24991440.400000002</v>
      </c>
      <c r="H79">
        <v>713</v>
      </c>
      <c r="I79">
        <v>1.1999999999999999E-3</v>
      </c>
    </row>
    <row r="80" spans="2:9" x14ac:dyDescent="0.15">
      <c r="B80" s="57">
        <v>11718</v>
      </c>
      <c r="C80">
        <v>-1.0534170000000001E-2</v>
      </c>
      <c r="D80">
        <v>-1.296311E-2</v>
      </c>
      <c r="E80">
        <v>8.5919830000000003E-2</v>
      </c>
      <c r="F80">
        <v>8.3539710000000003E-2</v>
      </c>
      <c r="G80">
        <v>21526568.800000001</v>
      </c>
      <c r="H80">
        <v>718</v>
      </c>
      <c r="I80">
        <v>2.3E-3</v>
      </c>
    </row>
    <row r="81" spans="2:9" x14ac:dyDescent="0.15">
      <c r="B81" s="57">
        <v>11748</v>
      </c>
      <c r="C81">
        <v>5.7662990000000004E-2</v>
      </c>
      <c r="D81">
        <v>5.0590349999999999E-2</v>
      </c>
      <c r="E81">
        <v>2.2731979999999999E-2</v>
      </c>
      <c r="F81">
        <v>2.0419470000000002E-2</v>
      </c>
      <c r="G81">
        <v>21301516</v>
      </c>
      <c r="H81">
        <v>722</v>
      </c>
      <c r="I81">
        <v>2.3E-3</v>
      </c>
    </row>
    <row r="82" spans="2:9" x14ac:dyDescent="0.15">
      <c r="B82" s="57">
        <v>11779</v>
      </c>
      <c r="C82">
        <v>-0.1105994</v>
      </c>
      <c r="D82">
        <v>-0.11797819999999999</v>
      </c>
      <c r="E82">
        <v>-0.11956409999999999</v>
      </c>
      <c r="F82">
        <v>-0.1238199</v>
      </c>
      <c r="G82">
        <v>22351964.900000002</v>
      </c>
      <c r="H82">
        <v>718</v>
      </c>
      <c r="I82">
        <v>1.6000000000000001E-3</v>
      </c>
    </row>
    <row r="83" spans="2:9" x14ac:dyDescent="0.15">
      <c r="B83" s="57">
        <v>11809</v>
      </c>
      <c r="C83">
        <v>-0.17941659999999998</v>
      </c>
      <c r="D83">
        <v>-0.18203229999999998</v>
      </c>
      <c r="E83">
        <v>-0.1810561</v>
      </c>
      <c r="F83">
        <v>-0.18507769999999998</v>
      </c>
      <c r="G83">
        <v>19750040.800000001</v>
      </c>
      <c r="H83">
        <v>709</v>
      </c>
      <c r="I83">
        <v>1.1000000000000001E-3</v>
      </c>
    </row>
    <row r="84" spans="2:9" x14ac:dyDescent="0.15">
      <c r="B84" s="57">
        <v>11840</v>
      </c>
      <c r="C84">
        <v>-0.20619779999999999</v>
      </c>
      <c r="D84">
        <v>-0.2128043</v>
      </c>
      <c r="E84">
        <v>-0.20230279999999998</v>
      </c>
      <c r="F84">
        <v>-0.20555379999999998</v>
      </c>
      <c r="G84">
        <v>16090276.4</v>
      </c>
      <c r="H84">
        <v>702</v>
      </c>
      <c r="I84">
        <v>5.9999999999999995E-4</v>
      </c>
    </row>
    <row r="85" spans="2:9" x14ac:dyDescent="0.15">
      <c r="B85" s="57">
        <v>11870</v>
      </c>
      <c r="C85">
        <v>-4.2885739999999999E-3</v>
      </c>
      <c r="D85">
        <v>-1.5854139999999999E-2</v>
      </c>
      <c r="E85">
        <v>4.1276649999999998E-2</v>
      </c>
      <c r="F85">
        <v>3.4992960000000004E-2</v>
      </c>
      <c r="G85">
        <v>12654133.300000001</v>
      </c>
      <c r="H85">
        <v>699</v>
      </c>
      <c r="I85">
        <v>2.0000000000000001E-4</v>
      </c>
    </row>
    <row r="86" spans="2:9" x14ac:dyDescent="0.15">
      <c r="B86" s="57">
        <v>11900</v>
      </c>
      <c r="C86">
        <v>0.34064329999999998</v>
      </c>
      <c r="D86">
        <v>0.33816229999999997</v>
      </c>
      <c r="E86">
        <v>0.43349919999999997</v>
      </c>
      <c r="F86">
        <v>0.43122309999999997</v>
      </c>
      <c r="G86">
        <v>12353198.200000001</v>
      </c>
      <c r="H86">
        <v>704</v>
      </c>
      <c r="I86">
        <v>2.9999999999999997E-4</v>
      </c>
    </row>
    <row r="87" spans="2:9" x14ac:dyDescent="0.15">
      <c r="B87" s="57">
        <v>11932</v>
      </c>
      <c r="C87">
        <v>0.37138769999999999</v>
      </c>
      <c r="D87">
        <v>0.36531340000000001</v>
      </c>
      <c r="E87">
        <v>0.66809649999999998</v>
      </c>
      <c r="F87">
        <v>0.66633629999999999</v>
      </c>
      <c r="G87">
        <v>16576784.800000001</v>
      </c>
      <c r="H87">
        <v>710</v>
      </c>
      <c r="I87">
        <v>2.9999999999999997E-4</v>
      </c>
    </row>
    <row r="88" spans="2:9" x14ac:dyDescent="0.15">
      <c r="B88" s="57">
        <v>11962</v>
      </c>
      <c r="C88">
        <v>-2.864889E-2</v>
      </c>
      <c r="D88">
        <v>-3.4608949999999999E-2</v>
      </c>
      <c r="E88">
        <v>-5.9442019999999998E-2</v>
      </c>
      <c r="F88">
        <v>-6.265917E-2</v>
      </c>
      <c r="G88">
        <v>22648760</v>
      </c>
      <c r="H88">
        <v>707</v>
      </c>
      <c r="I88">
        <v>2.9999999999999997E-4</v>
      </c>
    </row>
    <row r="89" spans="2:9" x14ac:dyDescent="0.15">
      <c r="B89" s="57">
        <v>11993</v>
      </c>
      <c r="C89">
        <v>-0.13255310000000001</v>
      </c>
      <c r="D89">
        <v>-0.13402439999999999</v>
      </c>
      <c r="E89">
        <v>-0.16479249999999998</v>
      </c>
      <c r="F89">
        <v>-0.16599410000000001</v>
      </c>
      <c r="G89">
        <v>21809281.400000002</v>
      </c>
      <c r="H89">
        <v>708</v>
      </c>
      <c r="I89">
        <v>2.0000000000000001E-4</v>
      </c>
    </row>
    <row r="90" spans="2:9" x14ac:dyDescent="0.15">
      <c r="B90" s="57">
        <v>12023</v>
      </c>
      <c r="C90">
        <v>-5.8260150000000004E-2</v>
      </c>
      <c r="D90">
        <v>-6.3512139999999995E-2</v>
      </c>
      <c r="E90">
        <v>-7.3874090000000003E-2</v>
      </c>
      <c r="F90">
        <v>-7.6151780000000002E-2</v>
      </c>
      <c r="G90">
        <v>18824081.300000001</v>
      </c>
      <c r="H90">
        <v>704</v>
      </c>
      <c r="I90">
        <v>2.0000000000000001E-4</v>
      </c>
    </row>
    <row r="91" spans="2:9" x14ac:dyDescent="0.15">
      <c r="B91" s="57">
        <v>12054</v>
      </c>
      <c r="C91">
        <v>4.5227219999999999E-2</v>
      </c>
      <c r="D91">
        <v>3.6536699999999998E-2</v>
      </c>
      <c r="E91">
        <v>-3.662224E-2</v>
      </c>
      <c r="F91">
        <v>-4.0521380000000003E-2</v>
      </c>
      <c r="G91">
        <v>17658237.100000001</v>
      </c>
      <c r="H91">
        <v>700</v>
      </c>
      <c r="I91">
        <v>1E-4</v>
      </c>
    </row>
    <row r="92" spans="2:9" x14ac:dyDescent="0.15">
      <c r="B92" s="57">
        <v>12085</v>
      </c>
      <c r="C92">
        <v>9.8133480000000013E-3</v>
      </c>
      <c r="D92">
        <v>7.8894300000000011E-3</v>
      </c>
      <c r="E92">
        <v>3.5883459999999999E-2</v>
      </c>
      <c r="F92">
        <v>3.4374040000000002E-2</v>
      </c>
      <c r="G92">
        <v>18333864.300000001</v>
      </c>
      <c r="H92">
        <v>703</v>
      </c>
      <c r="I92">
        <v>1E-4</v>
      </c>
    </row>
    <row r="93" spans="2:9" x14ac:dyDescent="0.15">
      <c r="B93" s="57">
        <v>12113</v>
      </c>
      <c r="C93">
        <v>-0.1532038</v>
      </c>
      <c r="D93">
        <v>-0.15807060000000001</v>
      </c>
      <c r="E93">
        <v>-0.1554431</v>
      </c>
      <c r="F93">
        <v>-0.1580124</v>
      </c>
      <c r="G93">
        <v>18534273.600000001</v>
      </c>
      <c r="H93">
        <v>704</v>
      </c>
      <c r="I93">
        <v>-2.9999999999999997E-4</v>
      </c>
    </row>
    <row r="94" spans="2:9" x14ac:dyDescent="0.15">
      <c r="B94" s="57">
        <v>12144</v>
      </c>
      <c r="C94">
        <v>3.3105370000000002E-2</v>
      </c>
      <c r="D94">
        <v>2.5029970000000002E-2</v>
      </c>
      <c r="E94">
        <v>0.100121</v>
      </c>
      <c r="F94">
        <v>9.6611050000000004E-2</v>
      </c>
      <c r="G94">
        <v>15429864</v>
      </c>
      <c r="H94">
        <v>694</v>
      </c>
      <c r="I94">
        <v>4.0000000000000002E-4</v>
      </c>
    </row>
    <row r="95" spans="2:9" x14ac:dyDescent="0.15">
      <c r="B95" s="57">
        <v>12173</v>
      </c>
      <c r="C95">
        <v>0.39414329999999997</v>
      </c>
      <c r="D95">
        <v>0.3921327</v>
      </c>
      <c r="E95">
        <v>0.51824910000000002</v>
      </c>
      <c r="F95">
        <v>0.51705559999999995</v>
      </c>
      <c r="G95">
        <v>15788144.800000001</v>
      </c>
      <c r="H95">
        <v>691</v>
      </c>
      <c r="I95">
        <v>1E-3</v>
      </c>
    </row>
    <row r="96" spans="2:9" x14ac:dyDescent="0.15">
      <c r="B96" s="57">
        <v>12205</v>
      </c>
      <c r="C96">
        <v>0.2132608</v>
      </c>
      <c r="D96">
        <v>0.209702</v>
      </c>
      <c r="E96">
        <v>0.60598629999999998</v>
      </c>
      <c r="F96">
        <v>0.60494579999999998</v>
      </c>
      <c r="G96">
        <v>22135288.700000003</v>
      </c>
      <c r="H96">
        <v>692</v>
      </c>
      <c r="I96">
        <v>4.0000000000000002E-4</v>
      </c>
    </row>
    <row r="97" spans="2:9" x14ac:dyDescent="0.15">
      <c r="B97" s="57">
        <v>12235</v>
      </c>
      <c r="C97">
        <v>0.13336419999999999</v>
      </c>
      <c r="D97">
        <v>0.1287616</v>
      </c>
      <c r="E97">
        <v>0.22642999999999999</v>
      </c>
      <c r="F97">
        <v>0.22425049999999999</v>
      </c>
      <c r="G97">
        <v>26746346.600000001</v>
      </c>
      <c r="H97">
        <v>690</v>
      </c>
      <c r="I97">
        <v>2.0000000000000001E-4</v>
      </c>
    </row>
    <row r="98" spans="2:9" x14ac:dyDescent="0.15">
      <c r="B98" s="57">
        <v>12266</v>
      </c>
      <c r="C98">
        <v>-9.6341480000000007E-2</v>
      </c>
      <c r="D98">
        <v>-9.7261819999999999E-2</v>
      </c>
      <c r="E98">
        <v>-9.2416869999999998E-2</v>
      </c>
      <c r="F98">
        <v>-9.3121250000000003E-2</v>
      </c>
      <c r="G98">
        <v>30284033.100000001</v>
      </c>
      <c r="H98">
        <v>694</v>
      </c>
      <c r="I98">
        <v>2.0000000000000001E-4</v>
      </c>
    </row>
    <row r="99" spans="2:9" x14ac:dyDescent="0.15">
      <c r="B99" s="57">
        <v>12297</v>
      </c>
      <c r="C99">
        <v>0.12128459999999999</v>
      </c>
      <c r="D99">
        <v>0.11888079999999999</v>
      </c>
      <c r="E99">
        <v>0.1145524</v>
      </c>
      <c r="F99">
        <v>0.11370749999999999</v>
      </c>
      <c r="G99">
        <v>27348443.200000003</v>
      </c>
      <c r="H99">
        <v>690</v>
      </c>
      <c r="I99">
        <v>2.9999999999999997E-4</v>
      </c>
    </row>
    <row r="100" spans="2:9" x14ac:dyDescent="0.15">
      <c r="B100" s="57">
        <v>12327</v>
      </c>
      <c r="C100">
        <v>-0.10583569999999999</v>
      </c>
      <c r="D100">
        <v>-0.1099314</v>
      </c>
      <c r="E100">
        <v>-0.15000939999999999</v>
      </c>
      <c r="F100">
        <v>-0.15205150000000001</v>
      </c>
      <c r="G100">
        <v>30567105.100000001</v>
      </c>
      <c r="H100">
        <v>692</v>
      </c>
      <c r="I100">
        <v>2.0000000000000001E-4</v>
      </c>
    </row>
    <row r="101" spans="2:9" x14ac:dyDescent="0.15">
      <c r="B101" s="57">
        <v>12358</v>
      </c>
      <c r="C101">
        <v>-8.3649899999999999E-2</v>
      </c>
      <c r="D101">
        <v>-8.5046990000000003E-2</v>
      </c>
      <c r="E101">
        <v>-0.1078866</v>
      </c>
      <c r="F101">
        <v>-0.1089498</v>
      </c>
      <c r="G101">
        <v>27220087.900000002</v>
      </c>
      <c r="H101">
        <v>700</v>
      </c>
      <c r="I101">
        <v>1E-4</v>
      </c>
    </row>
    <row r="102" spans="2:9" x14ac:dyDescent="0.15">
      <c r="B102" s="57">
        <v>12387</v>
      </c>
      <c r="C102">
        <v>9.9895880000000006E-2</v>
      </c>
      <c r="D102">
        <v>9.4805790000000001E-2</v>
      </c>
      <c r="E102">
        <v>6.5094150000000003E-2</v>
      </c>
      <c r="F102">
        <v>6.3624490000000006E-2</v>
      </c>
      <c r="G102">
        <v>24924405.400000002</v>
      </c>
      <c r="H102">
        <v>700</v>
      </c>
      <c r="I102">
        <v>2.0000000000000001E-4</v>
      </c>
    </row>
    <row r="103" spans="2:9" x14ac:dyDescent="0.15">
      <c r="B103" s="57">
        <v>12418</v>
      </c>
      <c r="C103">
        <v>1.7875640000000002E-2</v>
      </c>
      <c r="D103">
        <v>1.3524990000000001E-2</v>
      </c>
      <c r="E103">
        <v>1.7241869999999999E-2</v>
      </c>
      <c r="F103">
        <v>1.467044E-2</v>
      </c>
      <c r="G103">
        <v>27394283.5</v>
      </c>
      <c r="H103">
        <v>700</v>
      </c>
      <c r="I103">
        <v>2.0000000000000001E-4</v>
      </c>
    </row>
    <row r="104" spans="2:9" x14ac:dyDescent="0.15">
      <c r="B104" s="57">
        <v>12450</v>
      </c>
      <c r="C104">
        <v>0.12677939999999999</v>
      </c>
      <c r="D104">
        <v>0.1250781</v>
      </c>
      <c r="E104">
        <v>0.31554579999999999</v>
      </c>
      <c r="F104">
        <v>0.31385370000000001</v>
      </c>
      <c r="G104">
        <v>27750008</v>
      </c>
      <c r="H104">
        <v>703</v>
      </c>
      <c r="I104">
        <v>5.0000000000000001E-4</v>
      </c>
    </row>
    <row r="105" spans="2:9" x14ac:dyDescent="0.15">
      <c r="B105" s="57">
        <v>12478</v>
      </c>
      <c r="C105">
        <v>-2.4287099999999999E-2</v>
      </c>
      <c r="D105">
        <v>-2.769406E-2</v>
      </c>
      <c r="E105">
        <v>1.086323E-2</v>
      </c>
      <c r="F105">
        <v>9.6071009999999998E-3</v>
      </c>
      <c r="G105">
        <v>31224127.700000003</v>
      </c>
      <c r="H105">
        <v>703</v>
      </c>
      <c r="I105">
        <v>2.0000000000000001E-4</v>
      </c>
    </row>
    <row r="106" spans="2:9" x14ac:dyDescent="0.15">
      <c r="B106" s="57">
        <v>12509</v>
      </c>
      <c r="C106">
        <v>4.4250980000000006E-3</v>
      </c>
      <c r="D106">
        <v>1.793101E-4</v>
      </c>
      <c r="E106">
        <v>8.0619390000000006E-3</v>
      </c>
      <c r="F106">
        <v>5.9118010000000004E-3</v>
      </c>
      <c r="G106">
        <v>30373704.900000002</v>
      </c>
      <c r="H106">
        <v>703</v>
      </c>
      <c r="I106">
        <v>2.0000000000000001E-4</v>
      </c>
    </row>
    <row r="107" spans="2:9" x14ac:dyDescent="0.15">
      <c r="B107" s="57">
        <v>12539</v>
      </c>
      <c r="C107">
        <v>-1.8345440000000001E-2</v>
      </c>
      <c r="D107">
        <v>-1.9742599999999999E-2</v>
      </c>
      <c r="E107">
        <v>2.6381350000000001E-4</v>
      </c>
      <c r="F107">
        <v>-9.6453320000000002E-4</v>
      </c>
      <c r="G107">
        <v>30366089.400000002</v>
      </c>
      <c r="H107">
        <v>705</v>
      </c>
      <c r="I107">
        <v>1E-4</v>
      </c>
    </row>
    <row r="108" spans="2:9" x14ac:dyDescent="0.15">
      <c r="B108" s="57">
        <v>12570</v>
      </c>
      <c r="C108">
        <v>-7.2273320000000002E-2</v>
      </c>
      <c r="D108">
        <v>-7.5352119999999995E-2</v>
      </c>
      <c r="E108">
        <v>-0.1072395</v>
      </c>
      <c r="F108">
        <v>-0.1084537</v>
      </c>
      <c r="G108">
        <v>29849091.700000003</v>
      </c>
      <c r="H108">
        <v>708</v>
      </c>
      <c r="I108">
        <v>1E-4</v>
      </c>
    </row>
    <row r="109" spans="2:9" x14ac:dyDescent="0.15">
      <c r="B109" s="57">
        <v>12600</v>
      </c>
      <c r="C109">
        <v>2.5344459999999999E-2</v>
      </c>
      <c r="D109">
        <v>2.0823350000000001E-2</v>
      </c>
      <c r="E109">
        <v>3.5777350000000003E-3</v>
      </c>
      <c r="F109">
        <v>1.1901470000000001E-3</v>
      </c>
      <c r="G109">
        <v>27576371.600000001</v>
      </c>
      <c r="H109">
        <v>706</v>
      </c>
      <c r="I109">
        <v>1E-4</v>
      </c>
    </row>
    <row r="110" spans="2:9" x14ac:dyDescent="0.15">
      <c r="B110" s="57">
        <v>12631</v>
      </c>
      <c r="C110">
        <v>-0.1093633</v>
      </c>
      <c r="D110">
        <v>-0.11112949999999999</v>
      </c>
      <c r="E110">
        <v>-0.18603690000000001</v>
      </c>
      <c r="F110">
        <v>-0.18756019999999998</v>
      </c>
      <c r="G110">
        <v>28057466.100000001</v>
      </c>
      <c r="H110">
        <v>701</v>
      </c>
      <c r="I110">
        <v>1E-4</v>
      </c>
    </row>
    <row r="111" spans="2:9" x14ac:dyDescent="0.15">
      <c r="B111" s="57">
        <v>12662</v>
      </c>
      <c r="C111">
        <v>5.7042610000000001E-2</v>
      </c>
      <c r="D111">
        <v>5.1710520000000003E-2</v>
      </c>
      <c r="E111">
        <v>9.8560629999999996E-2</v>
      </c>
      <c r="F111">
        <v>9.6893260000000009E-2</v>
      </c>
      <c r="G111">
        <v>24962394.300000001</v>
      </c>
      <c r="H111">
        <v>701</v>
      </c>
      <c r="I111">
        <v>1E-4</v>
      </c>
    </row>
    <row r="112" spans="2:9" x14ac:dyDescent="0.15">
      <c r="B112" s="57">
        <v>12691</v>
      </c>
      <c r="C112">
        <v>-2.3618880000000004E-3</v>
      </c>
      <c r="D112">
        <v>-6.7529630000000007E-3</v>
      </c>
      <c r="E112">
        <v>-1.1747570000000001E-2</v>
      </c>
      <c r="F112">
        <v>-1.425596E-2</v>
      </c>
      <c r="G112">
        <v>26624697.900000002</v>
      </c>
      <c r="H112">
        <v>707</v>
      </c>
      <c r="I112">
        <v>1E-4</v>
      </c>
    </row>
    <row r="113" spans="2:9" x14ac:dyDescent="0.15">
      <c r="B113" s="57">
        <v>12723</v>
      </c>
      <c r="C113">
        <v>-1.8895350000000002E-2</v>
      </c>
      <c r="D113">
        <v>-2.0333110000000001E-2</v>
      </c>
      <c r="E113">
        <v>-1.9230210000000001E-2</v>
      </c>
      <c r="F113">
        <v>-2.0664519999999999E-2</v>
      </c>
      <c r="G113">
        <v>26444729.900000002</v>
      </c>
      <c r="H113">
        <v>705</v>
      </c>
      <c r="I113">
        <v>1E-4</v>
      </c>
    </row>
    <row r="114" spans="2:9" x14ac:dyDescent="0.15">
      <c r="B114" s="57">
        <v>12753</v>
      </c>
      <c r="C114">
        <v>8.2095479999999998E-2</v>
      </c>
      <c r="D114">
        <v>7.7484120000000004E-2</v>
      </c>
      <c r="E114">
        <v>0.1287046</v>
      </c>
      <c r="F114">
        <v>0.12662189999999998</v>
      </c>
      <c r="G114">
        <v>26091382.400000002</v>
      </c>
      <c r="H114">
        <v>705</v>
      </c>
      <c r="I114">
        <v>1E-4</v>
      </c>
    </row>
    <row r="115" spans="2:9" x14ac:dyDescent="0.15">
      <c r="B115" s="57">
        <v>12784</v>
      </c>
      <c r="C115">
        <v>3.5540740000000004E-3</v>
      </c>
      <c r="D115">
        <v>-1.8239340000000001E-3</v>
      </c>
      <c r="E115">
        <v>1.4735140000000001E-2</v>
      </c>
      <c r="F115">
        <v>1.175007E-2</v>
      </c>
      <c r="G115">
        <v>28157905.900000002</v>
      </c>
      <c r="H115">
        <v>707</v>
      </c>
      <c r="I115">
        <v>1E-4</v>
      </c>
    </row>
    <row r="116" spans="2:9" x14ac:dyDescent="0.15">
      <c r="B116" s="57">
        <v>12815</v>
      </c>
      <c r="C116">
        <v>-3.3416290000000001E-2</v>
      </c>
      <c r="D116">
        <v>-3.524853E-2</v>
      </c>
      <c r="E116">
        <v>-2.9663370000000001E-2</v>
      </c>
      <c r="F116">
        <v>-3.1459960000000002E-2</v>
      </c>
      <c r="G116">
        <v>28094595.100000001</v>
      </c>
      <c r="H116">
        <v>707</v>
      </c>
      <c r="I116">
        <v>1E-4</v>
      </c>
    </row>
    <row r="117" spans="2:9" x14ac:dyDescent="0.15">
      <c r="B117" s="57">
        <v>12843</v>
      </c>
      <c r="C117">
        <v>-1.9461909999999999E-2</v>
      </c>
      <c r="D117">
        <v>-2.3779379999999999E-2</v>
      </c>
      <c r="E117">
        <v>-5.601623E-2</v>
      </c>
      <c r="F117">
        <v>-5.7480750000000004E-2</v>
      </c>
      <c r="G117">
        <v>26961638.400000002</v>
      </c>
      <c r="H117">
        <v>699</v>
      </c>
      <c r="I117">
        <v>2.0000000000000001E-4</v>
      </c>
    </row>
    <row r="118" spans="2:9" x14ac:dyDescent="0.15">
      <c r="B118" s="57">
        <v>12873</v>
      </c>
      <c r="C118">
        <v>-3.6013200000000002E-2</v>
      </c>
      <c r="D118">
        <v>-4.1138760000000003E-2</v>
      </c>
      <c r="E118">
        <v>-7.3353200000000007E-2</v>
      </c>
      <c r="F118">
        <v>-7.6033989999999996E-2</v>
      </c>
      <c r="G118">
        <v>26039674.600000001</v>
      </c>
      <c r="H118">
        <v>690</v>
      </c>
      <c r="I118">
        <v>1E-4</v>
      </c>
    </row>
    <row r="119" spans="2:9" x14ac:dyDescent="0.15">
      <c r="B119" s="57">
        <v>12904</v>
      </c>
      <c r="C119">
        <v>9.0452310000000008E-2</v>
      </c>
      <c r="D119">
        <v>8.8987040000000003E-2</v>
      </c>
      <c r="E119">
        <v>0.10162839999999999</v>
      </c>
      <c r="F119">
        <v>0.1002677</v>
      </c>
      <c r="G119">
        <v>25101037.900000002</v>
      </c>
      <c r="H119">
        <v>696</v>
      </c>
      <c r="I119">
        <v>1E-4</v>
      </c>
    </row>
    <row r="120" spans="2:9" x14ac:dyDescent="0.15">
      <c r="B120" s="57">
        <v>12935</v>
      </c>
      <c r="C120">
        <v>3.4561050000000003E-2</v>
      </c>
      <c r="D120">
        <v>3.0658299999999999E-2</v>
      </c>
      <c r="E120">
        <v>2.4400970000000001E-2</v>
      </c>
      <c r="F120">
        <v>2.2682259999999999E-2</v>
      </c>
      <c r="G120">
        <v>27632030.600000001</v>
      </c>
      <c r="H120">
        <v>702</v>
      </c>
      <c r="I120">
        <v>1E-4</v>
      </c>
    </row>
    <row r="121" spans="2:9" x14ac:dyDescent="0.15">
      <c r="B121" s="57">
        <v>12964</v>
      </c>
      <c r="C121">
        <v>5.7796220000000002E-2</v>
      </c>
      <c r="D121">
        <v>5.3032059999999999E-2</v>
      </c>
      <c r="E121">
        <v>4.0188969999999997E-2</v>
      </c>
      <c r="F121">
        <v>3.7346580000000004E-2</v>
      </c>
      <c r="G121">
        <v>28508076.800000001</v>
      </c>
      <c r="H121">
        <v>703</v>
      </c>
      <c r="I121">
        <v>1E-4</v>
      </c>
    </row>
    <row r="122" spans="2:9" x14ac:dyDescent="0.15">
      <c r="B122" s="57">
        <v>12996</v>
      </c>
      <c r="C122">
        <v>7.4160160000000003E-2</v>
      </c>
      <c r="D122">
        <v>7.2613220000000006E-2</v>
      </c>
      <c r="E122">
        <v>0.11038239999999999</v>
      </c>
      <c r="F122">
        <v>0.10887559999999999</v>
      </c>
      <c r="G122">
        <v>29793787.400000002</v>
      </c>
      <c r="H122">
        <v>693</v>
      </c>
      <c r="I122">
        <v>1E-4</v>
      </c>
    </row>
    <row r="123" spans="2:9" x14ac:dyDescent="0.15">
      <c r="B123" s="57">
        <v>13027</v>
      </c>
      <c r="C123">
        <v>2.6773149999999999E-2</v>
      </c>
      <c r="D123">
        <v>2.2979360000000001E-2</v>
      </c>
      <c r="E123">
        <v>8.3084130000000006E-2</v>
      </c>
      <c r="F123">
        <v>8.1624180000000005E-2</v>
      </c>
      <c r="G123">
        <v>32141164.200000003</v>
      </c>
      <c r="H123">
        <v>699</v>
      </c>
      <c r="I123">
        <v>1E-4</v>
      </c>
    </row>
    <row r="124" spans="2:9" x14ac:dyDescent="0.15">
      <c r="B124" s="57">
        <v>13057</v>
      </c>
      <c r="C124">
        <v>2.6074170000000001E-2</v>
      </c>
      <c r="D124">
        <v>2.172667E-2</v>
      </c>
      <c r="E124">
        <v>2.3798070000000001E-2</v>
      </c>
      <c r="F124">
        <v>2.1209020000000002E-2</v>
      </c>
      <c r="G124">
        <v>32885151.100000001</v>
      </c>
      <c r="H124">
        <v>702</v>
      </c>
      <c r="I124">
        <v>1E-4</v>
      </c>
    </row>
    <row r="125" spans="2:9" x14ac:dyDescent="0.15">
      <c r="B125" s="57">
        <v>13088</v>
      </c>
      <c r="C125">
        <v>6.9439410000000007E-2</v>
      </c>
      <c r="D125">
        <v>6.7919670000000001E-2</v>
      </c>
      <c r="E125">
        <v>8.2776200000000008E-2</v>
      </c>
      <c r="F125">
        <v>8.1342819999999996E-2</v>
      </c>
      <c r="G125">
        <v>33682421.100000001</v>
      </c>
      <c r="H125">
        <v>707</v>
      </c>
      <c r="I125">
        <v>1E-4</v>
      </c>
    </row>
    <row r="126" spans="2:9" x14ac:dyDescent="0.15">
      <c r="B126" s="57">
        <v>13118</v>
      </c>
      <c r="C126">
        <v>5.2871680000000004E-2</v>
      </c>
      <c r="D126">
        <v>4.7898179999999999E-2</v>
      </c>
      <c r="E126">
        <v>0.14578159999999998</v>
      </c>
      <c r="F126">
        <v>0.14371109999999998</v>
      </c>
      <c r="G126">
        <v>35939281.300000004</v>
      </c>
      <c r="H126">
        <v>705</v>
      </c>
      <c r="I126">
        <v>2.0000000000000001E-4</v>
      </c>
    </row>
    <row r="127" spans="2:9" x14ac:dyDescent="0.15">
      <c r="B127" s="57">
        <v>13149</v>
      </c>
      <c r="C127">
        <v>4.6926219999999998E-2</v>
      </c>
      <c r="D127">
        <v>4.2495400000000003E-2</v>
      </c>
      <c r="E127">
        <v>6.0243410000000004E-2</v>
      </c>
      <c r="F127">
        <v>5.6844600000000002E-2</v>
      </c>
      <c r="G127">
        <v>37653201.300000004</v>
      </c>
      <c r="H127">
        <v>708</v>
      </c>
      <c r="I127">
        <v>1E-4</v>
      </c>
    </row>
    <row r="128" spans="2:9" x14ac:dyDescent="0.15">
      <c r="B128" s="57">
        <v>13180</v>
      </c>
      <c r="C128">
        <v>6.9558850000000005E-2</v>
      </c>
      <c r="D128">
        <v>6.774869E-2</v>
      </c>
      <c r="E128">
        <v>0.15016489999999999</v>
      </c>
      <c r="F128">
        <v>0.1485457</v>
      </c>
      <c r="G128">
        <v>39563550.200000003</v>
      </c>
      <c r="H128">
        <v>716</v>
      </c>
      <c r="I128">
        <v>1E-4</v>
      </c>
    </row>
    <row r="129" spans="2:9" x14ac:dyDescent="0.15">
      <c r="B129" s="57">
        <v>13209</v>
      </c>
      <c r="C129">
        <v>2.5402420000000002E-2</v>
      </c>
      <c r="D129">
        <v>2.223048E-2</v>
      </c>
      <c r="E129">
        <v>4.5618570000000004E-2</v>
      </c>
      <c r="F129">
        <v>4.411085E-2</v>
      </c>
      <c r="G129">
        <v>42242068.600000001</v>
      </c>
      <c r="H129">
        <v>715</v>
      </c>
      <c r="I129">
        <v>1E-4</v>
      </c>
    </row>
    <row r="130" spans="2:9" x14ac:dyDescent="0.15">
      <c r="B130" s="57">
        <v>13240</v>
      </c>
      <c r="C130">
        <v>8.2530220000000005E-3</v>
      </c>
      <c r="D130">
        <v>4.8813459999999999E-3</v>
      </c>
      <c r="E130">
        <v>5.9470700000000005E-3</v>
      </c>
      <c r="F130">
        <v>3.4948230000000002E-3</v>
      </c>
      <c r="G130">
        <v>42870618.100000001</v>
      </c>
      <c r="H130">
        <v>713</v>
      </c>
      <c r="I130">
        <v>2.0000000000000001E-4</v>
      </c>
    </row>
    <row r="131" spans="2:9" x14ac:dyDescent="0.15">
      <c r="B131" s="57">
        <v>13270</v>
      </c>
      <c r="C131">
        <v>-8.1480640000000007E-2</v>
      </c>
      <c r="D131">
        <v>-8.2645570000000002E-2</v>
      </c>
      <c r="E131">
        <v>-0.12296299999999999</v>
      </c>
      <c r="F131">
        <v>-0.12409579999999999</v>
      </c>
      <c r="G131">
        <v>43358361.700000003</v>
      </c>
      <c r="H131">
        <v>718</v>
      </c>
      <c r="I131">
        <v>2.0000000000000001E-4</v>
      </c>
    </row>
    <row r="132" spans="2:9" x14ac:dyDescent="0.15">
      <c r="B132" s="57">
        <v>13299</v>
      </c>
      <c r="C132">
        <v>5.2042890000000001E-2</v>
      </c>
      <c r="D132">
        <v>4.748753E-2</v>
      </c>
      <c r="E132">
        <v>5.1218100000000003E-2</v>
      </c>
      <c r="F132">
        <v>4.9287530000000003E-2</v>
      </c>
      <c r="G132">
        <v>40273492.300000004</v>
      </c>
      <c r="H132">
        <v>727</v>
      </c>
      <c r="I132">
        <v>2.0000000000000001E-4</v>
      </c>
    </row>
    <row r="133" spans="2:9" x14ac:dyDescent="0.15">
      <c r="B133" s="57">
        <v>13331</v>
      </c>
      <c r="C133">
        <v>2.4670730000000002E-2</v>
      </c>
      <c r="D133">
        <v>2.0753819999999999E-2</v>
      </c>
      <c r="E133">
        <v>-3.2477269999999999E-4</v>
      </c>
      <c r="F133">
        <v>-3.3836210000000003E-3</v>
      </c>
      <c r="G133">
        <v>42217514.5</v>
      </c>
      <c r="H133">
        <v>726</v>
      </c>
      <c r="I133">
        <v>2.9999999999999997E-4</v>
      </c>
    </row>
    <row r="134" spans="2:9" x14ac:dyDescent="0.15">
      <c r="B134" s="57">
        <v>13362</v>
      </c>
      <c r="C134">
        <v>6.5954360000000004E-2</v>
      </c>
      <c r="D134">
        <v>6.4326010000000003E-2</v>
      </c>
      <c r="E134">
        <v>8.1929680000000005E-2</v>
      </c>
      <c r="F134">
        <v>8.0306139999999998E-2</v>
      </c>
      <c r="G134">
        <v>43206701.400000006</v>
      </c>
      <c r="H134">
        <v>729</v>
      </c>
      <c r="I134">
        <v>1E-4</v>
      </c>
    </row>
    <row r="135" spans="2:9" x14ac:dyDescent="0.15">
      <c r="B135" s="57">
        <v>13393</v>
      </c>
      <c r="C135">
        <v>1.0950110000000001E-2</v>
      </c>
      <c r="D135">
        <v>6.6049310000000005E-3</v>
      </c>
      <c r="E135">
        <v>2.1447040000000001E-2</v>
      </c>
      <c r="F135">
        <v>1.9464550000000001E-2</v>
      </c>
      <c r="G135">
        <v>45996893.5</v>
      </c>
      <c r="H135">
        <v>730</v>
      </c>
      <c r="I135">
        <v>2.0000000000000001E-4</v>
      </c>
    </row>
    <row r="136" spans="2:9" x14ac:dyDescent="0.15">
      <c r="B136" s="57">
        <v>13423</v>
      </c>
      <c r="C136">
        <v>1.189897E-2</v>
      </c>
      <c r="D136">
        <v>7.9623740000000012E-3</v>
      </c>
      <c r="E136">
        <v>3.2667540000000002E-2</v>
      </c>
      <c r="F136">
        <v>2.9276570000000002E-2</v>
      </c>
      <c r="G136">
        <v>46302712.100000001</v>
      </c>
      <c r="H136">
        <v>731</v>
      </c>
      <c r="I136">
        <v>1E-4</v>
      </c>
    </row>
    <row r="137" spans="2:9" x14ac:dyDescent="0.15">
      <c r="B137" s="57">
        <v>13454</v>
      </c>
      <c r="C137">
        <v>6.9986210000000007E-2</v>
      </c>
      <c r="D137">
        <v>6.8468559999999998E-2</v>
      </c>
      <c r="E137">
        <v>6.3754870000000005E-2</v>
      </c>
      <c r="F137">
        <v>6.1893089999999998E-2</v>
      </c>
      <c r="G137">
        <v>46643283.800000004</v>
      </c>
      <c r="H137">
        <v>729</v>
      </c>
      <c r="I137">
        <v>2.0000000000000001E-4</v>
      </c>
    </row>
    <row r="138" spans="2:9" x14ac:dyDescent="0.15">
      <c r="B138" s="57">
        <v>13484</v>
      </c>
      <c r="C138">
        <v>3.285445E-2</v>
      </c>
      <c r="D138">
        <v>2.4018649999999999E-2</v>
      </c>
      <c r="E138">
        <v>9.1426930000000003E-2</v>
      </c>
      <c r="F138">
        <v>8.5922490000000004E-2</v>
      </c>
      <c r="G138">
        <v>50028655.600000001</v>
      </c>
      <c r="H138">
        <v>730</v>
      </c>
      <c r="I138">
        <v>1E-4</v>
      </c>
    </row>
    <row r="139" spans="2:9" x14ac:dyDescent="0.15">
      <c r="B139" s="57">
        <v>13515</v>
      </c>
      <c r="C139">
        <v>2.7957300000000002E-3</v>
      </c>
      <c r="D139">
        <v>-3.3853250000000002E-3</v>
      </c>
      <c r="E139">
        <v>2.7306179999999999E-2</v>
      </c>
      <c r="F139">
        <v>1.973977E-2</v>
      </c>
      <c r="G139">
        <v>51273162</v>
      </c>
      <c r="H139">
        <v>738</v>
      </c>
      <c r="I139">
        <v>0</v>
      </c>
    </row>
    <row r="140" spans="2:9" x14ac:dyDescent="0.15">
      <c r="B140" s="57">
        <v>13545</v>
      </c>
      <c r="C140">
        <v>3.3257500000000002E-2</v>
      </c>
      <c r="D140">
        <v>3.1836179999999999E-2</v>
      </c>
      <c r="E140">
        <v>7.6220800000000005E-2</v>
      </c>
      <c r="F140">
        <v>7.4297120000000008E-2</v>
      </c>
      <c r="G140">
        <v>51521139.200000003</v>
      </c>
      <c r="H140">
        <v>737</v>
      </c>
      <c r="I140">
        <v>1E-4</v>
      </c>
    </row>
    <row r="141" spans="2:9" x14ac:dyDescent="0.15">
      <c r="B141" s="57">
        <v>13573</v>
      </c>
      <c r="C141">
        <v>1.3113630000000001E-2</v>
      </c>
      <c r="D141">
        <v>1.0212230000000001E-2</v>
      </c>
      <c r="E141">
        <v>2.3904169999999999E-2</v>
      </c>
      <c r="F141">
        <v>2.2030009999999999E-2</v>
      </c>
      <c r="G141">
        <v>53253714.700000003</v>
      </c>
      <c r="H141">
        <v>746</v>
      </c>
      <c r="I141">
        <v>2.0000000000000001E-4</v>
      </c>
    </row>
    <row r="142" spans="2:9" x14ac:dyDescent="0.15">
      <c r="B142" s="57">
        <v>13605</v>
      </c>
      <c r="C142">
        <v>-2.7321440000000002E-3</v>
      </c>
      <c r="D142">
        <v>-6.259466E-3</v>
      </c>
      <c r="E142">
        <v>1.064857E-3</v>
      </c>
      <c r="F142">
        <v>-2.2125670000000004E-3</v>
      </c>
      <c r="G142">
        <v>53936766.700000003</v>
      </c>
      <c r="H142">
        <v>748</v>
      </c>
      <c r="I142">
        <v>1E-4</v>
      </c>
    </row>
    <row r="143" spans="2:9" x14ac:dyDescent="0.15">
      <c r="B143" s="57">
        <v>13635</v>
      </c>
      <c r="C143">
        <v>-7.5416129999999998E-2</v>
      </c>
      <c r="D143">
        <v>-7.6576500000000006E-2</v>
      </c>
      <c r="E143">
        <v>-0.10102409999999999</v>
      </c>
      <c r="F143">
        <v>-0.10235999999999999</v>
      </c>
      <c r="G143">
        <v>53850083.200000003</v>
      </c>
      <c r="H143">
        <v>753</v>
      </c>
      <c r="I143">
        <v>2.9999999999999997E-4</v>
      </c>
    </row>
    <row r="144" spans="2:9" x14ac:dyDescent="0.15">
      <c r="B144" s="57">
        <v>13663</v>
      </c>
      <c r="C144">
        <v>-7.0542920000000002E-3</v>
      </c>
      <c r="D144">
        <v>-1.190365E-2</v>
      </c>
      <c r="E144">
        <v>-2.4524050000000002E-2</v>
      </c>
      <c r="F144">
        <v>-2.733327E-2</v>
      </c>
      <c r="G144">
        <v>49871728.200000003</v>
      </c>
      <c r="H144">
        <v>756</v>
      </c>
      <c r="I144">
        <v>5.9999999999999995E-4</v>
      </c>
    </row>
    <row r="145" spans="2:9" x14ac:dyDescent="0.15">
      <c r="B145" s="57">
        <v>13696</v>
      </c>
      <c r="C145">
        <v>-4.1747940000000004E-2</v>
      </c>
      <c r="D145">
        <v>-4.6271909999999999E-2</v>
      </c>
      <c r="E145">
        <v>-7.6702179999999995E-2</v>
      </c>
      <c r="F145">
        <v>-8.0678899999999998E-2</v>
      </c>
      <c r="G145">
        <v>49292452.800000004</v>
      </c>
      <c r="H145">
        <v>757</v>
      </c>
      <c r="I145">
        <v>2.9999999999999997E-4</v>
      </c>
    </row>
    <row r="146" spans="2:9" x14ac:dyDescent="0.15">
      <c r="B146" s="57">
        <v>13727</v>
      </c>
      <c r="C146">
        <v>8.9724970000000001E-2</v>
      </c>
      <c r="D146">
        <v>8.8116420000000001E-2</v>
      </c>
      <c r="E146">
        <v>9.9610630000000006E-2</v>
      </c>
      <c r="F146">
        <v>9.7710359999999996E-2</v>
      </c>
      <c r="G146">
        <v>47226198.900000006</v>
      </c>
      <c r="H146">
        <v>762</v>
      </c>
      <c r="I146">
        <v>2.9999999999999997E-4</v>
      </c>
    </row>
    <row r="147" spans="2:9" x14ac:dyDescent="0.15">
      <c r="B147" s="57">
        <v>13758</v>
      </c>
      <c r="C147">
        <v>-4.8364850000000001E-2</v>
      </c>
      <c r="D147">
        <v>-5.275796E-2</v>
      </c>
      <c r="E147">
        <v>-5.2749320000000002E-2</v>
      </c>
      <c r="F147">
        <v>-5.5246009999999998E-2</v>
      </c>
      <c r="G147">
        <v>51329040.400000006</v>
      </c>
      <c r="H147">
        <v>767</v>
      </c>
      <c r="I147">
        <v>2.0000000000000001E-4</v>
      </c>
    </row>
    <row r="148" spans="2:9" x14ac:dyDescent="0.15">
      <c r="B148" s="57">
        <v>13788</v>
      </c>
      <c r="C148">
        <v>-0.13662259999999998</v>
      </c>
      <c r="D148">
        <v>-0.14127870000000001</v>
      </c>
      <c r="E148">
        <v>-0.19318179999999999</v>
      </c>
      <c r="F148">
        <v>-0.19745749999999998</v>
      </c>
      <c r="G148">
        <v>48748703.5</v>
      </c>
      <c r="H148">
        <v>776</v>
      </c>
      <c r="I148">
        <v>4.0000000000000002E-4</v>
      </c>
    </row>
    <row r="149" spans="2:9" x14ac:dyDescent="0.15">
      <c r="B149" s="57">
        <v>13818</v>
      </c>
      <c r="C149">
        <v>-9.5798190000000005E-2</v>
      </c>
      <c r="D149">
        <v>-9.7367610000000007E-2</v>
      </c>
      <c r="E149">
        <v>-0.1015493</v>
      </c>
      <c r="F149">
        <v>-0.1039635</v>
      </c>
      <c r="G149">
        <v>41953355.800000004</v>
      </c>
      <c r="H149">
        <v>778</v>
      </c>
      <c r="I149">
        <v>2.0000000000000001E-4</v>
      </c>
    </row>
    <row r="150" spans="2:9" x14ac:dyDescent="0.15">
      <c r="B150" s="57">
        <v>13849</v>
      </c>
      <c r="C150">
        <v>-8.3053189999999999E-2</v>
      </c>
      <c r="D150">
        <v>-9.5199790000000006E-2</v>
      </c>
      <c r="E150">
        <v>-0.10863779999999999</v>
      </c>
      <c r="F150">
        <v>-0.1152793</v>
      </c>
      <c r="G150">
        <v>37993021.600000001</v>
      </c>
      <c r="H150">
        <v>781</v>
      </c>
      <c r="I150">
        <v>2.0000000000000001E-4</v>
      </c>
    </row>
    <row r="151" spans="2:9" x14ac:dyDescent="0.15">
      <c r="B151" s="57">
        <v>13880</v>
      </c>
      <c r="C151">
        <v>-4.0773520000000001E-2</v>
      </c>
      <c r="D151">
        <v>-5.0003760000000001E-2</v>
      </c>
      <c r="E151">
        <v>-9.9215159999999997E-2</v>
      </c>
      <c r="F151">
        <v>-0.10968</v>
      </c>
      <c r="G151">
        <v>34258946.600000001</v>
      </c>
      <c r="H151">
        <v>775</v>
      </c>
      <c r="I151">
        <v>0</v>
      </c>
    </row>
    <row r="152" spans="2:9" x14ac:dyDescent="0.15">
      <c r="B152" s="57">
        <v>13911</v>
      </c>
      <c r="C152">
        <v>6.7761500000000007E-3</v>
      </c>
      <c r="D152">
        <v>5.1109660000000006E-3</v>
      </c>
      <c r="E152">
        <v>4.2060190000000004E-2</v>
      </c>
      <c r="F152">
        <v>3.9577479999999998E-2</v>
      </c>
      <c r="G152">
        <v>32636697.300000001</v>
      </c>
      <c r="H152">
        <v>777</v>
      </c>
      <c r="I152">
        <v>0</v>
      </c>
    </row>
    <row r="153" spans="2:9" x14ac:dyDescent="0.15">
      <c r="B153" s="57">
        <v>13939</v>
      </c>
      <c r="C153">
        <v>5.8013019999999998E-2</v>
      </c>
      <c r="D153">
        <v>5.3921000000000004E-2</v>
      </c>
      <c r="E153">
        <v>6.1061200000000003E-2</v>
      </c>
      <c r="F153">
        <v>5.8386359999999998E-2</v>
      </c>
      <c r="G153">
        <v>33045044.5</v>
      </c>
      <c r="H153">
        <v>782</v>
      </c>
      <c r="I153">
        <v>0</v>
      </c>
    </row>
    <row r="154" spans="2:9" x14ac:dyDescent="0.15">
      <c r="B154" s="57">
        <v>13970</v>
      </c>
      <c r="C154">
        <v>-0.23841619999999999</v>
      </c>
      <c r="D154">
        <v>-0.24312819999999999</v>
      </c>
      <c r="E154">
        <v>-0.28556399999999998</v>
      </c>
      <c r="F154">
        <v>-0.28893039999999998</v>
      </c>
      <c r="G154">
        <v>34750224.899999999</v>
      </c>
      <c r="H154">
        <v>776</v>
      </c>
      <c r="I154">
        <v>-1E-4</v>
      </c>
    </row>
    <row r="155" spans="2:9" x14ac:dyDescent="0.15">
      <c r="B155" s="57">
        <v>14000</v>
      </c>
      <c r="C155">
        <v>0.14596299999999998</v>
      </c>
      <c r="D155">
        <v>0.14405979999999999</v>
      </c>
      <c r="E155">
        <v>0.20619949999999998</v>
      </c>
      <c r="F155">
        <v>0.20450479999999999</v>
      </c>
      <c r="G155">
        <v>26379744.100000001</v>
      </c>
      <c r="H155">
        <v>778</v>
      </c>
      <c r="I155">
        <v>1E-4</v>
      </c>
    </row>
    <row r="156" spans="2:9" x14ac:dyDescent="0.15">
      <c r="B156" s="57">
        <v>14031</v>
      </c>
      <c r="C156">
        <v>-3.9053270000000001E-2</v>
      </c>
      <c r="D156">
        <v>-4.3676739999999999E-2</v>
      </c>
      <c r="E156">
        <v>-7.0461750000000004E-2</v>
      </c>
      <c r="F156">
        <v>-7.2746660000000005E-2</v>
      </c>
      <c r="G156">
        <v>30260637</v>
      </c>
      <c r="H156">
        <v>786</v>
      </c>
      <c r="I156">
        <v>0</v>
      </c>
    </row>
    <row r="157" spans="2:9" x14ac:dyDescent="0.15">
      <c r="B157" s="57">
        <v>14061</v>
      </c>
      <c r="C157">
        <v>0.2379136</v>
      </c>
      <c r="D157">
        <v>0.23247369999999998</v>
      </c>
      <c r="E157">
        <v>0.30635269999999998</v>
      </c>
      <c r="F157">
        <v>0.30244470000000001</v>
      </c>
      <c r="G157">
        <v>28950365.100000001</v>
      </c>
      <c r="H157">
        <v>787</v>
      </c>
      <c r="I157">
        <v>0</v>
      </c>
    </row>
    <row r="158" spans="2:9" x14ac:dyDescent="0.15">
      <c r="B158" s="57">
        <v>14091</v>
      </c>
      <c r="C158">
        <v>7.2097129999999995E-2</v>
      </c>
      <c r="D158">
        <v>7.0628140000000006E-2</v>
      </c>
      <c r="E158">
        <v>0.1218359</v>
      </c>
      <c r="F158">
        <v>0.12049319999999999</v>
      </c>
      <c r="G158">
        <v>35635678.399999999</v>
      </c>
      <c r="H158">
        <v>782</v>
      </c>
      <c r="I158">
        <v>-1E-4</v>
      </c>
    </row>
    <row r="159" spans="2:9" x14ac:dyDescent="0.15">
      <c r="B159" s="57">
        <v>14123</v>
      </c>
      <c r="C159">
        <v>-2.713935E-2</v>
      </c>
      <c r="D159">
        <v>-3.0483949999999999E-2</v>
      </c>
      <c r="E159">
        <v>-6.3786830000000003E-2</v>
      </c>
      <c r="F159">
        <v>-6.5783110000000006E-2</v>
      </c>
      <c r="G159">
        <v>38202055.700000003</v>
      </c>
      <c r="H159">
        <v>779</v>
      </c>
      <c r="I159">
        <v>0</v>
      </c>
    </row>
    <row r="160" spans="2:9" x14ac:dyDescent="0.15">
      <c r="B160" s="57">
        <v>14153</v>
      </c>
      <c r="C160">
        <v>8.9124850000000012E-3</v>
      </c>
      <c r="D160">
        <v>4.9889940000000001E-3</v>
      </c>
      <c r="E160">
        <v>-1.463327E-2</v>
      </c>
      <c r="F160">
        <v>-1.7224420000000001E-2</v>
      </c>
      <c r="G160">
        <v>37047081.700000003</v>
      </c>
      <c r="H160">
        <v>782</v>
      </c>
      <c r="I160">
        <v>2.0000000000000001E-4</v>
      </c>
    </row>
    <row r="161" spans="2:9" x14ac:dyDescent="0.15">
      <c r="B161" s="57">
        <v>14184</v>
      </c>
      <c r="C161">
        <v>7.8926650000000001E-2</v>
      </c>
      <c r="D161">
        <v>7.7476900000000001E-2</v>
      </c>
      <c r="E161">
        <v>0.1445388</v>
      </c>
      <c r="F161">
        <v>0.14292879999999999</v>
      </c>
      <c r="G161">
        <v>37201937.200000003</v>
      </c>
      <c r="H161">
        <v>778</v>
      </c>
      <c r="I161">
        <v>1E-4</v>
      </c>
    </row>
    <row r="162" spans="2:9" x14ac:dyDescent="0.15">
      <c r="B162" s="57">
        <v>14214</v>
      </c>
      <c r="C162">
        <v>-1.8206400000000001E-2</v>
      </c>
      <c r="D162">
        <v>-2.32553E-2</v>
      </c>
      <c r="E162">
        <v>-3.6530489999999999E-2</v>
      </c>
      <c r="F162">
        <v>-3.9372650000000002E-2</v>
      </c>
      <c r="G162">
        <v>40110606.399999999</v>
      </c>
      <c r="H162">
        <v>777</v>
      </c>
      <c r="I162">
        <v>-5.9999999999999995E-4</v>
      </c>
    </row>
    <row r="163" spans="2:9" x14ac:dyDescent="0.15">
      <c r="B163" s="57">
        <v>14245</v>
      </c>
      <c r="C163">
        <v>4.1919480000000002E-2</v>
      </c>
      <c r="D163">
        <v>3.6519090000000004E-2</v>
      </c>
      <c r="E163">
        <v>3.3472189999999999E-2</v>
      </c>
      <c r="F163">
        <v>2.8475670000000002E-2</v>
      </c>
      <c r="G163">
        <v>39172689.800000004</v>
      </c>
      <c r="H163">
        <v>773</v>
      </c>
      <c r="I163">
        <v>0</v>
      </c>
    </row>
    <row r="164" spans="2:9" x14ac:dyDescent="0.15">
      <c r="B164" s="57">
        <v>14276</v>
      </c>
      <c r="C164">
        <v>-6.0380799999999998E-2</v>
      </c>
      <c r="D164">
        <v>-6.1611340000000001E-2</v>
      </c>
      <c r="E164">
        <v>-7.5728950000000003E-2</v>
      </c>
      <c r="F164">
        <v>-7.7169620000000008E-2</v>
      </c>
      <c r="G164">
        <v>40387555.400000006</v>
      </c>
      <c r="H164">
        <v>775</v>
      </c>
      <c r="I164">
        <v>-1E-4</v>
      </c>
    </row>
    <row r="165" spans="2:9" x14ac:dyDescent="0.15">
      <c r="B165" s="57">
        <v>14304</v>
      </c>
      <c r="C165">
        <v>3.5255309999999998E-2</v>
      </c>
      <c r="D165">
        <v>3.1194900000000001E-2</v>
      </c>
      <c r="E165">
        <v>4.1383650000000001E-2</v>
      </c>
      <c r="F165">
        <v>3.9453010000000004E-2</v>
      </c>
      <c r="G165">
        <v>37924111.899999999</v>
      </c>
      <c r="H165">
        <v>776</v>
      </c>
      <c r="I165">
        <v>1E-4</v>
      </c>
    </row>
    <row r="166" spans="2:9" x14ac:dyDescent="0.15">
      <c r="B166" s="57">
        <v>14335</v>
      </c>
      <c r="C166">
        <v>-0.1207268</v>
      </c>
      <c r="D166">
        <v>-0.1246727</v>
      </c>
      <c r="E166">
        <v>-0.1737628</v>
      </c>
      <c r="F166">
        <v>-0.17653659999999999</v>
      </c>
      <c r="G166">
        <v>39208179.700000003</v>
      </c>
      <c r="H166">
        <v>777</v>
      </c>
      <c r="I166">
        <v>-1E-4</v>
      </c>
    </row>
    <row r="167" spans="2:9" x14ac:dyDescent="0.15">
      <c r="B167" s="57">
        <v>14364</v>
      </c>
      <c r="C167">
        <v>-1.9317150000000001E-3</v>
      </c>
      <c r="D167">
        <v>-3.4357810000000002E-3</v>
      </c>
      <c r="E167">
        <v>2.4285410000000002E-3</v>
      </c>
      <c r="F167">
        <v>9.3119360000000007E-4</v>
      </c>
      <c r="G167">
        <v>34279850.100000001</v>
      </c>
      <c r="H167">
        <v>774</v>
      </c>
      <c r="I167">
        <v>0</v>
      </c>
    </row>
    <row r="168" spans="2:9" x14ac:dyDescent="0.15">
      <c r="B168" s="57">
        <v>14396</v>
      </c>
      <c r="C168">
        <v>6.897085E-2</v>
      </c>
      <c r="D168">
        <v>6.4243640000000005E-2</v>
      </c>
      <c r="E168">
        <v>8.6136530000000003E-2</v>
      </c>
      <c r="F168">
        <v>8.3827319999999997E-2</v>
      </c>
      <c r="G168">
        <v>34216196.600000001</v>
      </c>
      <c r="H168">
        <v>775</v>
      </c>
      <c r="I168">
        <v>1E-4</v>
      </c>
    </row>
    <row r="169" spans="2:9" x14ac:dyDescent="0.15">
      <c r="B169" s="57">
        <v>14426</v>
      </c>
      <c r="C169">
        <v>-5.3625520000000003E-2</v>
      </c>
      <c r="D169">
        <v>-5.818541E-2</v>
      </c>
      <c r="E169">
        <v>-8.3302609999999999E-2</v>
      </c>
      <c r="F169">
        <v>-8.6788119999999996E-2</v>
      </c>
      <c r="G169">
        <v>36449025.5</v>
      </c>
      <c r="H169">
        <v>774</v>
      </c>
      <c r="I169">
        <v>1E-4</v>
      </c>
    </row>
    <row r="170" spans="2:9" x14ac:dyDescent="0.15">
      <c r="B170" s="57">
        <v>14457</v>
      </c>
      <c r="C170">
        <v>0.10224279999999999</v>
      </c>
      <c r="D170">
        <v>0.10068099999999999</v>
      </c>
      <c r="E170">
        <v>0.13549709999999998</v>
      </c>
      <c r="F170">
        <v>0.13389989999999999</v>
      </c>
      <c r="G170">
        <v>34296116.600000001</v>
      </c>
      <c r="H170">
        <v>774</v>
      </c>
      <c r="I170">
        <v>0</v>
      </c>
    </row>
    <row r="171" spans="2:9" x14ac:dyDescent="0.15">
      <c r="B171" s="57">
        <v>14488</v>
      </c>
      <c r="C171">
        <v>-6.7263749999999997E-2</v>
      </c>
      <c r="D171">
        <v>-7.1789420000000007E-2</v>
      </c>
      <c r="E171">
        <v>-0.10649489999999999</v>
      </c>
      <c r="F171">
        <v>-0.1088503</v>
      </c>
      <c r="G171">
        <v>37712190.600000001</v>
      </c>
      <c r="H171">
        <v>777</v>
      </c>
      <c r="I171">
        <v>-1E-4</v>
      </c>
    </row>
    <row r="172" spans="2:9" x14ac:dyDescent="0.15">
      <c r="B172" s="57">
        <v>14518</v>
      </c>
      <c r="C172">
        <v>0.16181489999999998</v>
      </c>
      <c r="D172">
        <v>0.15731000000000001</v>
      </c>
      <c r="E172">
        <v>0.39187820000000001</v>
      </c>
      <c r="F172">
        <v>0.38801869999999999</v>
      </c>
      <c r="G172">
        <v>35012558.300000004</v>
      </c>
      <c r="H172">
        <v>775</v>
      </c>
      <c r="I172">
        <v>1E-4</v>
      </c>
    </row>
    <row r="173" spans="2:9" x14ac:dyDescent="0.15">
      <c r="B173" s="57">
        <v>14549</v>
      </c>
      <c r="C173">
        <v>-4.1913599999999999E-3</v>
      </c>
      <c r="D173">
        <v>-5.4071860000000005E-3</v>
      </c>
      <c r="E173">
        <v>-6.9390000000000007E-3</v>
      </c>
      <c r="F173">
        <v>-8.5386330000000003E-3</v>
      </c>
      <c r="G173">
        <v>40538563.700000003</v>
      </c>
      <c r="H173">
        <v>775</v>
      </c>
      <c r="I173">
        <v>0</v>
      </c>
    </row>
    <row r="174" spans="2:9" x14ac:dyDescent="0.15">
      <c r="B174" s="57">
        <v>14579</v>
      </c>
      <c r="C174">
        <v>-3.7130900000000001E-2</v>
      </c>
      <c r="D174">
        <v>-4.581723E-2</v>
      </c>
      <c r="E174">
        <v>-8.131128E-2</v>
      </c>
      <c r="F174">
        <v>-8.6064650000000006E-2</v>
      </c>
      <c r="G174">
        <v>40327280.900000006</v>
      </c>
      <c r="H174">
        <v>775</v>
      </c>
      <c r="I174">
        <v>0</v>
      </c>
    </row>
    <row r="175" spans="2:9" x14ac:dyDescent="0.15">
      <c r="B175" s="57">
        <v>14609</v>
      </c>
      <c r="C175">
        <v>2.9685800000000002E-2</v>
      </c>
      <c r="D175">
        <v>2.279488E-2</v>
      </c>
      <c r="E175">
        <v>1.7810510000000002E-2</v>
      </c>
      <c r="F175">
        <v>9.666936000000001E-3</v>
      </c>
      <c r="G175">
        <v>38495978.200000003</v>
      </c>
      <c r="H175">
        <v>776</v>
      </c>
      <c r="I175">
        <v>0</v>
      </c>
    </row>
    <row r="176" spans="2:9" x14ac:dyDescent="0.15">
      <c r="B176" s="57">
        <v>14641</v>
      </c>
      <c r="C176">
        <v>-2.4214900000000001E-2</v>
      </c>
      <c r="D176">
        <v>-2.5613230000000001E-2</v>
      </c>
      <c r="E176">
        <v>-1.9978010000000001E-2</v>
      </c>
      <c r="F176">
        <v>-2.1672540000000001E-2</v>
      </c>
      <c r="G176">
        <v>39420000.200000003</v>
      </c>
      <c r="H176">
        <v>777</v>
      </c>
      <c r="I176">
        <v>0</v>
      </c>
    </row>
    <row r="177" spans="2:9" x14ac:dyDescent="0.15">
      <c r="B177" s="57">
        <v>14670</v>
      </c>
      <c r="C177">
        <v>1.475754E-2</v>
      </c>
      <c r="D177">
        <v>9.7817049999999999E-3</v>
      </c>
      <c r="E177">
        <v>2.9733249999999999E-2</v>
      </c>
      <c r="F177">
        <v>2.6825419999999999E-2</v>
      </c>
      <c r="G177">
        <v>38533043.700000003</v>
      </c>
      <c r="H177">
        <v>783</v>
      </c>
      <c r="I177">
        <v>0</v>
      </c>
    </row>
    <row r="178" spans="2:9" x14ac:dyDescent="0.15">
      <c r="B178" s="57">
        <v>14700</v>
      </c>
      <c r="C178">
        <v>1.8642970000000002E-2</v>
      </c>
      <c r="D178">
        <v>1.460406E-2</v>
      </c>
      <c r="E178">
        <v>2.616775E-2</v>
      </c>
      <c r="F178">
        <v>2.273878E-2</v>
      </c>
      <c r="G178">
        <v>38916710</v>
      </c>
      <c r="H178">
        <v>783</v>
      </c>
      <c r="I178">
        <v>0</v>
      </c>
    </row>
    <row r="179" spans="2:9" x14ac:dyDescent="0.15">
      <c r="B179" s="57">
        <v>14731</v>
      </c>
      <c r="C179">
        <v>8.3725610000000002E-4</v>
      </c>
      <c r="D179">
        <v>-9.2951850000000001E-4</v>
      </c>
      <c r="E179">
        <v>1.3115110000000001E-2</v>
      </c>
      <c r="F179">
        <v>1.126247E-2</v>
      </c>
      <c r="G179">
        <v>39518662.100000001</v>
      </c>
      <c r="H179">
        <v>786</v>
      </c>
      <c r="I179">
        <v>0</v>
      </c>
    </row>
    <row r="180" spans="2:9" x14ac:dyDescent="0.15">
      <c r="B180" s="57">
        <v>14762</v>
      </c>
      <c r="C180">
        <v>-0.221112</v>
      </c>
      <c r="D180">
        <v>-0.2270364</v>
      </c>
      <c r="E180">
        <v>-0.2697543</v>
      </c>
      <c r="F180">
        <v>-0.2730089</v>
      </c>
      <c r="G180">
        <v>39491900.200000003</v>
      </c>
      <c r="H180">
        <v>783</v>
      </c>
      <c r="I180">
        <v>-2.0000000000000001E-4</v>
      </c>
    </row>
    <row r="181" spans="2:9" x14ac:dyDescent="0.15">
      <c r="B181" s="57">
        <v>14791</v>
      </c>
      <c r="C181">
        <v>6.685613E-2</v>
      </c>
      <c r="D181">
        <v>6.1117080000000004E-2</v>
      </c>
      <c r="E181">
        <v>6.6549990000000003E-2</v>
      </c>
      <c r="F181">
        <v>6.1368520000000003E-2</v>
      </c>
      <c r="G181">
        <v>30548265</v>
      </c>
      <c r="H181">
        <v>785</v>
      </c>
      <c r="I181">
        <v>0</v>
      </c>
    </row>
    <row r="182" spans="2:9" x14ac:dyDescent="0.15">
      <c r="B182" s="57">
        <v>14823</v>
      </c>
      <c r="C182">
        <v>3.1923149999999997E-2</v>
      </c>
      <c r="D182">
        <v>3.0030600000000001E-2</v>
      </c>
      <c r="E182">
        <v>3.6804589999999998E-2</v>
      </c>
      <c r="F182">
        <v>3.4369049999999998E-2</v>
      </c>
      <c r="G182">
        <v>32433146.800000001</v>
      </c>
      <c r="H182">
        <v>786</v>
      </c>
      <c r="I182">
        <v>1E-4</v>
      </c>
    </row>
    <row r="183" spans="2:9" x14ac:dyDescent="0.15">
      <c r="B183" s="57">
        <v>14854</v>
      </c>
      <c r="C183">
        <v>2.4296230000000002E-2</v>
      </c>
      <c r="D183">
        <v>1.76306E-2</v>
      </c>
      <c r="E183">
        <v>2.322103E-2</v>
      </c>
      <c r="F183">
        <v>1.9674420000000001E-2</v>
      </c>
      <c r="G183">
        <v>33413784.700000003</v>
      </c>
      <c r="H183">
        <v>786</v>
      </c>
      <c r="I183">
        <v>-1E-4</v>
      </c>
    </row>
    <row r="184" spans="2:9" x14ac:dyDescent="0.15">
      <c r="B184" s="57">
        <v>14884</v>
      </c>
      <c r="C184">
        <v>2.3118110000000001E-2</v>
      </c>
      <c r="D184">
        <v>1.819161E-2</v>
      </c>
      <c r="E184">
        <v>3.7207469999999999E-2</v>
      </c>
      <c r="F184">
        <v>3.2861420000000002E-2</v>
      </c>
      <c r="G184">
        <v>34001652</v>
      </c>
      <c r="H184">
        <v>785</v>
      </c>
      <c r="I184">
        <v>0</v>
      </c>
    </row>
    <row r="185" spans="2:9" x14ac:dyDescent="0.15">
      <c r="B185" s="57">
        <v>14915</v>
      </c>
      <c r="C185">
        <v>3.0143099999999999E-2</v>
      </c>
      <c r="D185">
        <v>2.8254000000000001E-2</v>
      </c>
      <c r="E185">
        <v>4.9218390000000001E-2</v>
      </c>
      <c r="F185">
        <v>4.6816660000000003E-2</v>
      </c>
      <c r="G185">
        <v>34664437.100000001</v>
      </c>
      <c r="H185">
        <v>788</v>
      </c>
      <c r="I185">
        <v>0</v>
      </c>
    </row>
    <row r="186" spans="2:9" x14ac:dyDescent="0.15">
      <c r="B186" s="57">
        <v>14945</v>
      </c>
      <c r="C186">
        <v>-1.675246E-2</v>
      </c>
      <c r="D186">
        <v>-2.6882180000000002E-2</v>
      </c>
      <c r="E186">
        <v>-1.6689560000000001E-3</v>
      </c>
      <c r="F186">
        <v>-8.1227110000000012E-3</v>
      </c>
      <c r="G186">
        <v>35654698.5</v>
      </c>
      <c r="H186">
        <v>790</v>
      </c>
      <c r="I186">
        <v>0</v>
      </c>
    </row>
    <row r="187" spans="2:9" x14ac:dyDescent="0.15">
      <c r="B187" s="57">
        <v>14976</v>
      </c>
      <c r="C187">
        <v>6.5857050000000007E-3</v>
      </c>
      <c r="D187">
        <v>-1.2610030000000001E-3</v>
      </c>
      <c r="E187">
        <v>-1.8789360000000001E-2</v>
      </c>
      <c r="F187">
        <v>-2.8766980000000001E-2</v>
      </c>
      <c r="G187">
        <v>34726025.5</v>
      </c>
      <c r="H187">
        <v>791</v>
      </c>
      <c r="I187">
        <v>0</v>
      </c>
    </row>
    <row r="188" spans="2:9" x14ac:dyDescent="0.15">
      <c r="B188" s="57">
        <v>15007</v>
      </c>
      <c r="C188">
        <v>-4.1226730000000003E-2</v>
      </c>
      <c r="D188">
        <v>-4.2853420000000003E-2</v>
      </c>
      <c r="E188">
        <v>-7.3172830000000008E-3</v>
      </c>
      <c r="F188">
        <v>-9.7055580000000013E-3</v>
      </c>
      <c r="G188">
        <v>34821619.700000003</v>
      </c>
      <c r="H188">
        <v>791</v>
      </c>
      <c r="I188">
        <v>-1E-4</v>
      </c>
    </row>
    <row r="189" spans="2:9" x14ac:dyDescent="0.15">
      <c r="B189" s="57">
        <v>15035</v>
      </c>
      <c r="C189">
        <v>-1.380112E-2</v>
      </c>
      <c r="D189">
        <v>-1.9944E-2</v>
      </c>
      <c r="E189">
        <v>-1.940923E-2</v>
      </c>
      <c r="F189">
        <v>-2.3309079999999999E-2</v>
      </c>
      <c r="G189">
        <v>33354062.600000001</v>
      </c>
      <c r="H189">
        <v>791</v>
      </c>
      <c r="I189">
        <v>-1E-4</v>
      </c>
    </row>
    <row r="190" spans="2:9" x14ac:dyDescent="0.15">
      <c r="B190" s="57">
        <v>15066</v>
      </c>
      <c r="C190">
        <v>9.5146029999999999E-3</v>
      </c>
      <c r="D190">
        <v>3.8598630000000003E-3</v>
      </c>
      <c r="E190">
        <v>1.430815E-2</v>
      </c>
      <c r="F190">
        <v>8.9942160000000011E-3</v>
      </c>
      <c r="G190">
        <v>32702122.800000001</v>
      </c>
      <c r="H190">
        <v>792</v>
      </c>
      <c r="I190">
        <v>1E-4</v>
      </c>
    </row>
    <row r="191" spans="2:9" x14ac:dyDescent="0.15">
      <c r="B191" s="57">
        <v>15096</v>
      </c>
      <c r="C191">
        <v>-5.4018330000000003E-2</v>
      </c>
      <c r="D191">
        <v>-5.5861769999999998E-2</v>
      </c>
      <c r="E191">
        <v>-5.7381809999999998E-2</v>
      </c>
      <c r="F191">
        <v>-6.0011710000000003E-2</v>
      </c>
      <c r="G191">
        <v>32833295.800000001</v>
      </c>
      <c r="H191">
        <v>795</v>
      </c>
      <c r="I191">
        <v>-1E-4</v>
      </c>
    </row>
    <row r="192" spans="2:9" x14ac:dyDescent="0.15">
      <c r="B192" s="57">
        <v>15127</v>
      </c>
      <c r="C192">
        <v>1.314046E-2</v>
      </c>
      <c r="D192">
        <v>5.1556580000000005E-3</v>
      </c>
      <c r="E192">
        <v>1.010462E-2</v>
      </c>
      <c r="F192">
        <v>5.2399580000000003E-3</v>
      </c>
      <c r="G192">
        <v>31012670</v>
      </c>
      <c r="H192">
        <v>797</v>
      </c>
      <c r="I192">
        <v>0</v>
      </c>
    </row>
    <row r="193" spans="2:9" x14ac:dyDescent="0.15">
      <c r="B193" s="57">
        <v>15157</v>
      </c>
      <c r="C193">
        <v>5.8495079999999998E-2</v>
      </c>
      <c r="D193">
        <v>5.1569170000000004E-2</v>
      </c>
      <c r="E193">
        <v>6.6908259999999997E-2</v>
      </c>
      <c r="F193">
        <v>6.0085449999999999E-2</v>
      </c>
      <c r="G193">
        <v>31177383.400000002</v>
      </c>
      <c r="H193">
        <v>796</v>
      </c>
      <c r="I193">
        <v>0</v>
      </c>
    </row>
    <row r="194" spans="2:9" x14ac:dyDescent="0.15">
      <c r="B194" s="57">
        <v>15188</v>
      </c>
      <c r="C194">
        <v>5.9542850000000001E-2</v>
      </c>
      <c r="D194">
        <v>5.7281140000000001E-2</v>
      </c>
      <c r="E194">
        <v>0.13013859999999999</v>
      </c>
      <c r="F194">
        <v>0.12729959999999998</v>
      </c>
      <c r="G194">
        <v>32784261</v>
      </c>
      <c r="H194">
        <v>795</v>
      </c>
      <c r="I194">
        <v>2.9999999999999997E-4</v>
      </c>
    </row>
    <row r="195" spans="2:9" x14ac:dyDescent="0.15">
      <c r="B195" s="57">
        <v>15218</v>
      </c>
      <c r="C195">
        <v>-1.1562740000000001E-3</v>
      </c>
      <c r="D195">
        <v>-7.9533040000000013E-3</v>
      </c>
      <c r="E195">
        <v>-7.1803670000000009E-3</v>
      </c>
      <c r="F195">
        <v>-1.113511E-2</v>
      </c>
      <c r="G195">
        <v>34700802.5</v>
      </c>
      <c r="H195">
        <v>796</v>
      </c>
      <c r="I195">
        <v>1E-4</v>
      </c>
    </row>
    <row r="196" spans="2:9" x14ac:dyDescent="0.15">
      <c r="B196" s="57">
        <v>15249</v>
      </c>
      <c r="C196">
        <v>-7.6110610000000006E-3</v>
      </c>
      <c r="D196">
        <v>-1.2758180000000001E-2</v>
      </c>
      <c r="E196">
        <v>-2.0448029999999999E-2</v>
      </c>
      <c r="F196">
        <v>-2.5845440000000001E-2</v>
      </c>
      <c r="G196">
        <v>34472025.200000003</v>
      </c>
      <c r="H196">
        <v>796</v>
      </c>
      <c r="I196">
        <v>1E-4</v>
      </c>
    </row>
    <row r="197" spans="2:9" x14ac:dyDescent="0.15">
      <c r="B197" s="57">
        <v>15280</v>
      </c>
      <c r="C197">
        <v>-5.2925920000000001E-2</v>
      </c>
      <c r="D197">
        <v>-5.5299630000000002E-2</v>
      </c>
      <c r="E197">
        <v>-6.2030080000000001E-2</v>
      </c>
      <c r="F197">
        <v>-6.5131190000000005E-2</v>
      </c>
      <c r="G197">
        <v>34057316.899999999</v>
      </c>
      <c r="H197">
        <v>799</v>
      </c>
      <c r="I197">
        <v>0</v>
      </c>
    </row>
    <row r="198" spans="2:9" x14ac:dyDescent="0.15">
      <c r="B198" s="57">
        <v>15309</v>
      </c>
      <c r="C198">
        <v>-2.0270670000000001E-2</v>
      </c>
      <c r="D198">
        <v>-3.2684770000000002E-2</v>
      </c>
      <c r="E198">
        <v>-3.420927E-2</v>
      </c>
      <c r="F198">
        <v>-4.2824580000000001E-2</v>
      </c>
      <c r="G198">
        <v>32199176.800000001</v>
      </c>
      <c r="H198">
        <v>797</v>
      </c>
      <c r="I198">
        <v>0</v>
      </c>
    </row>
    <row r="199" spans="2:9" x14ac:dyDescent="0.15">
      <c r="B199" s="57">
        <v>15341</v>
      </c>
      <c r="C199">
        <v>-4.6691629999999998E-2</v>
      </c>
      <c r="D199">
        <v>-5.6609140000000002E-2</v>
      </c>
      <c r="E199">
        <v>-8.1885689999999997E-2</v>
      </c>
      <c r="F199">
        <v>-9.5861990000000008E-2</v>
      </c>
      <c r="G199">
        <v>31137234.800000001</v>
      </c>
      <c r="H199">
        <v>798</v>
      </c>
      <c r="I199">
        <v>1E-4</v>
      </c>
    </row>
    <row r="200" spans="2:9" x14ac:dyDescent="0.15">
      <c r="B200" s="57">
        <v>15372</v>
      </c>
      <c r="C200">
        <v>8.9785170000000001E-3</v>
      </c>
      <c r="D200">
        <v>7.1750410000000001E-3</v>
      </c>
      <c r="E200">
        <v>0.1308135</v>
      </c>
      <c r="F200">
        <v>0.1280047</v>
      </c>
      <c r="G200">
        <v>29491311.5</v>
      </c>
      <c r="H200">
        <v>799</v>
      </c>
      <c r="I200">
        <v>2.0000000000000001E-4</v>
      </c>
    </row>
    <row r="201" spans="2:9" x14ac:dyDescent="0.15">
      <c r="B201" s="57">
        <v>15400</v>
      </c>
      <c r="C201">
        <v>-2.3650859999999999E-2</v>
      </c>
      <c r="D201">
        <v>-2.9969570000000001E-2</v>
      </c>
      <c r="E201">
        <v>-1.7578779999999999E-2</v>
      </c>
      <c r="F201">
        <v>-2.2259230000000001E-2</v>
      </c>
      <c r="G201">
        <v>29705375.300000001</v>
      </c>
      <c r="H201">
        <v>801</v>
      </c>
      <c r="I201">
        <v>1E-4</v>
      </c>
    </row>
    <row r="202" spans="2:9" x14ac:dyDescent="0.15">
      <c r="B202" s="57">
        <v>15431</v>
      </c>
      <c r="C202">
        <v>-6.5144469999999996E-2</v>
      </c>
      <c r="D202">
        <v>-7.173388E-2</v>
      </c>
      <c r="E202">
        <v>-5.2240019999999998E-2</v>
      </c>
      <c r="F202">
        <v>-5.903315E-2</v>
      </c>
      <c r="G202">
        <v>28803472.700000003</v>
      </c>
      <c r="H202">
        <v>799</v>
      </c>
      <c r="I202">
        <v>1E-4</v>
      </c>
    </row>
    <row r="203" spans="2:9" x14ac:dyDescent="0.15">
      <c r="B203" s="57">
        <v>15461</v>
      </c>
      <c r="C203">
        <v>-4.358327E-2</v>
      </c>
      <c r="D203">
        <v>-4.5992150000000002E-2</v>
      </c>
      <c r="E203">
        <v>-4.6259550000000003E-2</v>
      </c>
      <c r="F203">
        <v>-4.935399E-2</v>
      </c>
      <c r="G203">
        <v>26755873.400000002</v>
      </c>
      <c r="H203">
        <v>801</v>
      </c>
      <c r="I203">
        <v>1E-4</v>
      </c>
    </row>
    <row r="204" spans="2:9" x14ac:dyDescent="0.15">
      <c r="B204" s="57">
        <v>15490</v>
      </c>
      <c r="C204">
        <v>6.0173890000000001E-2</v>
      </c>
      <c r="D204">
        <v>5.23934E-2</v>
      </c>
      <c r="E204">
        <v>2.8878980000000002E-2</v>
      </c>
      <c r="F204">
        <v>2.3537559999999999E-2</v>
      </c>
      <c r="G204">
        <v>25548513.900000002</v>
      </c>
      <c r="H204">
        <v>804</v>
      </c>
      <c r="I204">
        <v>2.9999999999999997E-4</v>
      </c>
    </row>
    <row r="205" spans="2:9" x14ac:dyDescent="0.15">
      <c r="B205" s="57">
        <v>15522</v>
      </c>
      <c r="C205">
        <v>2.5771849999999999E-2</v>
      </c>
      <c r="D205">
        <v>1.822644E-2</v>
      </c>
      <c r="E205">
        <v>2.5086219999999999E-2</v>
      </c>
      <c r="F205">
        <v>1.777538E-2</v>
      </c>
      <c r="G205">
        <v>26892795.200000003</v>
      </c>
      <c r="H205">
        <v>805</v>
      </c>
      <c r="I205">
        <v>2.0000000000000001E-4</v>
      </c>
    </row>
    <row r="206" spans="2:9" x14ac:dyDescent="0.15">
      <c r="B206" s="57">
        <v>15553</v>
      </c>
      <c r="C206">
        <v>3.5326469999999999E-2</v>
      </c>
      <c r="D206">
        <v>3.2814929999999999E-2</v>
      </c>
      <c r="E206">
        <v>4.6404970000000004E-2</v>
      </c>
      <c r="F206">
        <v>4.3427920000000002E-2</v>
      </c>
      <c r="G206">
        <v>27369608.800000001</v>
      </c>
      <c r="H206">
        <v>802</v>
      </c>
      <c r="I206">
        <v>2.9999999999999997E-4</v>
      </c>
    </row>
    <row r="207" spans="2:9" x14ac:dyDescent="0.15">
      <c r="B207" s="57">
        <v>15584</v>
      </c>
      <c r="C207">
        <v>1.8407860000000002E-2</v>
      </c>
      <c r="D207">
        <v>1.191974E-2</v>
      </c>
      <c r="E207">
        <v>2.830396E-2</v>
      </c>
      <c r="F207">
        <v>2.3479429999999999E-2</v>
      </c>
      <c r="G207">
        <v>28277068</v>
      </c>
      <c r="H207">
        <v>804</v>
      </c>
      <c r="I207">
        <v>2.9999999999999997E-4</v>
      </c>
    </row>
    <row r="208" spans="2:9" x14ac:dyDescent="0.15">
      <c r="B208" s="57">
        <v>15614</v>
      </c>
      <c r="C208">
        <v>2.70694E-2</v>
      </c>
      <c r="D208">
        <v>2.1071760000000002E-2</v>
      </c>
      <c r="E208">
        <v>4.7556660000000001E-2</v>
      </c>
      <c r="F208">
        <v>4.1596519999999998E-2</v>
      </c>
      <c r="G208">
        <v>28626060.600000001</v>
      </c>
      <c r="H208">
        <v>805</v>
      </c>
      <c r="I208">
        <v>2.9999999999999997E-4</v>
      </c>
    </row>
    <row r="209" spans="2:9" x14ac:dyDescent="0.15">
      <c r="B209" s="57">
        <v>15645</v>
      </c>
      <c r="C209">
        <v>6.9087540000000003E-2</v>
      </c>
      <c r="D209">
        <v>6.7052979999999998E-2</v>
      </c>
      <c r="E209">
        <v>0.10129349999999999</v>
      </c>
      <c r="F209">
        <v>9.8735820000000002E-2</v>
      </c>
      <c r="G209">
        <v>29223605.900000002</v>
      </c>
      <c r="H209">
        <v>804</v>
      </c>
      <c r="I209">
        <v>2.9999999999999997E-4</v>
      </c>
    </row>
    <row r="210" spans="2:9" x14ac:dyDescent="0.15">
      <c r="B210" s="57">
        <v>15675</v>
      </c>
      <c r="C210">
        <v>1.1765340000000001E-3</v>
      </c>
      <c r="D210">
        <v>-9.1444680000000011E-3</v>
      </c>
      <c r="E210">
        <v>-1.317665E-2</v>
      </c>
      <c r="F210">
        <v>-2.2646300000000001E-2</v>
      </c>
      <c r="G210">
        <v>31183138.900000002</v>
      </c>
      <c r="H210">
        <v>804</v>
      </c>
      <c r="I210">
        <v>2.9999999999999997E-4</v>
      </c>
    </row>
    <row r="211" spans="2:9" x14ac:dyDescent="0.15">
      <c r="B211" s="57">
        <v>15706</v>
      </c>
      <c r="C211">
        <v>5.1289720000000004E-2</v>
      </c>
      <c r="D211">
        <v>4.2483100000000003E-2</v>
      </c>
      <c r="E211">
        <v>3.5554450000000001E-2</v>
      </c>
      <c r="F211">
        <v>2.2995370000000001E-2</v>
      </c>
      <c r="G211">
        <v>30895209.100000001</v>
      </c>
      <c r="H211">
        <v>802</v>
      </c>
      <c r="I211">
        <v>2.9999999999999997E-4</v>
      </c>
    </row>
    <row r="212" spans="2:9" x14ac:dyDescent="0.15">
      <c r="B212" s="57">
        <v>15736</v>
      </c>
      <c r="C212">
        <v>7.3382210000000003E-2</v>
      </c>
      <c r="D212">
        <v>7.18694E-2</v>
      </c>
      <c r="E212">
        <v>0.16855109999999998</v>
      </c>
      <c r="F212">
        <v>0.16647299999999998</v>
      </c>
      <c r="G212">
        <v>32230307.600000001</v>
      </c>
      <c r="H212">
        <v>802</v>
      </c>
      <c r="I212">
        <v>2.9999999999999997E-4</v>
      </c>
    </row>
    <row r="213" spans="2:9" x14ac:dyDescent="0.15">
      <c r="B213" s="57">
        <v>15764</v>
      </c>
      <c r="C213">
        <v>6.0478179999999999E-2</v>
      </c>
      <c r="D213">
        <v>5.5341670000000003E-2</v>
      </c>
      <c r="E213">
        <v>0.1309303</v>
      </c>
      <c r="F213">
        <v>0.12695870000000001</v>
      </c>
      <c r="G213">
        <v>34551888.600000001</v>
      </c>
      <c r="H213">
        <v>804</v>
      </c>
      <c r="I213">
        <v>2.9999999999999997E-4</v>
      </c>
    </row>
    <row r="214" spans="2:9" x14ac:dyDescent="0.15">
      <c r="B214" s="57">
        <v>15796</v>
      </c>
      <c r="C214">
        <v>6.1794470000000004E-2</v>
      </c>
      <c r="D214">
        <v>5.6727220000000002E-2</v>
      </c>
      <c r="E214">
        <v>0.1121355</v>
      </c>
      <c r="F214">
        <v>0.10646079999999999</v>
      </c>
      <c r="G214">
        <v>36485862</v>
      </c>
      <c r="H214">
        <v>804</v>
      </c>
      <c r="I214">
        <v>2.9999999999999997E-4</v>
      </c>
    </row>
    <row r="215" spans="2:9" x14ac:dyDescent="0.15">
      <c r="B215" s="57">
        <v>15826</v>
      </c>
      <c r="C215">
        <v>7.3334760000000002E-3</v>
      </c>
      <c r="D215">
        <v>5.8397300000000004E-3</v>
      </c>
      <c r="E215">
        <v>3.546639E-2</v>
      </c>
      <c r="F215">
        <v>3.365543E-2</v>
      </c>
      <c r="G215">
        <v>38543051.399999999</v>
      </c>
      <c r="H215">
        <v>804</v>
      </c>
      <c r="I215">
        <v>2.9999999999999997E-4</v>
      </c>
    </row>
    <row r="216" spans="2:9" x14ac:dyDescent="0.15">
      <c r="B216" s="57">
        <v>15855</v>
      </c>
      <c r="C216">
        <v>5.714205E-2</v>
      </c>
      <c r="D216">
        <v>5.1724829999999999E-2</v>
      </c>
      <c r="E216">
        <v>8.4512730000000008E-2</v>
      </c>
      <c r="F216">
        <v>8.0392409999999997E-2</v>
      </c>
      <c r="G216">
        <v>38750314.399999999</v>
      </c>
      <c r="H216">
        <v>803</v>
      </c>
      <c r="I216">
        <v>2.9999999999999997E-4</v>
      </c>
    </row>
    <row r="217" spans="2:9" x14ac:dyDescent="0.15">
      <c r="B217" s="57">
        <v>15887</v>
      </c>
      <c r="C217">
        <v>1.7350750000000002E-2</v>
      </c>
      <c r="D217">
        <v>1.2270680000000001E-2</v>
      </c>
      <c r="E217">
        <v>1.097865E-2</v>
      </c>
      <c r="F217">
        <v>5.6415290000000002E-3</v>
      </c>
      <c r="G217">
        <v>40760180.100000001</v>
      </c>
      <c r="H217">
        <v>801</v>
      </c>
      <c r="I217">
        <v>2.9999999999999997E-4</v>
      </c>
    </row>
    <row r="218" spans="2:9" x14ac:dyDescent="0.15">
      <c r="B218" s="57">
        <v>15918</v>
      </c>
      <c r="C218">
        <v>-4.7752910000000003E-2</v>
      </c>
      <c r="D218">
        <v>-4.9281240000000004E-2</v>
      </c>
      <c r="E218">
        <v>-6.4334680000000005E-2</v>
      </c>
      <c r="F218">
        <v>-6.6324469999999996E-2</v>
      </c>
      <c r="G218">
        <v>41282536.800000004</v>
      </c>
      <c r="H218">
        <v>801</v>
      </c>
      <c r="I218">
        <v>2.9999999999999997E-4</v>
      </c>
    </row>
    <row r="219" spans="2:9" x14ac:dyDescent="0.15">
      <c r="B219" s="57">
        <v>15949</v>
      </c>
      <c r="C219">
        <v>1.3444300000000001E-2</v>
      </c>
      <c r="D219">
        <v>8.7948100000000001E-3</v>
      </c>
      <c r="E219">
        <v>3.3728300000000003E-3</v>
      </c>
      <c r="F219">
        <v>-1.2064230000000001E-4</v>
      </c>
      <c r="G219">
        <v>39905986.800000004</v>
      </c>
      <c r="H219">
        <v>806</v>
      </c>
      <c r="I219">
        <v>2.9999999999999997E-4</v>
      </c>
    </row>
    <row r="220" spans="2:9" x14ac:dyDescent="0.15">
      <c r="B220" s="57">
        <v>15979</v>
      </c>
      <c r="C220">
        <v>2.4077370000000001E-2</v>
      </c>
      <c r="D220">
        <v>1.9104659999999999E-2</v>
      </c>
      <c r="E220">
        <v>3.4866950000000001E-2</v>
      </c>
      <c r="F220">
        <v>2.990667E-2</v>
      </c>
      <c r="G220">
        <v>40111790.700000003</v>
      </c>
      <c r="H220">
        <v>807</v>
      </c>
      <c r="I220">
        <v>2.9999999999999997E-4</v>
      </c>
    </row>
    <row r="221" spans="2:9" x14ac:dyDescent="0.15">
      <c r="B221" s="57">
        <v>16009</v>
      </c>
      <c r="C221">
        <v>-1.1572590000000001E-2</v>
      </c>
      <c r="D221">
        <v>-1.276298E-2</v>
      </c>
      <c r="E221">
        <v>-3.9431140000000002E-3</v>
      </c>
      <c r="F221">
        <v>-5.8566400000000006E-3</v>
      </c>
      <c r="G221">
        <v>40888372.200000003</v>
      </c>
      <c r="H221">
        <v>808</v>
      </c>
      <c r="I221">
        <v>2.9999999999999997E-4</v>
      </c>
    </row>
    <row r="222" spans="2:9" x14ac:dyDescent="0.15">
      <c r="B222" s="57">
        <v>16040</v>
      </c>
      <c r="C222">
        <v>-5.9902560000000001E-2</v>
      </c>
      <c r="D222">
        <v>-6.8562919999999999E-2</v>
      </c>
      <c r="E222">
        <v>-8.8584480000000007E-2</v>
      </c>
      <c r="F222">
        <v>-9.7024810000000003E-2</v>
      </c>
      <c r="G222">
        <v>40484529.600000001</v>
      </c>
      <c r="H222">
        <v>811</v>
      </c>
      <c r="I222">
        <v>2.9999999999999997E-4</v>
      </c>
    </row>
    <row r="223" spans="2:9" x14ac:dyDescent="0.15">
      <c r="B223" s="57">
        <v>16071</v>
      </c>
      <c r="C223">
        <v>6.4216549999999997E-2</v>
      </c>
      <c r="D223">
        <v>5.6944920000000003E-2</v>
      </c>
      <c r="E223">
        <v>9.8729570000000003E-2</v>
      </c>
      <c r="F223">
        <v>8.9650460000000001E-2</v>
      </c>
      <c r="G223">
        <v>37587932.899999999</v>
      </c>
      <c r="H223">
        <v>812</v>
      </c>
      <c r="I223">
        <v>2.9999999999999997E-4</v>
      </c>
    </row>
    <row r="224" spans="2:9" x14ac:dyDescent="0.15">
      <c r="B224" s="57">
        <v>16102</v>
      </c>
      <c r="C224">
        <v>1.8030420000000002E-2</v>
      </c>
      <c r="D224">
        <v>1.6628859999999999E-2</v>
      </c>
      <c r="E224">
        <v>4.5949219999999999E-2</v>
      </c>
      <c r="F224">
        <v>4.4247679999999998E-2</v>
      </c>
      <c r="G224">
        <v>39766762.800000004</v>
      </c>
      <c r="H224">
        <v>811</v>
      </c>
      <c r="I224">
        <v>2.9999999999999997E-4</v>
      </c>
    </row>
    <row r="225" spans="2:9" x14ac:dyDescent="0.15">
      <c r="B225" s="57">
        <v>16131</v>
      </c>
      <c r="C225">
        <v>3.4588290000000001E-3</v>
      </c>
      <c r="D225">
        <v>-1.590943E-3</v>
      </c>
      <c r="E225">
        <v>1.301773E-2</v>
      </c>
      <c r="F225">
        <v>9.0308560000000003E-3</v>
      </c>
      <c r="G225">
        <v>40653196.800000004</v>
      </c>
      <c r="H225">
        <v>815</v>
      </c>
      <c r="I225">
        <v>2.9999999999999997E-4</v>
      </c>
    </row>
    <row r="226" spans="2:9" x14ac:dyDescent="0.15">
      <c r="B226" s="57">
        <v>16162</v>
      </c>
      <c r="C226">
        <v>2.4768189999999999E-2</v>
      </c>
      <c r="D226">
        <v>1.9976520000000001E-2</v>
      </c>
      <c r="E226">
        <v>4.152641E-2</v>
      </c>
      <c r="F226">
        <v>3.6782950000000002E-2</v>
      </c>
      <c r="G226">
        <v>40620641.5</v>
      </c>
      <c r="H226">
        <v>819</v>
      </c>
      <c r="I226">
        <v>2.0000000000000001E-4</v>
      </c>
    </row>
    <row r="227" spans="2:9" x14ac:dyDescent="0.15">
      <c r="B227" s="57">
        <v>16191</v>
      </c>
      <c r="C227">
        <v>-1.648407E-2</v>
      </c>
      <c r="D227">
        <v>-1.7835810000000001E-2</v>
      </c>
      <c r="E227">
        <v>-2.9289430000000002E-2</v>
      </c>
      <c r="F227">
        <v>-3.1221040000000002E-2</v>
      </c>
      <c r="G227">
        <v>41425735</v>
      </c>
      <c r="H227">
        <v>820</v>
      </c>
      <c r="I227">
        <v>2.9999999999999997E-4</v>
      </c>
    </row>
    <row r="228" spans="2:9" x14ac:dyDescent="0.15">
      <c r="B228" s="57">
        <v>16223</v>
      </c>
      <c r="C228">
        <v>5.090894E-2</v>
      </c>
      <c r="D228">
        <v>4.4926710000000002E-2</v>
      </c>
      <c r="E228">
        <v>6.6135159999999998E-2</v>
      </c>
      <c r="F228">
        <v>6.1349790000000001E-2</v>
      </c>
      <c r="G228">
        <v>40654800.400000006</v>
      </c>
      <c r="H228">
        <v>819</v>
      </c>
      <c r="I228">
        <v>2.9999999999999997E-4</v>
      </c>
    </row>
    <row r="229" spans="2:9" x14ac:dyDescent="0.15">
      <c r="B229" s="57">
        <v>16253</v>
      </c>
      <c r="C229">
        <v>5.6841759999999998E-2</v>
      </c>
      <c r="D229">
        <v>5.1524190000000004E-2</v>
      </c>
      <c r="E229">
        <v>0.10493509999999999</v>
      </c>
      <c r="F229">
        <v>9.9426790000000001E-2</v>
      </c>
      <c r="G229">
        <v>42487651.300000004</v>
      </c>
      <c r="H229">
        <v>819</v>
      </c>
      <c r="I229">
        <v>2.9999999999999997E-4</v>
      </c>
    </row>
    <row r="230" spans="2:9" x14ac:dyDescent="0.15">
      <c r="B230" s="57">
        <v>16284</v>
      </c>
      <c r="C230">
        <v>-1.51938E-2</v>
      </c>
      <c r="D230">
        <v>-1.6613430000000002E-2</v>
      </c>
      <c r="E230">
        <v>-1.272408E-2</v>
      </c>
      <c r="F230">
        <v>-1.439239E-2</v>
      </c>
      <c r="G230">
        <v>44721402.900000006</v>
      </c>
      <c r="H230">
        <v>818</v>
      </c>
      <c r="I230">
        <v>2.9999999999999997E-4</v>
      </c>
    </row>
    <row r="231" spans="2:9" x14ac:dyDescent="0.15">
      <c r="B231" s="57">
        <v>16315</v>
      </c>
      <c r="C231">
        <v>1.5597420000000001E-2</v>
      </c>
      <c r="D231">
        <v>1.0417340000000001E-2</v>
      </c>
      <c r="E231">
        <v>3.008191E-2</v>
      </c>
      <c r="F231">
        <v>2.6144190000000001E-2</v>
      </c>
      <c r="G231">
        <v>44012909.300000004</v>
      </c>
      <c r="H231">
        <v>821</v>
      </c>
      <c r="I231">
        <v>2.9999999999999997E-4</v>
      </c>
    </row>
    <row r="232" spans="2:9" x14ac:dyDescent="0.15">
      <c r="B232" s="57">
        <v>16345</v>
      </c>
      <c r="C232">
        <v>4.5305010000000001E-4</v>
      </c>
      <c r="D232">
        <v>-3.4694910000000003E-3</v>
      </c>
      <c r="E232">
        <v>2.5245310000000001E-4</v>
      </c>
      <c r="F232">
        <v>-3.5403940000000001E-3</v>
      </c>
      <c r="G232">
        <v>44501627.900000006</v>
      </c>
      <c r="H232">
        <v>823</v>
      </c>
      <c r="I232">
        <v>2.0000000000000001E-4</v>
      </c>
    </row>
    <row r="233" spans="2:9" x14ac:dyDescent="0.15">
      <c r="B233" s="57">
        <v>16376</v>
      </c>
      <c r="C233">
        <v>2.1186379999999999E-3</v>
      </c>
      <c r="D233">
        <v>6.1111260000000001E-4</v>
      </c>
      <c r="E233">
        <v>9.5274080000000004E-4</v>
      </c>
      <c r="F233">
        <v>-1.2791910000000001E-3</v>
      </c>
      <c r="G233">
        <v>44381490.800000004</v>
      </c>
      <c r="H233">
        <v>823</v>
      </c>
      <c r="I233">
        <v>2.9999999999999997E-4</v>
      </c>
    </row>
    <row r="234" spans="2:9" x14ac:dyDescent="0.15">
      <c r="B234" s="57">
        <v>16406</v>
      </c>
      <c r="C234">
        <v>1.6668229999999999E-2</v>
      </c>
      <c r="D234">
        <v>7.6075660000000005E-3</v>
      </c>
      <c r="E234">
        <v>2.318255E-2</v>
      </c>
      <c r="F234">
        <v>1.5330450000000001E-2</v>
      </c>
      <c r="G234">
        <v>44417404</v>
      </c>
      <c r="H234">
        <v>823</v>
      </c>
      <c r="I234">
        <v>2.9999999999999997E-4</v>
      </c>
    </row>
    <row r="235" spans="2:9" x14ac:dyDescent="0.15">
      <c r="B235" s="57">
        <v>16436</v>
      </c>
      <c r="C235">
        <v>4.1069750000000002E-2</v>
      </c>
      <c r="D235">
        <v>3.5301289999999999E-2</v>
      </c>
      <c r="E235">
        <v>6.9303240000000002E-2</v>
      </c>
      <c r="F235">
        <v>6.2195640000000003E-2</v>
      </c>
      <c r="G235">
        <v>44696039.200000003</v>
      </c>
      <c r="H235">
        <v>823</v>
      </c>
      <c r="I235">
        <v>2.0000000000000001E-4</v>
      </c>
    </row>
    <row r="236" spans="2:9" x14ac:dyDescent="0.15">
      <c r="B236" s="57">
        <v>16468</v>
      </c>
      <c r="C236">
        <v>2.0217559999999999E-2</v>
      </c>
      <c r="D236">
        <v>1.8950890000000001E-2</v>
      </c>
      <c r="E236">
        <v>4.335307E-2</v>
      </c>
      <c r="F236">
        <v>4.1894689999999998E-2</v>
      </c>
      <c r="G236">
        <v>46844993.400000006</v>
      </c>
      <c r="H236">
        <v>827</v>
      </c>
      <c r="I236">
        <v>2.9999999999999997E-4</v>
      </c>
    </row>
    <row r="237" spans="2:9" x14ac:dyDescent="0.15">
      <c r="B237" s="57">
        <v>16496</v>
      </c>
      <c r="C237">
        <v>6.4477030000000005E-2</v>
      </c>
      <c r="D237">
        <v>5.9893889999999998E-2</v>
      </c>
      <c r="E237">
        <v>8.6338860000000003E-2</v>
      </c>
      <c r="F237">
        <v>8.2909770000000008E-2</v>
      </c>
      <c r="G237">
        <v>47858157.800000004</v>
      </c>
      <c r="H237">
        <v>831</v>
      </c>
      <c r="I237">
        <v>2.0000000000000001E-4</v>
      </c>
    </row>
    <row r="238" spans="2:9" x14ac:dyDescent="0.15">
      <c r="B238" s="57">
        <v>16527</v>
      </c>
      <c r="C238">
        <v>-3.9177240000000002E-2</v>
      </c>
      <c r="D238">
        <v>-4.3164300000000003E-2</v>
      </c>
      <c r="E238">
        <v>-5.6801770000000001E-2</v>
      </c>
      <c r="F238">
        <v>-6.0464270000000001E-2</v>
      </c>
      <c r="G238">
        <v>50708180.300000004</v>
      </c>
      <c r="H238">
        <v>830</v>
      </c>
      <c r="I238">
        <v>2.0000000000000001E-4</v>
      </c>
    </row>
    <row r="239" spans="2:9" x14ac:dyDescent="0.15">
      <c r="B239" s="57">
        <v>16557</v>
      </c>
      <c r="C239">
        <v>7.823165E-2</v>
      </c>
      <c r="D239">
        <v>7.6980710000000008E-2</v>
      </c>
      <c r="E239">
        <v>8.8843820000000004E-2</v>
      </c>
      <c r="F239">
        <v>8.7077360000000006E-2</v>
      </c>
      <c r="G239">
        <v>48481223.800000004</v>
      </c>
      <c r="H239">
        <v>832</v>
      </c>
      <c r="I239">
        <v>2.9999999999999997E-4</v>
      </c>
    </row>
    <row r="240" spans="2:9" x14ac:dyDescent="0.15">
      <c r="B240" s="57">
        <v>16588</v>
      </c>
      <c r="C240">
        <v>1.818529E-2</v>
      </c>
      <c r="D240">
        <v>1.2438660000000001E-2</v>
      </c>
      <c r="E240">
        <v>3.0017000000000002E-2</v>
      </c>
      <c r="F240">
        <v>2.5709309999999999E-2</v>
      </c>
      <c r="G240">
        <v>52316335.200000003</v>
      </c>
      <c r="H240">
        <v>834</v>
      </c>
      <c r="I240">
        <v>2.9999999999999997E-4</v>
      </c>
    </row>
    <row r="241" spans="2:9" x14ac:dyDescent="0.15">
      <c r="B241" s="57">
        <v>16618</v>
      </c>
      <c r="C241">
        <v>4.676164E-3</v>
      </c>
      <c r="D241">
        <v>1.087326E-3</v>
      </c>
      <c r="E241">
        <v>3.6564909999999999E-2</v>
      </c>
      <c r="F241">
        <v>3.2757080000000001E-2</v>
      </c>
      <c r="G241">
        <v>53191215.900000006</v>
      </c>
      <c r="H241">
        <v>839</v>
      </c>
      <c r="I241">
        <v>2.0000000000000001E-4</v>
      </c>
    </row>
    <row r="242" spans="2:9" x14ac:dyDescent="0.15">
      <c r="B242" s="57">
        <v>16649</v>
      </c>
      <c r="C242">
        <v>-2.2066350000000002E-2</v>
      </c>
      <c r="D242">
        <v>-2.330517E-2</v>
      </c>
      <c r="E242">
        <v>-3.5068080000000001E-2</v>
      </c>
      <c r="F242">
        <v>-3.6457259999999998E-2</v>
      </c>
      <c r="G242">
        <v>53280582.200000003</v>
      </c>
      <c r="H242">
        <v>842</v>
      </c>
      <c r="I242">
        <v>2.9999999999999997E-4</v>
      </c>
    </row>
    <row r="243" spans="2:9" x14ac:dyDescent="0.15">
      <c r="B243" s="57">
        <v>16680</v>
      </c>
      <c r="C243">
        <v>6.1826199999999998E-2</v>
      </c>
      <c r="D243">
        <v>5.7147440000000001E-2</v>
      </c>
      <c r="E243">
        <v>6.5928280000000006E-2</v>
      </c>
      <c r="F243">
        <v>6.2424069999999998E-2</v>
      </c>
      <c r="G243">
        <v>52092513.700000003</v>
      </c>
      <c r="H243">
        <v>843</v>
      </c>
      <c r="I243">
        <v>2.9999999999999997E-4</v>
      </c>
    </row>
    <row r="244" spans="2:9" x14ac:dyDescent="0.15">
      <c r="B244" s="57">
        <v>16709</v>
      </c>
      <c r="C244">
        <v>4.8296520000000003E-2</v>
      </c>
      <c r="D244">
        <v>4.4968750000000002E-2</v>
      </c>
      <c r="E244">
        <v>6.2646420000000008E-2</v>
      </c>
      <c r="F244">
        <v>5.9423780000000002E-2</v>
      </c>
      <c r="G244">
        <v>55072603.900000006</v>
      </c>
      <c r="H244">
        <v>844</v>
      </c>
      <c r="I244">
        <v>2.9999999999999997E-4</v>
      </c>
    </row>
    <row r="245" spans="2:9" x14ac:dyDescent="0.15">
      <c r="B245" s="57">
        <v>16741</v>
      </c>
      <c r="C245">
        <v>3.874934E-2</v>
      </c>
      <c r="D245">
        <v>3.7604730000000003E-2</v>
      </c>
      <c r="E245">
        <v>6.4521659999999995E-2</v>
      </c>
      <c r="F245">
        <v>6.2947879999999998E-2</v>
      </c>
      <c r="G245">
        <v>57567987.200000003</v>
      </c>
      <c r="H245">
        <v>844</v>
      </c>
      <c r="I245">
        <v>2.9999999999999997E-4</v>
      </c>
    </row>
    <row r="246" spans="2:9" x14ac:dyDescent="0.15">
      <c r="B246" s="57">
        <v>16771</v>
      </c>
      <c r="C246">
        <v>5.4858950000000004E-2</v>
      </c>
      <c r="D246">
        <v>4.7861519999999998E-2</v>
      </c>
      <c r="E246">
        <v>9.7573599999999996E-2</v>
      </c>
      <c r="F246">
        <v>9.1938619999999999E-2</v>
      </c>
      <c r="G246">
        <v>59823062.100000001</v>
      </c>
      <c r="H246">
        <v>846</v>
      </c>
      <c r="I246">
        <v>2.0000000000000001E-4</v>
      </c>
    </row>
    <row r="247" spans="2:9" x14ac:dyDescent="0.15">
      <c r="B247" s="57">
        <v>16802</v>
      </c>
      <c r="C247">
        <v>1.300259E-2</v>
      </c>
      <c r="D247">
        <v>9.218492E-3</v>
      </c>
      <c r="E247">
        <v>2.4072820000000002E-2</v>
      </c>
      <c r="F247">
        <v>1.9787039999999999E-2</v>
      </c>
      <c r="G247">
        <v>62682905.900000006</v>
      </c>
      <c r="H247">
        <v>847</v>
      </c>
      <c r="I247">
        <v>2.9999999999999997E-4</v>
      </c>
    </row>
    <row r="248" spans="2:9" x14ac:dyDescent="0.15">
      <c r="B248" s="57">
        <v>16833</v>
      </c>
      <c r="C248">
        <v>6.3401880000000008E-2</v>
      </c>
      <c r="D248">
        <v>6.2228150000000003E-2</v>
      </c>
      <c r="E248">
        <v>9.4676549999999998E-2</v>
      </c>
      <c r="F248">
        <v>9.3257670000000001E-2</v>
      </c>
      <c r="G248">
        <v>64320113.100000001</v>
      </c>
      <c r="H248">
        <v>851</v>
      </c>
      <c r="I248">
        <v>2.9999999999999997E-4</v>
      </c>
    </row>
    <row r="249" spans="2:9" x14ac:dyDescent="0.15">
      <c r="B249" s="57">
        <v>16861</v>
      </c>
      <c r="C249">
        <v>-5.8257290000000003E-2</v>
      </c>
      <c r="D249">
        <v>-6.1742990000000005E-2</v>
      </c>
      <c r="E249">
        <v>-6.6905939999999997E-2</v>
      </c>
      <c r="F249">
        <v>-6.9391080000000008E-2</v>
      </c>
      <c r="G249">
        <v>68702989.200000003</v>
      </c>
      <c r="H249">
        <v>861</v>
      </c>
      <c r="I249">
        <v>2.9999999999999997E-4</v>
      </c>
    </row>
    <row r="250" spans="2:9" x14ac:dyDescent="0.15">
      <c r="B250" s="57">
        <v>16891</v>
      </c>
      <c r="C250">
        <v>5.7941400000000004E-2</v>
      </c>
      <c r="D250">
        <v>5.4619880000000003E-2</v>
      </c>
      <c r="E250">
        <v>5.7922109999999999E-2</v>
      </c>
      <c r="F250">
        <v>5.5047550000000001E-2</v>
      </c>
      <c r="G250">
        <v>64569815.200000003</v>
      </c>
      <c r="H250">
        <v>863</v>
      </c>
      <c r="I250">
        <v>2.9999999999999997E-4</v>
      </c>
    </row>
    <row r="251" spans="2:9" x14ac:dyDescent="0.15">
      <c r="B251" s="57">
        <v>16922</v>
      </c>
      <c r="C251">
        <v>4.2293070000000002E-2</v>
      </c>
      <c r="D251">
        <v>4.1154380000000004E-2</v>
      </c>
      <c r="E251">
        <v>5.2108710000000003E-2</v>
      </c>
      <c r="F251">
        <v>5.0841339999999999E-2</v>
      </c>
      <c r="G251">
        <v>68233191.799999997</v>
      </c>
      <c r="H251">
        <v>867</v>
      </c>
      <c r="I251">
        <v>2.9999999999999997E-4</v>
      </c>
    </row>
    <row r="252" spans="2:9" x14ac:dyDescent="0.15">
      <c r="B252" s="57">
        <v>16953</v>
      </c>
      <c r="C252">
        <v>4.01952E-2</v>
      </c>
      <c r="D252">
        <v>3.6074580000000002E-2</v>
      </c>
      <c r="E252">
        <v>5.4749240000000005E-2</v>
      </c>
      <c r="F252">
        <v>5.1538750000000001E-2</v>
      </c>
      <c r="G252">
        <v>71169180.200000003</v>
      </c>
      <c r="H252">
        <v>871</v>
      </c>
      <c r="I252">
        <v>2.9999999999999997E-4</v>
      </c>
    </row>
    <row r="253" spans="2:9" x14ac:dyDescent="0.15">
      <c r="B253" s="57">
        <v>16981</v>
      </c>
      <c r="C253">
        <v>-3.8668390000000004E-2</v>
      </c>
      <c r="D253">
        <v>-4.1517369999999998E-2</v>
      </c>
      <c r="E253">
        <v>-4.8887029999999998E-2</v>
      </c>
      <c r="F253">
        <v>-5.151588E-2</v>
      </c>
      <c r="G253">
        <v>74084893.400000006</v>
      </c>
      <c r="H253">
        <v>878</v>
      </c>
      <c r="I253">
        <v>2.9999999999999997E-4</v>
      </c>
    </row>
    <row r="254" spans="2:9" x14ac:dyDescent="0.15">
      <c r="B254" s="57">
        <v>17014</v>
      </c>
      <c r="C254">
        <v>-2.6308979999999999E-2</v>
      </c>
      <c r="D254">
        <v>-2.7696600000000002E-2</v>
      </c>
      <c r="E254">
        <v>-4.0842009999999998E-2</v>
      </c>
      <c r="F254">
        <v>-4.2198619999999999E-2</v>
      </c>
      <c r="G254">
        <v>71074175.799999997</v>
      </c>
      <c r="H254">
        <v>880</v>
      </c>
      <c r="I254">
        <v>2.9999999999999997E-4</v>
      </c>
    </row>
    <row r="255" spans="2:9" x14ac:dyDescent="0.15">
      <c r="B255" s="57">
        <v>17044</v>
      </c>
      <c r="C255">
        <v>-6.4468380000000006E-2</v>
      </c>
      <c r="D255">
        <v>-6.8419939999999999E-2</v>
      </c>
      <c r="E255">
        <v>-7.5327370000000005E-2</v>
      </c>
      <c r="F255">
        <v>-7.8478160000000005E-2</v>
      </c>
      <c r="G255">
        <v>69500808.200000003</v>
      </c>
      <c r="H255">
        <v>889</v>
      </c>
      <c r="I255">
        <v>2.9999999999999997E-4</v>
      </c>
    </row>
    <row r="256" spans="2:9" x14ac:dyDescent="0.15">
      <c r="B256" s="57">
        <v>17075</v>
      </c>
      <c r="C256">
        <v>-0.10202259999999999</v>
      </c>
      <c r="D256">
        <v>-0.10541009999999999</v>
      </c>
      <c r="E256">
        <v>-0.13555219999999998</v>
      </c>
      <c r="F256">
        <v>-0.1389242</v>
      </c>
      <c r="G256">
        <v>64807247.900000006</v>
      </c>
      <c r="H256">
        <v>894</v>
      </c>
      <c r="I256">
        <v>2.9999999999999997E-4</v>
      </c>
    </row>
    <row r="257" spans="2:9" x14ac:dyDescent="0.15">
      <c r="B257" s="57">
        <v>17106</v>
      </c>
      <c r="C257">
        <v>-1.4163520000000001E-2</v>
      </c>
      <c r="D257">
        <v>-1.5902630000000001E-2</v>
      </c>
      <c r="E257">
        <v>-1.181396E-2</v>
      </c>
      <c r="F257">
        <v>-1.3989690000000001E-2</v>
      </c>
      <c r="G257">
        <v>58038367.300000004</v>
      </c>
      <c r="H257">
        <v>896</v>
      </c>
      <c r="I257">
        <v>2.9999999999999997E-4</v>
      </c>
    </row>
    <row r="258" spans="2:9" x14ac:dyDescent="0.15">
      <c r="B258" s="57">
        <v>17136</v>
      </c>
      <c r="C258">
        <v>6.9688900000000002E-4</v>
      </c>
      <c r="D258">
        <v>-6.4750420000000003E-3</v>
      </c>
      <c r="E258">
        <v>-2.6343710000000004E-3</v>
      </c>
      <c r="F258">
        <v>-9.3339770000000002E-3</v>
      </c>
      <c r="G258">
        <v>57152991.700000003</v>
      </c>
      <c r="H258">
        <v>898</v>
      </c>
      <c r="I258">
        <v>2.9999999999999997E-4</v>
      </c>
    </row>
    <row r="259" spans="2:9" x14ac:dyDescent="0.15">
      <c r="B259" s="57">
        <v>17167</v>
      </c>
      <c r="C259">
        <v>5.01611E-2</v>
      </c>
      <c r="D259">
        <v>4.3411650000000003E-2</v>
      </c>
      <c r="E259">
        <v>4.6908060000000001E-2</v>
      </c>
      <c r="F259">
        <v>3.8623789999999998E-2</v>
      </c>
      <c r="G259">
        <v>56835601.400000006</v>
      </c>
      <c r="H259">
        <v>902</v>
      </c>
      <c r="I259">
        <v>2.9999999999999997E-4</v>
      </c>
    </row>
    <row r="260" spans="2:9" x14ac:dyDescent="0.15">
      <c r="B260" s="57">
        <v>17198</v>
      </c>
      <c r="C260">
        <v>1.308428E-2</v>
      </c>
      <c r="D260">
        <v>1.153595E-2</v>
      </c>
      <c r="E260">
        <v>3.0197109999999999E-2</v>
      </c>
      <c r="F260">
        <v>2.827992E-2</v>
      </c>
      <c r="G260">
        <v>59684383.600000001</v>
      </c>
      <c r="H260">
        <v>908</v>
      </c>
      <c r="I260">
        <v>2.9999999999999997E-4</v>
      </c>
    </row>
    <row r="261" spans="2:9" x14ac:dyDescent="0.15">
      <c r="B261" s="57">
        <v>17226</v>
      </c>
      <c r="C261">
        <v>-1.1090930000000001E-2</v>
      </c>
      <c r="D261">
        <v>-1.638117E-2</v>
      </c>
      <c r="E261">
        <v>-7.1046260000000002E-3</v>
      </c>
      <c r="F261">
        <v>-1.096948E-2</v>
      </c>
      <c r="G261">
        <v>60526667.400000006</v>
      </c>
      <c r="H261">
        <v>912</v>
      </c>
      <c r="I261">
        <v>2.9999999999999997E-4</v>
      </c>
    </row>
    <row r="262" spans="2:9" x14ac:dyDescent="0.15">
      <c r="B262" s="57">
        <v>17257</v>
      </c>
      <c r="C262">
        <v>-1.679013E-2</v>
      </c>
      <c r="D262">
        <v>-2.0804550000000002E-2</v>
      </c>
      <c r="E262">
        <v>-3.042547E-2</v>
      </c>
      <c r="F262">
        <v>-3.4585619999999997E-2</v>
      </c>
      <c r="G262">
        <v>59420504.100000001</v>
      </c>
      <c r="H262">
        <v>912</v>
      </c>
      <c r="I262">
        <v>2.9999999999999997E-4</v>
      </c>
    </row>
    <row r="263" spans="2:9" x14ac:dyDescent="0.15">
      <c r="B263" s="57">
        <v>17287</v>
      </c>
      <c r="C263">
        <v>-4.7698070000000002E-2</v>
      </c>
      <c r="D263">
        <v>-4.9487240000000002E-2</v>
      </c>
      <c r="E263">
        <v>-8.1680160000000002E-2</v>
      </c>
      <c r="F263">
        <v>-8.3995210000000001E-2</v>
      </c>
      <c r="G263">
        <v>58418819.400000006</v>
      </c>
      <c r="H263">
        <v>916</v>
      </c>
      <c r="I263">
        <v>2.9999999999999997E-4</v>
      </c>
    </row>
    <row r="264" spans="2:9" x14ac:dyDescent="0.15">
      <c r="B264" s="57">
        <v>17316</v>
      </c>
      <c r="C264">
        <v>-9.6246120000000011E-3</v>
      </c>
      <c r="D264">
        <v>-1.6317140000000001E-2</v>
      </c>
      <c r="E264">
        <v>-3.7320510000000001E-2</v>
      </c>
      <c r="F264">
        <v>-4.2408500000000002E-2</v>
      </c>
      <c r="G264">
        <v>55587879.400000006</v>
      </c>
      <c r="H264">
        <v>916</v>
      </c>
      <c r="I264">
        <v>2.9999999999999997E-4</v>
      </c>
    </row>
    <row r="265" spans="2:9" x14ac:dyDescent="0.15">
      <c r="B265" s="57">
        <v>17348</v>
      </c>
      <c r="C265">
        <v>5.3226469999999998E-2</v>
      </c>
      <c r="D265">
        <v>4.8538450000000004E-2</v>
      </c>
      <c r="E265">
        <v>5.7095960000000001E-2</v>
      </c>
      <c r="F265">
        <v>5.1362930000000001E-2</v>
      </c>
      <c r="G265">
        <v>54714859.200000003</v>
      </c>
      <c r="H265">
        <v>917</v>
      </c>
      <c r="I265">
        <v>2.9999999999999997E-4</v>
      </c>
    </row>
    <row r="266" spans="2:9" x14ac:dyDescent="0.15">
      <c r="B266" s="57">
        <v>17379</v>
      </c>
      <c r="C266">
        <v>4.1347950000000001E-2</v>
      </c>
      <c r="D266">
        <v>3.9341920000000002E-2</v>
      </c>
      <c r="E266">
        <v>6.1670179999999998E-2</v>
      </c>
      <c r="F266">
        <v>5.9069670000000005E-2</v>
      </c>
      <c r="G266">
        <v>57472609.800000004</v>
      </c>
      <c r="H266">
        <v>921</v>
      </c>
      <c r="I266">
        <v>2.9999999999999997E-4</v>
      </c>
    </row>
    <row r="267" spans="2:9" x14ac:dyDescent="0.15">
      <c r="B267" s="57">
        <v>17408</v>
      </c>
      <c r="C267">
        <v>-1.7357359999999999E-2</v>
      </c>
      <c r="D267">
        <v>-2.266835E-2</v>
      </c>
      <c r="E267">
        <v>-1.716604E-2</v>
      </c>
      <c r="F267">
        <v>-2.1652750000000002E-2</v>
      </c>
      <c r="G267">
        <v>59903329.300000004</v>
      </c>
      <c r="H267">
        <v>925</v>
      </c>
      <c r="I267">
        <v>2.9999999999999997E-4</v>
      </c>
    </row>
    <row r="268" spans="2:9" x14ac:dyDescent="0.15">
      <c r="B268" s="57">
        <v>17440</v>
      </c>
      <c r="C268">
        <v>-4.6671300000000002E-3</v>
      </c>
      <c r="D268">
        <v>-9.4727840000000015E-3</v>
      </c>
      <c r="E268">
        <v>5.7825130000000004E-3</v>
      </c>
      <c r="F268">
        <v>2.3821280000000002E-4</v>
      </c>
      <c r="G268">
        <v>58761652.300000004</v>
      </c>
      <c r="H268">
        <v>930</v>
      </c>
      <c r="I268">
        <v>5.9999999999999995E-4</v>
      </c>
    </row>
    <row r="269" spans="2:9" x14ac:dyDescent="0.15">
      <c r="B269" s="57">
        <v>17471</v>
      </c>
      <c r="C269">
        <v>2.4831120000000002E-2</v>
      </c>
      <c r="D269">
        <v>2.284688E-2</v>
      </c>
      <c r="E269">
        <v>3.3156480000000002E-2</v>
      </c>
      <c r="F269">
        <v>3.0164739999999999E-2</v>
      </c>
      <c r="G269">
        <v>58288080.900000006</v>
      </c>
      <c r="H269">
        <v>929</v>
      </c>
      <c r="I269">
        <v>5.9999999999999995E-4</v>
      </c>
    </row>
    <row r="270" spans="2:9" x14ac:dyDescent="0.15">
      <c r="B270" s="57">
        <v>17500</v>
      </c>
      <c r="C270">
        <v>-1.874959E-2</v>
      </c>
      <c r="D270">
        <v>-2.851441E-2</v>
      </c>
      <c r="E270">
        <v>-2.9304940000000002E-2</v>
      </c>
      <c r="F270">
        <v>-3.7094059999999998E-2</v>
      </c>
      <c r="G270">
        <v>59635995.600000001</v>
      </c>
      <c r="H270">
        <v>932</v>
      </c>
      <c r="I270">
        <v>5.9999999999999995E-4</v>
      </c>
    </row>
    <row r="271" spans="2:9" x14ac:dyDescent="0.15">
      <c r="B271" s="57">
        <v>17532</v>
      </c>
      <c r="C271">
        <v>3.0707950000000001E-2</v>
      </c>
      <c r="D271">
        <v>2.3249209999999999E-2</v>
      </c>
      <c r="E271">
        <v>2.38628E-2</v>
      </c>
      <c r="F271">
        <v>1.331104E-2</v>
      </c>
      <c r="G271">
        <v>58106114.100000001</v>
      </c>
      <c r="H271">
        <v>937</v>
      </c>
      <c r="I271">
        <v>8.0000000000000004E-4</v>
      </c>
    </row>
    <row r="272" spans="2:9" x14ac:dyDescent="0.15">
      <c r="B272" s="57">
        <v>17563</v>
      </c>
      <c r="C272">
        <v>-3.7908009999999999E-2</v>
      </c>
      <c r="D272">
        <v>-3.9684850000000001E-2</v>
      </c>
      <c r="E272">
        <v>-1.627557E-2</v>
      </c>
      <c r="F272">
        <v>-1.8803340000000002E-2</v>
      </c>
      <c r="G272">
        <v>59885360.700000003</v>
      </c>
      <c r="H272">
        <v>941</v>
      </c>
      <c r="I272">
        <v>7.000000000000001E-4</v>
      </c>
    </row>
    <row r="273" spans="2:9" x14ac:dyDescent="0.15">
      <c r="B273" s="57">
        <v>17591</v>
      </c>
      <c r="C273">
        <v>-4.3422229999999999E-2</v>
      </c>
      <c r="D273">
        <v>-4.9502450000000003E-2</v>
      </c>
      <c r="E273">
        <v>-5.9450880000000005E-2</v>
      </c>
      <c r="F273">
        <v>-6.4361520000000005E-2</v>
      </c>
      <c r="G273">
        <v>57628192.800000004</v>
      </c>
      <c r="H273">
        <v>945</v>
      </c>
      <c r="I273">
        <v>7.000000000000001E-4</v>
      </c>
    </row>
    <row r="274" spans="2:9" x14ac:dyDescent="0.15">
      <c r="B274" s="57">
        <v>17623</v>
      </c>
      <c r="C274">
        <v>8.2627630000000007E-2</v>
      </c>
      <c r="D274">
        <v>7.6865260000000005E-2</v>
      </c>
      <c r="E274">
        <v>9.5842659999999996E-2</v>
      </c>
      <c r="F274">
        <v>8.9610450000000008E-2</v>
      </c>
      <c r="G274">
        <v>54814210.5</v>
      </c>
      <c r="H274">
        <v>946</v>
      </c>
      <c r="I274">
        <v>8.9999999999999998E-4</v>
      </c>
    </row>
    <row r="275" spans="2:9" x14ac:dyDescent="0.15">
      <c r="B275" s="57">
        <v>17653</v>
      </c>
      <c r="C275">
        <v>3.8128010000000004E-2</v>
      </c>
      <c r="D275">
        <v>3.5972450000000003E-2</v>
      </c>
      <c r="E275">
        <v>4.0150860000000003E-2</v>
      </c>
      <c r="F275">
        <v>3.7641300000000003E-2</v>
      </c>
      <c r="G275">
        <v>59106440.900000006</v>
      </c>
      <c r="H275">
        <v>951</v>
      </c>
      <c r="I275">
        <v>8.0000000000000004E-4</v>
      </c>
    </row>
    <row r="276" spans="2:9" x14ac:dyDescent="0.15">
      <c r="B276" s="57">
        <v>17681</v>
      </c>
      <c r="C276">
        <v>7.4319360000000001E-2</v>
      </c>
      <c r="D276">
        <v>6.8382109999999996E-2</v>
      </c>
      <c r="E276">
        <v>8.7630220000000009E-2</v>
      </c>
      <c r="F276">
        <v>8.2377010000000001E-2</v>
      </c>
      <c r="G276">
        <v>61466980.100000001</v>
      </c>
      <c r="H276">
        <v>954</v>
      </c>
      <c r="I276">
        <v>8.0000000000000004E-4</v>
      </c>
    </row>
    <row r="277" spans="2:9" x14ac:dyDescent="0.15">
      <c r="B277" s="57">
        <v>17714</v>
      </c>
      <c r="C277">
        <v>-2.7989760000000002E-4</v>
      </c>
      <c r="D277">
        <v>-5.4188040000000002E-3</v>
      </c>
      <c r="E277">
        <v>-1.2533809999999999E-2</v>
      </c>
      <c r="F277">
        <v>-1.8276850000000001E-2</v>
      </c>
      <c r="G277">
        <v>65702479.800000004</v>
      </c>
      <c r="H277">
        <v>955</v>
      </c>
      <c r="I277">
        <v>8.9999999999999998E-4</v>
      </c>
    </row>
    <row r="278" spans="2:9" x14ac:dyDescent="0.15">
      <c r="B278" s="57">
        <v>17744</v>
      </c>
      <c r="C278">
        <v>-5.0287539999999999E-2</v>
      </c>
      <c r="D278">
        <v>-5.1750089999999999E-2</v>
      </c>
      <c r="E278">
        <v>-5.373298E-2</v>
      </c>
      <c r="F278">
        <v>-5.5985130000000001E-2</v>
      </c>
      <c r="G278">
        <v>65251242.100000001</v>
      </c>
      <c r="H278">
        <v>957</v>
      </c>
      <c r="I278">
        <v>8.0000000000000004E-4</v>
      </c>
    </row>
    <row r="279" spans="2:9" x14ac:dyDescent="0.15">
      <c r="B279" s="57">
        <v>17776</v>
      </c>
      <c r="C279">
        <v>3.7623020000000004E-3</v>
      </c>
      <c r="D279">
        <v>-2.8996250000000003E-3</v>
      </c>
      <c r="E279">
        <v>-1.8181930000000001E-3</v>
      </c>
      <c r="F279">
        <v>-7.4013010000000008E-3</v>
      </c>
      <c r="G279">
        <v>61915420.800000004</v>
      </c>
      <c r="H279">
        <v>960</v>
      </c>
      <c r="I279">
        <v>8.9999999999999998E-4</v>
      </c>
    </row>
    <row r="280" spans="2:9" x14ac:dyDescent="0.15">
      <c r="B280" s="57">
        <v>17806</v>
      </c>
      <c r="C280">
        <v>-2.981309E-2</v>
      </c>
      <c r="D280">
        <v>-3.5123170000000002E-2</v>
      </c>
      <c r="E280">
        <v>-4.278531E-2</v>
      </c>
      <c r="F280">
        <v>-4.8793099999999999E-2</v>
      </c>
      <c r="G280">
        <v>61743162.900000006</v>
      </c>
      <c r="H280">
        <v>960</v>
      </c>
      <c r="I280">
        <v>4.0000000000000002E-4</v>
      </c>
    </row>
    <row r="281" spans="2:9" x14ac:dyDescent="0.15">
      <c r="B281" s="57">
        <v>17836</v>
      </c>
      <c r="C281">
        <v>6.0315760000000003E-2</v>
      </c>
      <c r="D281">
        <v>5.7424740000000002E-2</v>
      </c>
      <c r="E281">
        <v>5.3200540000000004E-2</v>
      </c>
      <c r="F281">
        <v>5.0017890000000002E-2</v>
      </c>
      <c r="G281">
        <v>59638478.100000001</v>
      </c>
      <c r="H281">
        <v>962</v>
      </c>
      <c r="I281">
        <v>4.0000000000000002E-4</v>
      </c>
    </row>
    <row r="282" spans="2:9" x14ac:dyDescent="0.15">
      <c r="B282" s="57">
        <v>17867</v>
      </c>
      <c r="C282">
        <v>-9.2077320000000004E-2</v>
      </c>
      <c r="D282">
        <v>-0.1025649</v>
      </c>
      <c r="E282">
        <v>-0.10631989999999999</v>
      </c>
      <c r="F282">
        <v>-0.1153174</v>
      </c>
      <c r="G282">
        <v>63079798.300000004</v>
      </c>
      <c r="H282">
        <v>962</v>
      </c>
      <c r="I282">
        <v>4.0000000000000002E-4</v>
      </c>
    </row>
    <row r="283" spans="2:9" x14ac:dyDescent="0.15">
      <c r="B283" s="57">
        <v>17898</v>
      </c>
      <c r="C283">
        <v>3.2566020000000001E-2</v>
      </c>
      <c r="D283">
        <v>2.4024070000000002E-2</v>
      </c>
      <c r="E283">
        <v>1.3703140000000001E-2</v>
      </c>
      <c r="F283">
        <v>1.727861E-3</v>
      </c>
      <c r="G283">
        <v>56644518.400000006</v>
      </c>
      <c r="H283">
        <v>964</v>
      </c>
      <c r="I283">
        <v>4.0000000000000002E-4</v>
      </c>
    </row>
    <row r="284" spans="2:9" x14ac:dyDescent="0.15">
      <c r="B284" s="57">
        <v>17929</v>
      </c>
      <c r="C284">
        <v>3.0743700000000003E-3</v>
      </c>
      <c r="D284">
        <v>1.1178310000000001E-3</v>
      </c>
      <c r="E284">
        <v>1.77485E-2</v>
      </c>
      <c r="F284">
        <v>1.4827370000000001E-2</v>
      </c>
      <c r="G284">
        <v>58301258.200000003</v>
      </c>
      <c r="H284">
        <v>964</v>
      </c>
      <c r="I284">
        <v>1E-3</v>
      </c>
    </row>
    <row r="285" spans="2:9" x14ac:dyDescent="0.15">
      <c r="B285" s="57">
        <v>17957</v>
      </c>
      <c r="C285">
        <v>-2.8851930000000001E-2</v>
      </c>
      <c r="D285">
        <v>-3.6236709999999998E-2</v>
      </c>
      <c r="E285">
        <v>-4.1301520000000001E-2</v>
      </c>
      <c r="F285">
        <v>-4.7204710000000004E-2</v>
      </c>
      <c r="G285">
        <v>58472474.5</v>
      </c>
      <c r="H285">
        <v>968</v>
      </c>
      <c r="I285">
        <v>8.9999999999999998E-4</v>
      </c>
    </row>
    <row r="286" spans="2:9" x14ac:dyDescent="0.15">
      <c r="B286" s="57">
        <v>17988</v>
      </c>
      <c r="C286">
        <v>4.153747E-2</v>
      </c>
      <c r="D286">
        <v>3.5339210000000003E-2</v>
      </c>
      <c r="E286">
        <v>5.9308770000000004E-2</v>
      </c>
      <c r="F286">
        <v>5.2516979999999998E-2</v>
      </c>
      <c r="G286">
        <v>56505439.900000006</v>
      </c>
      <c r="H286">
        <v>972</v>
      </c>
      <c r="I286">
        <v>1E-3</v>
      </c>
    </row>
    <row r="287" spans="2:9" x14ac:dyDescent="0.15">
      <c r="B287" s="57">
        <v>18018</v>
      </c>
      <c r="C287">
        <v>-1.7972209999999999E-2</v>
      </c>
      <c r="D287">
        <v>-2.0566040000000001E-2</v>
      </c>
      <c r="E287">
        <v>-3.1489660000000003E-2</v>
      </c>
      <c r="F287">
        <v>-3.4315499999999999E-2</v>
      </c>
      <c r="G287">
        <v>58559914.800000004</v>
      </c>
      <c r="H287">
        <v>974</v>
      </c>
      <c r="I287">
        <v>8.9999999999999998E-4</v>
      </c>
    </row>
    <row r="288" spans="2:9" x14ac:dyDescent="0.15">
      <c r="B288" s="57">
        <v>18049</v>
      </c>
      <c r="C288">
        <v>-2.8487720000000001E-2</v>
      </c>
      <c r="D288">
        <v>-3.551464E-2</v>
      </c>
      <c r="E288">
        <v>-4.3167999999999998E-2</v>
      </c>
      <c r="F288">
        <v>-4.958096E-2</v>
      </c>
      <c r="G288">
        <v>57516447.100000001</v>
      </c>
      <c r="H288">
        <v>978</v>
      </c>
      <c r="I288">
        <v>1E-3</v>
      </c>
    </row>
    <row r="289" spans="2:9" x14ac:dyDescent="0.15">
      <c r="B289" s="57">
        <v>18079</v>
      </c>
      <c r="C289">
        <v>2.1804820000000001E-3</v>
      </c>
      <c r="D289">
        <v>-4.3823910000000002E-3</v>
      </c>
      <c r="E289">
        <v>-7.7128820000000008E-3</v>
      </c>
      <c r="F289">
        <v>-1.43725E-2</v>
      </c>
      <c r="G289">
        <v>55522972.900000006</v>
      </c>
      <c r="H289">
        <v>979</v>
      </c>
      <c r="I289">
        <v>1E-3</v>
      </c>
    </row>
    <row r="290" spans="2:9" x14ac:dyDescent="0.15">
      <c r="B290" s="57">
        <v>18108</v>
      </c>
      <c r="C290">
        <v>5.6377170000000004E-2</v>
      </c>
      <c r="D290">
        <v>5.4776030000000003E-2</v>
      </c>
      <c r="E290">
        <v>6.2021699999999999E-2</v>
      </c>
      <c r="F290">
        <v>5.929707E-2</v>
      </c>
      <c r="G290">
        <v>55257325.800000004</v>
      </c>
      <c r="H290">
        <v>980</v>
      </c>
      <c r="I290">
        <v>8.9999999999999998E-4</v>
      </c>
    </row>
    <row r="291" spans="2:9" x14ac:dyDescent="0.15">
      <c r="B291" s="57">
        <v>18141</v>
      </c>
      <c r="C291">
        <v>2.691613E-2</v>
      </c>
      <c r="D291">
        <v>1.8886969999999999E-2</v>
      </c>
      <c r="E291">
        <v>2.602032E-2</v>
      </c>
      <c r="F291">
        <v>1.972322E-2</v>
      </c>
      <c r="G291">
        <v>58495644</v>
      </c>
      <c r="H291">
        <v>982</v>
      </c>
      <c r="I291">
        <v>8.9999999999999998E-4</v>
      </c>
    </row>
    <row r="292" spans="2:9" x14ac:dyDescent="0.15">
      <c r="B292" s="57">
        <v>18171</v>
      </c>
      <c r="C292">
        <v>3.2082010000000001E-2</v>
      </c>
      <c r="D292">
        <v>2.7265290000000001E-2</v>
      </c>
      <c r="E292">
        <v>4.3248979999999999E-2</v>
      </c>
      <c r="F292">
        <v>3.7578609999999998E-2</v>
      </c>
      <c r="G292">
        <v>59665079.900000006</v>
      </c>
      <c r="H292">
        <v>984</v>
      </c>
      <c r="I292">
        <v>8.9999999999999998E-4</v>
      </c>
    </row>
    <row r="293" spans="2:9" x14ac:dyDescent="0.15">
      <c r="B293" s="57">
        <v>18202</v>
      </c>
      <c r="C293">
        <v>3.1801420000000004E-2</v>
      </c>
      <c r="D293">
        <v>3.000247E-2</v>
      </c>
      <c r="E293">
        <v>3.9024830000000003E-2</v>
      </c>
      <c r="F293">
        <v>3.6552170000000002E-2</v>
      </c>
      <c r="G293">
        <v>61622369.600000001</v>
      </c>
      <c r="H293">
        <v>989</v>
      </c>
      <c r="I293">
        <v>8.9999999999999998E-4</v>
      </c>
    </row>
    <row r="294" spans="2:9" x14ac:dyDescent="0.15">
      <c r="B294" s="57">
        <v>18232</v>
      </c>
      <c r="C294">
        <v>1.8534780000000001E-2</v>
      </c>
      <c r="D294">
        <v>4.5485890000000005E-3</v>
      </c>
      <c r="E294">
        <v>9.4003090000000008E-3</v>
      </c>
      <c r="F294">
        <v>7.2457089999999994E-5</v>
      </c>
      <c r="G294">
        <v>63446520.800000004</v>
      </c>
      <c r="H294">
        <v>991</v>
      </c>
      <c r="I294">
        <v>8.0000000000000004E-4</v>
      </c>
    </row>
    <row r="295" spans="2:9" x14ac:dyDescent="0.15">
      <c r="B295" s="57">
        <v>18263</v>
      </c>
      <c r="C295">
        <v>5.2266840000000002E-2</v>
      </c>
      <c r="D295">
        <v>4.476902E-2</v>
      </c>
      <c r="E295">
        <v>7.0120189999999999E-2</v>
      </c>
      <c r="F295">
        <v>6.047926E-2</v>
      </c>
      <c r="G295">
        <v>63831393</v>
      </c>
      <c r="H295">
        <v>991</v>
      </c>
      <c r="I295">
        <v>8.9999999999999998E-4</v>
      </c>
    </row>
    <row r="296" spans="2:9" x14ac:dyDescent="0.15">
      <c r="B296" s="57">
        <v>18294</v>
      </c>
      <c r="C296">
        <v>1.7763870000000001E-2</v>
      </c>
      <c r="D296">
        <v>1.5871940000000001E-2</v>
      </c>
      <c r="E296">
        <v>4.0292649999999999E-2</v>
      </c>
      <c r="F296">
        <v>3.7863170000000002E-2</v>
      </c>
      <c r="G296">
        <v>67309640.900000006</v>
      </c>
      <c r="H296">
        <v>988</v>
      </c>
      <c r="I296">
        <v>8.9999999999999998E-4</v>
      </c>
    </row>
    <row r="297" spans="2:9" x14ac:dyDescent="0.15">
      <c r="B297" s="57">
        <v>18322</v>
      </c>
      <c r="C297">
        <v>1.523364E-2</v>
      </c>
      <c r="D297">
        <v>8.1730489999999999E-3</v>
      </c>
      <c r="E297">
        <v>1.6102200000000001E-2</v>
      </c>
      <c r="F297">
        <v>1.0948030000000001E-2</v>
      </c>
      <c r="G297">
        <v>68546982</v>
      </c>
      <c r="H297">
        <v>990</v>
      </c>
      <c r="I297">
        <v>8.9999999999999998E-4</v>
      </c>
    </row>
    <row r="298" spans="2:9" x14ac:dyDescent="0.15">
      <c r="B298" s="57">
        <v>18353</v>
      </c>
      <c r="C298">
        <v>1.274167E-2</v>
      </c>
      <c r="D298">
        <v>7.4574550000000009E-3</v>
      </c>
      <c r="E298">
        <v>-1.7702570000000001E-3</v>
      </c>
      <c r="F298">
        <v>-7.4283620000000009E-3</v>
      </c>
      <c r="G298">
        <v>69166503.100000009</v>
      </c>
      <c r="H298">
        <v>992</v>
      </c>
      <c r="I298">
        <v>1E-3</v>
      </c>
    </row>
    <row r="299" spans="2:9" x14ac:dyDescent="0.15">
      <c r="B299" s="57">
        <v>18382</v>
      </c>
      <c r="C299">
        <v>4.0677579999999998E-2</v>
      </c>
      <c r="D299">
        <v>3.8736369999999999E-2</v>
      </c>
      <c r="E299">
        <v>4.7442690000000003E-2</v>
      </c>
      <c r="F299">
        <v>4.5151730000000001E-2</v>
      </c>
      <c r="G299">
        <v>70023720.600000009</v>
      </c>
      <c r="H299">
        <v>995</v>
      </c>
      <c r="I299">
        <v>8.9999999999999998E-4</v>
      </c>
    </row>
    <row r="300" spans="2:9" x14ac:dyDescent="0.15">
      <c r="B300" s="57">
        <v>18414</v>
      </c>
      <c r="C300">
        <v>4.4172650000000001E-2</v>
      </c>
      <c r="D300">
        <v>3.6817139999999998E-2</v>
      </c>
      <c r="E300">
        <v>3.3184650000000003E-2</v>
      </c>
      <c r="F300">
        <v>2.718833E-2</v>
      </c>
      <c r="G300">
        <v>72766815.400000006</v>
      </c>
      <c r="H300">
        <v>994</v>
      </c>
      <c r="I300">
        <v>1E-3</v>
      </c>
    </row>
    <row r="301" spans="2:9" x14ac:dyDescent="0.15">
      <c r="B301" s="57">
        <v>18444</v>
      </c>
      <c r="C301">
        <v>-5.8018199999999999E-2</v>
      </c>
      <c r="D301">
        <v>-6.2798920000000008E-2</v>
      </c>
      <c r="E301">
        <v>-7.5737449999999998E-2</v>
      </c>
      <c r="F301">
        <v>-8.1388479999999999E-2</v>
      </c>
      <c r="G301">
        <v>75681950.900000006</v>
      </c>
      <c r="H301">
        <v>997</v>
      </c>
      <c r="I301">
        <v>1E-3</v>
      </c>
    </row>
    <row r="302" spans="2:9" x14ac:dyDescent="0.15">
      <c r="B302" s="57">
        <v>18475</v>
      </c>
      <c r="C302">
        <v>1.6121940000000001E-2</v>
      </c>
      <c r="D302">
        <v>1.4577080000000001E-2</v>
      </c>
      <c r="E302">
        <v>5.0635380000000001E-2</v>
      </c>
      <c r="F302">
        <v>4.818074E-2</v>
      </c>
      <c r="G302">
        <v>71043847.400000006</v>
      </c>
      <c r="H302">
        <v>999</v>
      </c>
      <c r="I302">
        <v>1E-3</v>
      </c>
    </row>
    <row r="303" spans="2:9" x14ac:dyDescent="0.15">
      <c r="B303" s="57">
        <v>18506</v>
      </c>
      <c r="C303">
        <v>5.0874509999999998E-2</v>
      </c>
      <c r="D303">
        <v>4.0212660000000004E-2</v>
      </c>
      <c r="E303">
        <v>5.1891600000000003E-2</v>
      </c>
      <c r="F303">
        <v>4.476898E-2</v>
      </c>
      <c r="G303">
        <v>72227888.400000006</v>
      </c>
      <c r="H303">
        <v>1005</v>
      </c>
      <c r="I303">
        <v>1E-3</v>
      </c>
    </row>
    <row r="304" spans="2:9" x14ac:dyDescent="0.15">
      <c r="B304" s="57">
        <v>18535</v>
      </c>
      <c r="C304">
        <v>4.9043900000000001E-2</v>
      </c>
      <c r="D304">
        <v>4.4121920000000002E-2</v>
      </c>
      <c r="E304">
        <v>5.5013220000000002E-2</v>
      </c>
      <c r="F304">
        <v>4.9011260000000001E-2</v>
      </c>
      <c r="G304">
        <v>75228994.400000006</v>
      </c>
      <c r="H304">
        <v>1009</v>
      </c>
      <c r="I304">
        <v>1E-3</v>
      </c>
    </row>
    <row r="305" spans="2:9" x14ac:dyDescent="0.15">
      <c r="B305" s="57">
        <v>18567</v>
      </c>
      <c r="C305">
        <v>-1.1842620000000002E-3</v>
      </c>
      <c r="D305">
        <v>-2.9311130000000004E-3</v>
      </c>
      <c r="E305">
        <v>-5.5043830000000007E-3</v>
      </c>
      <c r="F305">
        <v>-8.0144870000000007E-3</v>
      </c>
      <c r="G305">
        <v>78690568.299999997</v>
      </c>
      <c r="H305">
        <v>1012</v>
      </c>
      <c r="I305">
        <v>1.1999999999999999E-3</v>
      </c>
    </row>
    <row r="306" spans="2:9" x14ac:dyDescent="0.15">
      <c r="B306" s="57">
        <v>18597</v>
      </c>
      <c r="C306">
        <v>2.9055640000000001E-2</v>
      </c>
      <c r="D306">
        <v>1.226841E-2</v>
      </c>
      <c r="E306">
        <v>3.162152E-2</v>
      </c>
      <c r="F306">
        <v>1.9432979999999999E-2</v>
      </c>
      <c r="G306">
        <v>78547971.900000006</v>
      </c>
      <c r="H306">
        <v>1012</v>
      </c>
      <c r="I306">
        <v>1.1000000000000001E-3</v>
      </c>
    </row>
    <row r="307" spans="2:9" x14ac:dyDescent="0.15">
      <c r="B307" s="57">
        <v>18627</v>
      </c>
      <c r="C307">
        <v>5.7945870000000003E-2</v>
      </c>
      <c r="D307">
        <v>5.1047500000000003E-2</v>
      </c>
      <c r="E307">
        <v>8.4544740000000007E-2</v>
      </c>
      <c r="F307">
        <v>7.4591089999999999E-2</v>
      </c>
      <c r="G307">
        <v>79494416</v>
      </c>
      <c r="H307">
        <v>1011</v>
      </c>
      <c r="I307">
        <v>1.1000000000000001E-3</v>
      </c>
    </row>
    <row r="308" spans="2:9" x14ac:dyDescent="0.15">
      <c r="B308" s="57">
        <v>18659</v>
      </c>
      <c r="C308">
        <v>5.8735240000000001E-2</v>
      </c>
      <c r="D308">
        <v>5.6761110000000004E-2</v>
      </c>
      <c r="E308">
        <v>7.6248030000000008E-2</v>
      </c>
      <c r="F308">
        <v>7.3861110000000008E-2</v>
      </c>
      <c r="G308">
        <v>84818498.400000006</v>
      </c>
      <c r="H308">
        <v>1012</v>
      </c>
      <c r="I308">
        <v>1.2999999999999999E-3</v>
      </c>
    </row>
    <row r="309" spans="2:9" x14ac:dyDescent="0.15">
      <c r="B309" s="57">
        <v>18687</v>
      </c>
      <c r="C309">
        <v>1.408586E-2</v>
      </c>
      <c r="D309">
        <v>7.4350200000000005E-3</v>
      </c>
      <c r="E309">
        <v>1.158589E-2</v>
      </c>
      <c r="F309">
        <v>6.3338530000000004E-3</v>
      </c>
      <c r="G309">
        <v>89806876.100000009</v>
      </c>
      <c r="H309">
        <v>1014</v>
      </c>
      <c r="I309">
        <v>1E-3</v>
      </c>
    </row>
    <row r="310" spans="2:9" x14ac:dyDescent="0.15">
      <c r="B310" s="57">
        <v>18718</v>
      </c>
      <c r="C310">
        <v>-2.1114560000000001E-2</v>
      </c>
      <c r="D310">
        <v>-2.5752980000000002E-2</v>
      </c>
      <c r="E310">
        <v>-3.3889519999999999E-2</v>
      </c>
      <c r="F310">
        <v>-3.9401730000000003E-2</v>
      </c>
      <c r="G310">
        <v>90646700.100000009</v>
      </c>
      <c r="H310">
        <v>1015</v>
      </c>
      <c r="I310">
        <v>1.1000000000000001E-3</v>
      </c>
    </row>
    <row r="311" spans="2:9" x14ac:dyDescent="0.15">
      <c r="B311" s="57">
        <v>18748</v>
      </c>
      <c r="C311">
        <v>5.0060790000000001E-2</v>
      </c>
      <c r="D311">
        <v>4.848769E-2</v>
      </c>
      <c r="E311">
        <v>4.0814080000000003E-2</v>
      </c>
      <c r="F311">
        <v>3.8359820000000003E-2</v>
      </c>
      <c r="G311">
        <v>88759457.700000003</v>
      </c>
      <c r="H311">
        <v>1018</v>
      </c>
      <c r="I311">
        <v>1.2999999999999999E-3</v>
      </c>
    </row>
    <row r="312" spans="2:9" x14ac:dyDescent="0.15">
      <c r="B312" s="57">
        <v>18779</v>
      </c>
      <c r="C312">
        <v>-2.2463610000000002E-2</v>
      </c>
      <c r="D312">
        <v>-2.9969860000000001E-2</v>
      </c>
      <c r="E312">
        <v>-2.4919489999999999E-2</v>
      </c>
      <c r="F312">
        <v>-3.1010200000000002E-2</v>
      </c>
      <c r="G312">
        <v>93183088.600000009</v>
      </c>
      <c r="H312">
        <v>1022</v>
      </c>
      <c r="I312">
        <v>1.1999999999999999E-3</v>
      </c>
    </row>
    <row r="313" spans="2:9" x14ac:dyDescent="0.15">
      <c r="B313" s="57">
        <v>18808</v>
      </c>
      <c r="C313">
        <v>-2.5532510000000001E-2</v>
      </c>
      <c r="D313">
        <v>-2.9834260000000001E-2</v>
      </c>
      <c r="E313">
        <v>-4.4928650000000001E-2</v>
      </c>
      <c r="F313">
        <v>-5.0402179999999998E-2</v>
      </c>
      <c r="G313">
        <v>90515704.100000009</v>
      </c>
      <c r="H313">
        <v>1023</v>
      </c>
      <c r="I313">
        <v>1.1999999999999999E-3</v>
      </c>
    </row>
    <row r="314" spans="2:9" x14ac:dyDescent="0.15">
      <c r="B314" s="57">
        <v>18840</v>
      </c>
      <c r="C314">
        <v>7.1610519999999997E-2</v>
      </c>
      <c r="D314">
        <v>7.0243189999999997E-2</v>
      </c>
      <c r="E314">
        <v>6.333192E-2</v>
      </c>
      <c r="F314">
        <v>6.0882550000000001E-2</v>
      </c>
      <c r="G314">
        <v>88257368.900000006</v>
      </c>
      <c r="H314">
        <v>1026</v>
      </c>
      <c r="I314">
        <v>1.2999999999999999E-3</v>
      </c>
    </row>
    <row r="315" spans="2:9" x14ac:dyDescent="0.15">
      <c r="B315" s="57">
        <v>18871</v>
      </c>
      <c r="C315">
        <v>4.5003700000000001E-2</v>
      </c>
      <c r="D315">
        <v>3.6750280000000003E-2</v>
      </c>
      <c r="E315">
        <v>4.7437970000000003E-2</v>
      </c>
      <c r="F315">
        <v>4.0899940000000003E-2</v>
      </c>
      <c r="G315">
        <v>94451832.800000012</v>
      </c>
      <c r="H315">
        <v>1025</v>
      </c>
      <c r="I315">
        <v>1.2999999999999999E-3</v>
      </c>
    </row>
    <row r="316" spans="2:9" x14ac:dyDescent="0.15">
      <c r="B316" s="57">
        <v>18899</v>
      </c>
      <c r="C316">
        <v>9.0865450000000014E-3</v>
      </c>
      <c r="D316">
        <v>5.3394180000000003E-3</v>
      </c>
      <c r="E316">
        <v>2.3630700000000001E-2</v>
      </c>
      <c r="F316">
        <v>1.8529150000000001E-2</v>
      </c>
      <c r="G316">
        <v>97928745.5</v>
      </c>
      <c r="H316">
        <v>1025</v>
      </c>
      <c r="I316">
        <v>1.1999999999999999E-3</v>
      </c>
    </row>
    <row r="317" spans="2:9" x14ac:dyDescent="0.15">
      <c r="B317" s="57">
        <v>18932</v>
      </c>
      <c r="C317">
        <v>-2.2628769999999999E-2</v>
      </c>
      <c r="D317">
        <v>-2.4555980000000002E-2</v>
      </c>
      <c r="E317">
        <v>-2.36086E-2</v>
      </c>
      <c r="F317">
        <v>-2.605567E-2</v>
      </c>
      <c r="G317">
        <v>98477508.700000003</v>
      </c>
      <c r="H317">
        <v>1026</v>
      </c>
      <c r="I317">
        <v>1.6000000000000001E-3</v>
      </c>
    </row>
    <row r="318" spans="2:9" x14ac:dyDescent="0.15">
      <c r="B318" s="57">
        <v>18962</v>
      </c>
      <c r="C318">
        <v>6.1934800000000003E-3</v>
      </c>
      <c r="D318">
        <v>-4.0353760000000002E-3</v>
      </c>
      <c r="E318">
        <v>7.1851810000000006E-3</v>
      </c>
      <c r="F318">
        <v>-1.2905330000000002E-3</v>
      </c>
      <c r="G318">
        <v>96027897.900000006</v>
      </c>
      <c r="H318">
        <v>1024</v>
      </c>
      <c r="I318">
        <v>1.1000000000000001E-3</v>
      </c>
    </row>
    <row r="319" spans="2:9" x14ac:dyDescent="0.15">
      <c r="B319" s="57">
        <v>18993</v>
      </c>
      <c r="C319">
        <v>3.5265680000000001E-2</v>
      </c>
      <c r="D319">
        <v>3.0240800000000002E-2</v>
      </c>
      <c r="E319">
        <v>1.524786E-2</v>
      </c>
      <c r="F319">
        <v>7.5832250000000007E-3</v>
      </c>
      <c r="G319">
        <v>95971264.400000006</v>
      </c>
      <c r="H319">
        <v>1029</v>
      </c>
      <c r="I319">
        <v>1.1999999999999999E-3</v>
      </c>
    </row>
    <row r="320" spans="2:9" x14ac:dyDescent="0.15">
      <c r="B320" s="57">
        <v>19024</v>
      </c>
      <c r="C320">
        <v>1.7002449999999999E-2</v>
      </c>
      <c r="D320">
        <v>1.542049E-2</v>
      </c>
      <c r="E320">
        <v>1.7491159999999999E-2</v>
      </c>
      <c r="F320">
        <v>1.529002E-2</v>
      </c>
      <c r="G320">
        <v>100725150</v>
      </c>
      <c r="H320">
        <v>1031</v>
      </c>
      <c r="I320">
        <v>1.5E-3</v>
      </c>
    </row>
    <row r="321" spans="2:9" x14ac:dyDescent="0.15">
      <c r="B321" s="57">
        <v>19053</v>
      </c>
      <c r="C321">
        <v>-2.5140760000000002E-2</v>
      </c>
      <c r="D321">
        <v>-3.2328160000000002E-2</v>
      </c>
      <c r="E321">
        <v>-2.0650419999999999E-2</v>
      </c>
      <c r="F321">
        <v>-2.624599E-2</v>
      </c>
      <c r="G321">
        <v>102408916</v>
      </c>
      <c r="H321">
        <v>1033</v>
      </c>
      <c r="I321">
        <v>1.1999999999999999E-3</v>
      </c>
    </row>
    <row r="322" spans="2:9" x14ac:dyDescent="0.15">
      <c r="B322" s="57">
        <v>19084</v>
      </c>
      <c r="C322">
        <v>4.5869960000000001E-2</v>
      </c>
      <c r="D322">
        <v>4.1726039999999999E-2</v>
      </c>
      <c r="E322">
        <v>2.8864330000000001E-2</v>
      </c>
      <c r="F322">
        <v>2.3488310000000002E-2</v>
      </c>
      <c r="G322">
        <v>99132038.400000006</v>
      </c>
      <c r="H322">
        <v>1033</v>
      </c>
      <c r="I322">
        <v>1.1000000000000001E-3</v>
      </c>
    </row>
    <row r="323" spans="2:9" x14ac:dyDescent="0.15">
      <c r="B323" s="57">
        <v>19114</v>
      </c>
      <c r="C323">
        <v>-4.9147719999999999E-2</v>
      </c>
      <c r="D323">
        <v>-5.084731E-2</v>
      </c>
      <c r="E323">
        <v>-4.4936190000000001E-2</v>
      </c>
      <c r="F323">
        <v>-4.7313470000000003E-2</v>
      </c>
      <c r="G323">
        <v>103559167</v>
      </c>
      <c r="H323">
        <v>1033</v>
      </c>
      <c r="I323">
        <v>1.1999999999999999E-3</v>
      </c>
    </row>
    <row r="324" spans="2:9" x14ac:dyDescent="0.15">
      <c r="B324" s="57">
        <v>19143</v>
      </c>
      <c r="C324">
        <v>3.2846939999999998E-2</v>
      </c>
      <c r="D324">
        <v>2.5367210000000001E-2</v>
      </c>
      <c r="E324">
        <v>2.4514959999999999E-2</v>
      </c>
      <c r="F324">
        <v>1.8527950000000001E-2</v>
      </c>
      <c r="G324">
        <v>98363134.400000006</v>
      </c>
      <c r="H324">
        <v>1034</v>
      </c>
      <c r="I324">
        <v>1.2999999999999999E-3</v>
      </c>
    </row>
    <row r="325" spans="2:9" x14ac:dyDescent="0.15">
      <c r="B325" s="57">
        <v>19175</v>
      </c>
      <c r="C325">
        <v>3.9574650000000003E-2</v>
      </c>
      <c r="D325">
        <v>3.5588229999999998E-2</v>
      </c>
      <c r="E325">
        <v>3.0727690000000002E-2</v>
      </c>
      <c r="F325">
        <v>2.548276E-2</v>
      </c>
      <c r="G325">
        <v>100945070</v>
      </c>
      <c r="H325">
        <v>1034</v>
      </c>
      <c r="I325">
        <v>1.5E-3</v>
      </c>
    </row>
    <row r="326" spans="2:9" x14ac:dyDescent="0.15">
      <c r="B326" s="57">
        <v>19206</v>
      </c>
      <c r="C326">
        <v>1.140411E-2</v>
      </c>
      <c r="D326">
        <v>9.8971330000000007E-3</v>
      </c>
      <c r="E326">
        <v>1.065222E-2</v>
      </c>
      <c r="F326">
        <v>8.5404110000000012E-3</v>
      </c>
      <c r="G326">
        <v>104657381</v>
      </c>
      <c r="H326">
        <v>1036</v>
      </c>
      <c r="I326">
        <v>1.5E-3</v>
      </c>
    </row>
    <row r="327" spans="2:9" x14ac:dyDescent="0.15">
      <c r="B327" s="57">
        <v>19235</v>
      </c>
      <c r="C327">
        <v>-6.7325530000000005E-3</v>
      </c>
      <c r="D327">
        <v>-1.3803020000000001E-2</v>
      </c>
      <c r="E327">
        <v>5.6124699999999995E-5</v>
      </c>
      <c r="F327">
        <v>-5.5506320000000007E-3</v>
      </c>
      <c r="G327">
        <v>105764722</v>
      </c>
      <c r="H327">
        <v>1037</v>
      </c>
      <c r="I327">
        <v>1.5E-3</v>
      </c>
    </row>
    <row r="328" spans="2:9" x14ac:dyDescent="0.15">
      <c r="B328" s="57">
        <v>19267</v>
      </c>
      <c r="C328">
        <v>-1.9146900000000001E-2</v>
      </c>
      <c r="D328">
        <v>-2.3064950000000001E-2</v>
      </c>
      <c r="E328">
        <v>-1.5160140000000001E-2</v>
      </c>
      <c r="F328">
        <v>-2.0170790000000001E-2</v>
      </c>
      <c r="G328">
        <v>104261698</v>
      </c>
      <c r="H328">
        <v>1038</v>
      </c>
      <c r="I328">
        <v>1.6000000000000001E-3</v>
      </c>
    </row>
    <row r="329" spans="2:9" x14ac:dyDescent="0.15">
      <c r="B329" s="57">
        <v>19298</v>
      </c>
      <c r="C329">
        <v>-5.309009E-3</v>
      </c>
      <c r="D329">
        <v>-6.9601320000000008E-3</v>
      </c>
      <c r="E329">
        <v>-1.171722E-2</v>
      </c>
      <c r="F329">
        <v>-1.440555E-2</v>
      </c>
      <c r="G329">
        <v>102021472</v>
      </c>
      <c r="H329">
        <v>1045</v>
      </c>
      <c r="I329">
        <v>1.4000000000000002E-3</v>
      </c>
    </row>
    <row r="330" spans="2:9" x14ac:dyDescent="0.15">
      <c r="B330" s="57">
        <v>19326</v>
      </c>
      <c r="C330">
        <v>5.9347179999999999E-2</v>
      </c>
      <c r="D330">
        <v>4.97615E-2</v>
      </c>
      <c r="E330">
        <v>5.5644310000000002E-2</v>
      </c>
      <c r="F330">
        <v>4.7819859999999999E-2</v>
      </c>
      <c r="G330">
        <v>101298088</v>
      </c>
      <c r="H330">
        <v>1045</v>
      </c>
      <c r="I330">
        <v>1E-3</v>
      </c>
    </row>
    <row r="331" spans="2:9" x14ac:dyDescent="0.15">
      <c r="B331" s="57">
        <v>19359</v>
      </c>
      <c r="C331">
        <v>3.106571E-2</v>
      </c>
      <c r="D331">
        <v>2.6399060000000002E-2</v>
      </c>
      <c r="E331">
        <v>2.264122E-2</v>
      </c>
      <c r="F331">
        <v>1.534697E-2</v>
      </c>
      <c r="G331">
        <v>106388063</v>
      </c>
      <c r="H331">
        <v>1044</v>
      </c>
      <c r="I331">
        <v>1.6000000000000001E-3</v>
      </c>
    </row>
    <row r="332" spans="2:9" x14ac:dyDescent="0.15">
      <c r="B332" s="57">
        <v>19389</v>
      </c>
      <c r="C332">
        <v>-1.644253E-3</v>
      </c>
      <c r="D332">
        <v>-2.7276230000000002E-3</v>
      </c>
      <c r="E332">
        <v>2.4705500000000002E-2</v>
      </c>
      <c r="F332">
        <v>2.2836600000000002E-2</v>
      </c>
      <c r="G332">
        <v>111184079</v>
      </c>
      <c r="H332">
        <v>1045</v>
      </c>
      <c r="I332">
        <v>1.6000000000000001E-3</v>
      </c>
    </row>
    <row r="333" spans="2:9" x14ac:dyDescent="0.15">
      <c r="B333" s="57">
        <v>19417</v>
      </c>
      <c r="C333">
        <v>-1.8202680000000001E-3</v>
      </c>
      <c r="D333">
        <v>-9.1089300000000012E-3</v>
      </c>
      <c r="E333">
        <v>1.203105E-2</v>
      </c>
      <c r="F333">
        <v>6.5163770000000003E-3</v>
      </c>
      <c r="G333">
        <v>110919023</v>
      </c>
      <c r="H333">
        <v>1044</v>
      </c>
      <c r="I333">
        <v>1.4000000000000002E-3</v>
      </c>
    </row>
    <row r="334" spans="2:9" x14ac:dyDescent="0.15">
      <c r="B334" s="57">
        <v>19449</v>
      </c>
      <c r="C334">
        <v>-1.286202E-2</v>
      </c>
      <c r="D334">
        <v>-1.6680569999999999E-2</v>
      </c>
      <c r="E334">
        <v>-1.048645E-2</v>
      </c>
      <c r="F334">
        <v>-1.528885E-2</v>
      </c>
      <c r="G334">
        <v>109933905</v>
      </c>
      <c r="H334">
        <v>1043</v>
      </c>
      <c r="I334">
        <v>1.8E-3</v>
      </c>
    </row>
    <row r="335" spans="2:9" x14ac:dyDescent="0.15">
      <c r="B335" s="57">
        <v>19479</v>
      </c>
      <c r="C335">
        <v>-2.7704639999999999E-2</v>
      </c>
      <c r="D335">
        <v>-2.912582E-2</v>
      </c>
      <c r="E335">
        <v>-2.4026809999999999E-2</v>
      </c>
      <c r="F335">
        <v>-2.6151920000000002E-2</v>
      </c>
      <c r="G335">
        <v>108145450</v>
      </c>
      <c r="H335">
        <v>1045</v>
      </c>
      <c r="I335">
        <v>1.6000000000000001E-3</v>
      </c>
    </row>
    <row r="336" spans="2:9" x14ac:dyDescent="0.15">
      <c r="B336" s="57">
        <v>19508</v>
      </c>
      <c r="C336">
        <v>6.9211440000000006E-3</v>
      </c>
      <c r="D336">
        <v>-3.4870540000000002E-4</v>
      </c>
      <c r="E336">
        <v>5.8960060000000005E-3</v>
      </c>
      <c r="F336">
        <v>8.6962829999999989E-5</v>
      </c>
      <c r="G336">
        <v>105144679</v>
      </c>
      <c r="H336">
        <v>1041</v>
      </c>
      <c r="I336">
        <v>1.7000000000000001E-3</v>
      </c>
    </row>
    <row r="337" spans="2:9" x14ac:dyDescent="0.15">
      <c r="B337" s="57">
        <v>19540</v>
      </c>
      <c r="C337">
        <v>-1.6376930000000001E-2</v>
      </c>
      <c r="D337">
        <v>-2.0523320000000001E-2</v>
      </c>
      <c r="E337">
        <v>-3.1671039999999998E-2</v>
      </c>
      <c r="F337">
        <v>-3.683989E-2</v>
      </c>
      <c r="G337">
        <v>105398651</v>
      </c>
      <c r="H337">
        <v>1045</v>
      </c>
      <c r="I337">
        <v>1.8E-3</v>
      </c>
    </row>
    <row r="338" spans="2:9" x14ac:dyDescent="0.15">
      <c r="B338" s="57">
        <v>19571</v>
      </c>
      <c r="C338">
        <v>2.5111350000000001E-2</v>
      </c>
      <c r="D338">
        <v>2.355676E-2</v>
      </c>
      <c r="E338">
        <v>1.7570930000000002E-2</v>
      </c>
      <c r="F338">
        <v>1.541702E-2</v>
      </c>
      <c r="G338">
        <v>103280337</v>
      </c>
      <c r="H338">
        <v>1045</v>
      </c>
      <c r="I338">
        <v>1.5E-3</v>
      </c>
    </row>
    <row r="339" spans="2:9" x14ac:dyDescent="0.15">
      <c r="B339" s="57">
        <v>19602</v>
      </c>
      <c r="C339">
        <v>-4.4056209999999998E-2</v>
      </c>
      <c r="D339">
        <v>-5.1365479999999998E-2</v>
      </c>
      <c r="E339">
        <v>-5.1874160000000002E-2</v>
      </c>
      <c r="F339">
        <v>-5.760084E-2</v>
      </c>
      <c r="G339">
        <v>105729539</v>
      </c>
      <c r="H339">
        <v>1045</v>
      </c>
      <c r="I339">
        <v>1.7000000000000001E-3</v>
      </c>
    </row>
    <row r="340" spans="2:9" x14ac:dyDescent="0.15">
      <c r="B340" s="57">
        <v>19632</v>
      </c>
      <c r="C340">
        <v>3.0098720000000002E-3</v>
      </c>
      <c r="D340">
        <v>-1.3130440000000002E-3</v>
      </c>
      <c r="E340">
        <v>-1.100454E-2</v>
      </c>
      <c r="F340">
        <v>-1.6444320000000002E-2</v>
      </c>
      <c r="G340">
        <v>100282196</v>
      </c>
      <c r="H340">
        <v>1042</v>
      </c>
      <c r="I340">
        <v>1.6000000000000001E-3</v>
      </c>
    </row>
    <row r="341" spans="2:9" x14ac:dyDescent="0.15">
      <c r="B341" s="57">
        <v>19662</v>
      </c>
      <c r="C341">
        <v>4.7523120000000002E-2</v>
      </c>
      <c r="D341">
        <v>4.5927580000000003E-2</v>
      </c>
      <c r="E341">
        <v>3.7834420000000001E-2</v>
      </c>
      <c r="F341">
        <v>3.5513549999999998E-2</v>
      </c>
      <c r="G341">
        <v>100177287</v>
      </c>
      <c r="H341">
        <v>1041</v>
      </c>
      <c r="I341">
        <v>1.2999999999999999E-3</v>
      </c>
    </row>
    <row r="342" spans="2:9" x14ac:dyDescent="0.15">
      <c r="B342" s="57">
        <v>19693</v>
      </c>
      <c r="C342">
        <v>2.850134E-2</v>
      </c>
      <c r="D342">
        <v>1.8445099999999999E-2</v>
      </c>
      <c r="E342">
        <v>2.131709E-2</v>
      </c>
      <c r="F342">
        <v>1.361719E-2</v>
      </c>
      <c r="G342">
        <v>104700478</v>
      </c>
      <c r="H342">
        <v>1042</v>
      </c>
      <c r="I342">
        <v>8.0000000000000004E-4</v>
      </c>
    </row>
    <row r="343" spans="2:9" x14ac:dyDescent="0.15">
      <c r="B343" s="57">
        <v>19724</v>
      </c>
      <c r="C343">
        <v>6.7827060000000001E-4</v>
      </c>
      <c r="D343">
        <v>-4.6420900000000006E-3</v>
      </c>
      <c r="E343">
        <v>-1.5444390000000001E-2</v>
      </c>
      <c r="F343">
        <v>-2.326288E-2</v>
      </c>
      <c r="G343">
        <v>106874579</v>
      </c>
      <c r="H343">
        <v>1046</v>
      </c>
      <c r="I343">
        <v>1.2999999999999999E-3</v>
      </c>
    </row>
    <row r="344" spans="2:9" x14ac:dyDescent="0.15">
      <c r="B344" s="57">
        <v>19753</v>
      </c>
      <c r="C344">
        <v>5.2721530000000003E-2</v>
      </c>
      <c r="D344">
        <v>5.1500250000000004E-2</v>
      </c>
      <c r="E344">
        <v>7.1682910000000002E-2</v>
      </c>
      <c r="F344">
        <v>6.9901439999999995E-2</v>
      </c>
      <c r="G344">
        <v>108280694</v>
      </c>
      <c r="H344">
        <v>1045</v>
      </c>
      <c r="I344">
        <v>1.1000000000000001E-3</v>
      </c>
    </row>
    <row r="345" spans="2:9" x14ac:dyDescent="0.15">
      <c r="B345" s="57">
        <v>19781</v>
      </c>
      <c r="C345">
        <v>1.7551250000000001E-2</v>
      </c>
      <c r="D345">
        <v>1.032486E-2</v>
      </c>
      <c r="E345">
        <v>1.357627E-2</v>
      </c>
      <c r="F345">
        <v>7.7653170000000007E-3</v>
      </c>
      <c r="G345">
        <v>113895704</v>
      </c>
      <c r="H345">
        <v>1045</v>
      </c>
      <c r="I345">
        <v>7.000000000000001E-4</v>
      </c>
    </row>
    <row r="346" spans="2:9" x14ac:dyDescent="0.15">
      <c r="B346" s="57">
        <v>19814</v>
      </c>
      <c r="C346">
        <v>3.7376600000000003E-2</v>
      </c>
      <c r="D346">
        <v>3.3374300000000003E-2</v>
      </c>
      <c r="E346">
        <v>2.91504E-2</v>
      </c>
      <c r="F346">
        <v>2.390138E-2</v>
      </c>
      <c r="G346">
        <v>115080060</v>
      </c>
      <c r="H346">
        <v>1045</v>
      </c>
      <c r="I346">
        <v>8.0000000000000004E-4</v>
      </c>
    </row>
    <row r="347" spans="2:9" x14ac:dyDescent="0.15">
      <c r="B347" s="57">
        <v>19844</v>
      </c>
      <c r="C347">
        <v>4.3161659999999998E-2</v>
      </c>
      <c r="D347">
        <v>4.1819479999999999E-2</v>
      </c>
      <c r="E347">
        <v>1.6373249999999999E-2</v>
      </c>
      <c r="F347">
        <v>1.4343430000000001E-2</v>
      </c>
      <c r="G347">
        <v>118918352</v>
      </c>
      <c r="H347">
        <v>1044</v>
      </c>
      <c r="I347">
        <v>8.9999999999999998E-4</v>
      </c>
    </row>
    <row r="348" spans="2:9" x14ac:dyDescent="0.15">
      <c r="B348" s="57">
        <v>19872</v>
      </c>
      <c r="C348">
        <v>3.1703700000000001E-2</v>
      </c>
      <c r="D348">
        <v>2.520822E-2</v>
      </c>
      <c r="E348">
        <v>4.3150500000000001E-2</v>
      </c>
      <c r="F348">
        <v>3.7620529999999999E-2</v>
      </c>
      <c r="G348">
        <v>123982191</v>
      </c>
      <c r="H348">
        <v>1044</v>
      </c>
      <c r="I348">
        <v>5.0000000000000001E-4</v>
      </c>
    </row>
    <row r="349" spans="2:9" x14ac:dyDescent="0.15">
      <c r="B349" s="57">
        <v>19905</v>
      </c>
      <c r="C349">
        <v>1.1559649999999999E-2</v>
      </c>
      <c r="D349">
        <v>7.7667570000000009E-3</v>
      </c>
      <c r="E349">
        <v>1.227459E-2</v>
      </c>
      <c r="F349">
        <v>7.5292610000000006E-3</v>
      </c>
      <c r="G349">
        <v>127191814</v>
      </c>
      <c r="H349">
        <v>1045</v>
      </c>
      <c r="I349">
        <v>5.9999999999999995E-4</v>
      </c>
    </row>
    <row r="350" spans="2:9" x14ac:dyDescent="0.15">
      <c r="B350" s="57">
        <v>19935</v>
      </c>
      <c r="C350">
        <v>5.0668320000000003E-2</v>
      </c>
      <c r="D350">
        <v>4.944175E-2</v>
      </c>
      <c r="E350">
        <v>7.1988869999999996E-2</v>
      </c>
      <c r="F350">
        <v>7.0181060000000003E-2</v>
      </c>
      <c r="G350">
        <v>128248591</v>
      </c>
      <c r="H350">
        <v>1046</v>
      </c>
      <c r="I350">
        <v>5.0000000000000001E-4</v>
      </c>
    </row>
    <row r="351" spans="2:9" x14ac:dyDescent="0.15">
      <c r="B351" s="57">
        <v>19967</v>
      </c>
      <c r="C351">
        <v>-2.2762670000000002E-2</v>
      </c>
      <c r="D351">
        <v>-2.9369039999999999E-2</v>
      </c>
      <c r="E351">
        <v>-9.1751790000000003E-3</v>
      </c>
      <c r="F351">
        <v>-1.4520100000000001E-2</v>
      </c>
      <c r="G351">
        <v>134334342</v>
      </c>
      <c r="H351">
        <v>1048</v>
      </c>
      <c r="I351">
        <v>5.0000000000000001E-4</v>
      </c>
    </row>
    <row r="352" spans="2:9" x14ac:dyDescent="0.15">
      <c r="B352" s="57">
        <v>19997</v>
      </c>
      <c r="C352">
        <v>6.4632560000000006E-2</v>
      </c>
      <c r="D352">
        <v>6.1381080000000005E-2</v>
      </c>
      <c r="E352">
        <v>4.4307760000000002E-2</v>
      </c>
      <c r="F352">
        <v>4.0407480000000003E-2</v>
      </c>
      <c r="G352">
        <v>130583965</v>
      </c>
      <c r="H352">
        <v>1049</v>
      </c>
      <c r="I352">
        <v>8.9999999999999998E-4</v>
      </c>
    </row>
    <row r="353" spans="2:9" x14ac:dyDescent="0.15">
      <c r="B353" s="57">
        <v>20026</v>
      </c>
      <c r="C353">
        <v>-1.6215900000000002E-2</v>
      </c>
      <c r="D353">
        <v>-1.7622209999999999E-2</v>
      </c>
      <c r="E353">
        <v>-6.859609E-3</v>
      </c>
      <c r="F353">
        <v>-8.7616480000000004E-3</v>
      </c>
      <c r="G353">
        <v>138570275</v>
      </c>
      <c r="H353">
        <v>1047</v>
      </c>
      <c r="I353">
        <v>7.000000000000001E-4</v>
      </c>
    </row>
    <row r="354" spans="2:9" x14ac:dyDescent="0.15">
      <c r="B354" s="57">
        <v>20058</v>
      </c>
      <c r="C354">
        <v>9.5387170000000007E-2</v>
      </c>
      <c r="D354">
        <v>8.6045529999999995E-2</v>
      </c>
      <c r="E354">
        <v>9.2198589999999997E-2</v>
      </c>
      <c r="F354">
        <v>8.5146990000000006E-2</v>
      </c>
      <c r="G354">
        <v>136188189</v>
      </c>
      <c r="H354">
        <v>1048</v>
      </c>
      <c r="I354">
        <v>5.9999999999999995E-4</v>
      </c>
    </row>
    <row r="355" spans="2:9" x14ac:dyDescent="0.15">
      <c r="B355" s="57">
        <v>20089</v>
      </c>
      <c r="C355">
        <v>5.5468650000000001E-2</v>
      </c>
      <c r="D355">
        <v>5.1806480000000002E-2</v>
      </c>
      <c r="E355">
        <v>8.7723880000000004E-2</v>
      </c>
      <c r="F355">
        <v>8.2537860000000005E-2</v>
      </c>
      <c r="G355">
        <v>147827662</v>
      </c>
      <c r="H355">
        <v>1047</v>
      </c>
      <c r="I355">
        <v>8.0000000000000004E-4</v>
      </c>
    </row>
    <row r="356" spans="2:9" x14ac:dyDescent="0.15">
      <c r="B356" s="57">
        <v>20120</v>
      </c>
      <c r="C356">
        <v>6.8376720000000004E-3</v>
      </c>
      <c r="D356">
        <v>6.0271110000000008E-3</v>
      </c>
      <c r="E356">
        <v>1.412358E-2</v>
      </c>
      <c r="F356">
        <v>1.2732170000000001E-2</v>
      </c>
      <c r="G356">
        <v>159377566</v>
      </c>
      <c r="H356">
        <v>1051</v>
      </c>
      <c r="I356">
        <v>8.0000000000000004E-4</v>
      </c>
    </row>
    <row r="357" spans="2:9" x14ac:dyDescent="0.15">
      <c r="B357" s="57">
        <v>20148</v>
      </c>
      <c r="C357">
        <v>3.1354159999999999E-2</v>
      </c>
      <c r="D357">
        <v>2.5724710000000001E-2</v>
      </c>
      <c r="E357">
        <v>4.2781020000000003E-2</v>
      </c>
      <c r="F357">
        <v>3.8336580000000002E-2</v>
      </c>
      <c r="G357">
        <v>160495862</v>
      </c>
      <c r="H357">
        <v>1053</v>
      </c>
      <c r="I357">
        <v>8.9999999999999998E-4</v>
      </c>
    </row>
    <row r="358" spans="2:9" x14ac:dyDescent="0.15">
      <c r="B358" s="57">
        <v>20179</v>
      </c>
      <c r="C358">
        <v>-9.9450329999999998E-4</v>
      </c>
      <c r="D358">
        <v>-4.255666E-3</v>
      </c>
      <c r="E358">
        <v>5.2972920000000001E-4</v>
      </c>
      <c r="F358">
        <v>-3.6144200000000001E-3</v>
      </c>
      <c r="G358">
        <v>164971554</v>
      </c>
      <c r="H358">
        <v>1051</v>
      </c>
      <c r="I358">
        <v>1E-3</v>
      </c>
    </row>
    <row r="359" spans="2:9" x14ac:dyDescent="0.15">
      <c r="B359" s="57">
        <v>20208</v>
      </c>
      <c r="C359">
        <v>3.2351959999999999E-2</v>
      </c>
      <c r="D359">
        <v>3.1343420000000004E-2</v>
      </c>
      <c r="E359">
        <v>2.259769E-2</v>
      </c>
      <c r="F359">
        <v>2.1176549999999999E-2</v>
      </c>
      <c r="G359">
        <v>164288325</v>
      </c>
      <c r="H359">
        <v>1049</v>
      </c>
      <c r="I359">
        <v>1E-3</v>
      </c>
    </row>
    <row r="360" spans="2:9" x14ac:dyDescent="0.15">
      <c r="B360" s="57">
        <v>20240</v>
      </c>
      <c r="C360">
        <v>1.203341E-2</v>
      </c>
      <c r="D360">
        <v>6.4501310000000004E-3</v>
      </c>
      <c r="E360">
        <v>7.8139320000000009E-3</v>
      </c>
      <c r="F360">
        <v>3.0465540000000004E-3</v>
      </c>
      <c r="G360">
        <v>169322128</v>
      </c>
      <c r="H360">
        <v>1048</v>
      </c>
      <c r="I360">
        <v>1.4000000000000002E-3</v>
      </c>
    </row>
    <row r="361" spans="2:9" x14ac:dyDescent="0.15">
      <c r="B361" s="57">
        <v>20270</v>
      </c>
      <c r="C361">
        <v>6.6108219999999995E-2</v>
      </c>
      <c r="D361">
        <v>6.3181169999999995E-2</v>
      </c>
      <c r="E361">
        <v>3.4694269999999999E-2</v>
      </c>
      <c r="F361">
        <v>3.095055E-2</v>
      </c>
      <c r="G361">
        <v>170483988</v>
      </c>
      <c r="H361">
        <v>1050</v>
      </c>
      <c r="I361">
        <v>1E-3</v>
      </c>
    </row>
    <row r="362" spans="2:9" x14ac:dyDescent="0.15">
      <c r="B362" s="57">
        <v>20299</v>
      </c>
      <c r="C362">
        <v>2.0245570000000001E-2</v>
      </c>
      <c r="D362">
        <v>1.936649E-2</v>
      </c>
      <c r="E362">
        <v>8.0008100000000006E-3</v>
      </c>
      <c r="F362">
        <v>6.5865740000000004E-3</v>
      </c>
      <c r="G362">
        <v>180982766</v>
      </c>
      <c r="H362">
        <v>1052</v>
      </c>
      <c r="I362">
        <v>1E-3</v>
      </c>
    </row>
    <row r="363" spans="2:9" x14ac:dyDescent="0.15">
      <c r="B363" s="57">
        <v>20332</v>
      </c>
      <c r="C363">
        <v>4.1968940000000005E-3</v>
      </c>
      <c r="D363">
        <v>-1.57858E-3</v>
      </c>
      <c r="E363">
        <v>5.7643720000000002E-3</v>
      </c>
      <c r="F363">
        <v>1.040008E-3</v>
      </c>
      <c r="G363">
        <v>185086155</v>
      </c>
      <c r="H363">
        <v>1053</v>
      </c>
      <c r="I363">
        <v>1.6000000000000001E-3</v>
      </c>
    </row>
    <row r="364" spans="2:9" x14ac:dyDescent="0.15">
      <c r="B364" s="57">
        <v>20362</v>
      </c>
      <c r="C364">
        <v>-2.0094800000000001E-3</v>
      </c>
      <c r="D364">
        <v>-4.542534E-3</v>
      </c>
      <c r="E364">
        <v>-7.7512290000000001E-3</v>
      </c>
      <c r="F364">
        <v>-1.123999E-2</v>
      </c>
      <c r="G364">
        <v>184870978</v>
      </c>
      <c r="H364">
        <v>1051</v>
      </c>
      <c r="I364">
        <v>1.6000000000000001E-3</v>
      </c>
    </row>
    <row r="365" spans="2:9" x14ac:dyDescent="0.15">
      <c r="B365" s="57">
        <v>20393</v>
      </c>
      <c r="C365">
        <v>-2.5751510000000002E-2</v>
      </c>
      <c r="D365">
        <v>-2.681207E-2</v>
      </c>
      <c r="E365">
        <v>-1.7815000000000001E-2</v>
      </c>
      <c r="F365">
        <v>-1.9368059999999999E-2</v>
      </c>
      <c r="G365">
        <v>183645269</v>
      </c>
      <c r="H365">
        <v>1048</v>
      </c>
      <c r="I365">
        <v>1.8E-3</v>
      </c>
    </row>
    <row r="366" spans="2:9" x14ac:dyDescent="0.15">
      <c r="B366" s="57">
        <v>20423</v>
      </c>
      <c r="C366">
        <v>7.1864190000000008E-2</v>
      </c>
      <c r="D366">
        <v>6.2696550000000004E-2</v>
      </c>
      <c r="E366">
        <v>5.52565E-2</v>
      </c>
      <c r="F366">
        <v>4.8573850000000002E-2</v>
      </c>
      <c r="G366">
        <v>178920742</v>
      </c>
      <c r="H366">
        <v>1053</v>
      </c>
      <c r="I366">
        <v>1.7000000000000001E-3</v>
      </c>
    </row>
    <row r="367" spans="2:9" x14ac:dyDescent="0.15">
      <c r="B367" s="57">
        <v>20453</v>
      </c>
      <c r="C367">
        <v>1.654255E-2</v>
      </c>
      <c r="D367">
        <v>1.3390000000000001E-2</v>
      </c>
      <c r="E367">
        <v>2.283628E-2</v>
      </c>
      <c r="F367">
        <v>1.750991E-2</v>
      </c>
      <c r="G367">
        <v>190326437</v>
      </c>
      <c r="H367">
        <v>1052</v>
      </c>
      <c r="I367">
        <v>1.8E-3</v>
      </c>
    </row>
    <row r="368" spans="2:9" x14ac:dyDescent="0.15">
      <c r="B368" s="57">
        <v>20485</v>
      </c>
      <c r="C368">
        <v>-2.8119470000000001E-2</v>
      </c>
      <c r="D368">
        <v>-2.9474790000000001E-2</v>
      </c>
      <c r="E368">
        <v>-2.074637E-2</v>
      </c>
      <c r="F368">
        <v>-2.2511079999999999E-2</v>
      </c>
      <c r="G368">
        <v>197161964</v>
      </c>
      <c r="H368">
        <v>1052</v>
      </c>
      <c r="I368">
        <v>2.2000000000000001E-3</v>
      </c>
    </row>
    <row r="369" spans="2:9" x14ac:dyDescent="0.15">
      <c r="B369" s="57">
        <v>20514</v>
      </c>
      <c r="C369">
        <v>3.9609659999999998E-2</v>
      </c>
      <c r="D369">
        <v>3.4438999999999997E-2</v>
      </c>
      <c r="E369">
        <v>3.3612750000000004E-2</v>
      </c>
      <c r="F369">
        <v>2.8865399999999999E-2</v>
      </c>
      <c r="G369">
        <v>191444942</v>
      </c>
      <c r="H369">
        <v>1053</v>
      </c>
      <c r="I369">
        <v>1.9E-3</v>
      </c>
    </row>
    <row r="370" spans="2:9" x14ac:dyDescent="0.15">
      <c r="B370" s="57">
        <v>20543</v>
      </c>
      <c r="C370">
        <v>6.8456150000000007E-2</v>
      </c>
      <c r="D370">
        <v>6.5641110000000003E-2</v>
      </c>
      <c r="E370">
        <v>5.1383150000000002E-2</v>
      </c>
      <c r="F370">
        <v>4.736543E-2</v>
      </c>
      <c r="G370">
        <v>198166191</v>
      </c>
      <c r="H370">
        <v>1054</v>
      </c>
      <c r="I370">
        <v>1.5E-3</v>
      </c>
    </row>
    <row r="371" spans="2:9" x14ac:dyDescent="0.15">
      <c r="B371" s="57">
        <v>20575</v>
      </c>
      <c r="C371">
        <v>5.0832060000000007E-3</v>
      </c>
      <c r="D371">
        <v>4.1364420000000006E-3</v>
      </c>
      <c r="E371">
        <v>3.8267250000000004E-3</v>
      </c>
      <c r="F371">
        <v>2.3052350000000001E-3</v>
      </c>
      <c r="G371">
        <v>212017665</v>
      </c>
      <c r="H371">
        <v>1057</v>
      </c>
      <c r="I371">
        <v>1.9E-3</v>
      </c>
    </row>
    <row r="372" spans="2:9" x14ac:dyDescent="0.15">
      <c r="B372" s="57">
        <v>20606</v>
      </c>
      <c r="C372">
        <v>-4.930901E-2</v>
      </c>
      <c r="D372">
        <v>-5.4848050000000002E-2</v>
      </c>
      <c r="E372">
        <v>-3.9964329999999999E-2</v>
      </c>
      <c r="F372">
        <v>-4.481856E-2</v>
      </c>
      <c r="G372">
        <v>212890281</v>
      </c>
      <c r="H372">
        <v>1056</v>
      </c>
      <c r="I372">
        <v>2.3E-3</v>
      </c>
    </row>
    <row r="373" spans="2:9" x14ac:dyDescent="0.15">
      <c r="B373" s="57">
        <v>20635</v>
      </c>
      <c r="C373">
        <v>3.7250900000000003E-2</v>
      </c>
      <c r="D373">
        <v>3.45402E-2</v>
      </c>
      <c r="E373">
        <v>2.1711830000000001E-2</v>
      </c>
      <c r="F373">
        <v>1.7807719999999999E-2</v>
      </c>
      <c r="G373">
        <v>201266777</v>
      </c>
      <c r="H373">
        <v>1052</v>
      </c>
      <c r="I373">
        <v>2E-3</v>
      </c>
    </row>
    <row r="374" spans="2:9" x14ac:dyDescent="0.15">
      <c r="B374" s="57">
        <v>20667</v>
      </c>
      <c r="C374">
        <v>5.0829909999999999E-2</v>
      </c>
      <c r="D374">
        <v>4.9531360000000003E-2</v>
      </c>
      <c r="E374">
        <v>3.9966660000000001E-2</v>
      </c>
      <c r="F374">
        <v>3.8239380000000003E-2</v>
      </c>
      <c r="G374">
        <v>208032393</v>
      </c>
      <c r="H374">
        <v>1049</v>
      </c>
      <c r="I374">
        <v>2.2000000000000001E-3</v>
      </c>
    </row>
    <row r="375" spans="2:9" x14ac:dyDescent="0.15">
      <c r="B375" s="57">
        <v>20698</v>
      </c>
      <c r="C375">
        <v>-2.98204E-2</v>
      </c>
      <c r="D375">
        <v>-3.4965490000000002E-2</v>
      </c>
      <c r="E375">
        <v>-1.816127E-2</v>
      </c>
      <c r="F375">
        <v>-2.2808160000000001E-2</v>
      </c>
      <c r="G375">
        <v>218172825</v>
      </c>
      <c r="H375">
        <v>1051</v>
      </c>
      <c r="I375">
        <v>1.7000000000000001E-3</v>
      </c>
    </row>
    <row r="376" spans="2:9" x14ac:dyDescent="0.15">
      <c r="B376" s="57">
        <v>20726</v>
      </c>
      <c r="C376">
        <v>-4.960825E-2</v>
      </c>
      <c r="D376">
        <v>-5.2064430000000002E-2</v>
      </c>
      <c r="E376">
        <v>-3.5938310000000001E-2</v>
      </c>
      <c r="F376">
        <v>-3.9683969999999999E-2</v>
      </c>
      <c r="G376">
        <v>210666571</v>
      </c>
      <c r="H376">
        <v>1050</v>
      </c>
      <c r="I376">
        <v>1.8E-3</v>
      </c>
    </row>
    <row r="377" spans="2:9" x14ac:dyDescent="0.15">
      <c r="B377" s="57">
        <v>20759</v>
      </c>
      <c r="C377">
        <v>7.2917220000000005E-3</v>
      </c>
      <c r="D377">
        <v>5.5336450000000002E-3</v>
      </c>
      <c r="E377">
        <v>7.0627580000000006E-3</v>
      </c>
      <c r="F377">
        <v>4.9891420000000002E-3</v>
      </c>
      <c r="G377">
        <v>200233307</v>
      </c>
      <c r="H377">
        <v>1053</v>
      </c>
      <c r="I377">
        <v>2.5000000000000001E-3</v>
      </c>
    </row>
    <row r="378" spans="2:9" x14ac:dyDescent="0.15">
      <c r="B378" s="57">
        <v>20789</v>
      </c>
      <c r="C378">
        <v>4.6778770000000004E-3</v>
      </c>
      <c r="D378">
        <v>-2.2382000000000001E-3</v>
      </c>
      <c r="E378">
        <v>5.2770780000000002E-3</v>
      </c>
      <c r="F378">
        <v>-6.8360760000000002E-4</v>
      </c>
      <c r="G378">
        <v>201347350</v>
      </c>
      <c r="H378">
        <v>1053</v>
      </c>
      <c r="I378">
        <v>2E-3</v>
      </c>
    </row>
    <row r="379" spans="2:9" x14ac:dyDescent="0.15">
      <c r="B379" s="57">
        <v>20820</v>
      </c>
      <c r="C379">
        <v>3.4957189999999999E-2</v>
      </c>
      <c r="D379">
        <v>3.1547829999999999E-2</v>
      </c>
      <c r="E379">
        <v>2.312235E-2</v>
      </c>
      <c r="F379">
        <v>1.7505860000000002E-2</v>
      </c>
      <c r="G379">
        <v>200809905</v>
      </c>
      <c r="H379">
        <v>1053</v>
      </c>
      <c r="I379">
        <v>2.3999999999999998E-3</v>
      </c>
    </row>
    <row r="380" spans="2:9" x14ac:dyDescent="0.15">
      <c r="B380" s="57">
        <v>20851</v>
      </c>
      <c r="C380">
        <v>-3.2121419999999998E-2</v>
      </c>
      <c r="D380">
        <v>-3.3529179999999999E-2</v>
      </c>
      <c r="E380">
        <v>3.6125050000000002E-3</v>
      </c>
      <c r="F380">
        <v>1.7790520000000002E-3</v>
      </c>
      <c r="G380">
        <v>211235766</v>
      </c>
      <c r="H380">
        <v>1051</v>
      </c>
      <c r="I380">
        <v>2.7000000000000001E-3</v>
      </c>
    </row>
    <row r="381" spans="2:9" x14ac:dyDescent="0.15">
      <c r="B381" s="57">
        <v>20879</v>
      </c>
      <c r="C381">
        <v>-1.870262E-2</v>
      </c>
      <c r="D381">
        <v>-2.4198170000000001E-2</v>
      </c>
      <c r="E381">
        <v>-2.3298599999999999E-2</v>
      </c>
      <c r="F381">
        <v>-2.790407E-2</v>
      </c>
      <c r="G381">
        <v>204502242</v>
      </c>
      <c r="H381">
        <v>1054</v>
      </c>
      <c r="I381">
        <v>2.3999999999999998E-3</v>
      </c>
    </row>
    <row r="382" spans="2:9" x14ac:dyDescent="0.15">
      <c r="B382" s="57">
        <v>20908</v>
      </c>
      <c r="C382">
        <v>2.411172E-2</v>
      </c>
      <c r="D382">
        <v>2.0947239999999999E-2</v>
      </c>
      <c r="E382">
        <v>2.2499390000000001E-2</v>
      </c>
      <c r="F382">
        <v>1.820461E-2</v>
      </c>
      <c r="G382">
        <v>200023624</v>
      </c>
      <c r="H382">
        <v>1058</v>
      </c>
      <c r="I382">
        <v>2.3E-3</v>
      </c>
    </row>
    <row r="383" spans="2:9" x14ac:dyDescent="0.15">
      <c r="B383" s="57">
        <v>20940</v>
      </c>
      <c r="C383">
        <v>4.5179230000000001E-2</v>
      </c>
      <c r="D383">
        <v>4.3785310000000001E-2</v>
      </c>
      <c r="E383">
        <v>2.5908920000000002E-2</v>
      </c>
      <c r="F383">
        <v>2.3947699999999999E-2</v>
      </c>
      <c r="G383">
        <v>204446854</v>
      </c>
      <c r="H383">
        <v>1059</v>
      </c>
      <c r="I383">
        <v>2.5000000000000001E-3</v>
      </c>
    </row>
    <row r="384" spans="2:9" x14ac:dyDescent="0.15">
      <c r="B384" s="57">
        <v>20971</v>
      </c>
      <c r="C384">
        <v>3.6679440000000001E-2</v>
      </c>
      <c r="D384">
        <v>3.1177200000000002E-2</v>
      </c>
      <c r="E384">
        <v>2.226326E-2</v>
      </c>
      <c r="F384">
        <v>1.7265080000000002E-2</v>
      </c>
      <c r="G384">
        <v>213793248</v>
      </c>
      <c r="H384">
        <v>1060</v>
      </c>
      <c r="I384">
        <v>2.5999999999999999E-3</v>
      </c>
    </row>
    <row r="385" spans="2:9" x14ac:dyDescent="0.15">
      <c r="B385" s="57">
        <v>20999</v>
      </c>
      <c r="C385">
        <v>-5.0544209999999999E-3</v>
      </c>
      <c r="D385">
        <v>-7.8122720000000003E-3</v>
      </c>
      <c r="E385">
        <v>-6.747388E-3</v>
      </c>
      <c r="F385">
        <v>-1.0613560000000001E-2</v>
      </c>
      <c r="G385">
        <v>221085069</v>
      </c>
      <c r="H385">
        <v>1066</v>
      </c>
      <c r="I385">
        <v>2.3999999999999998E-3</v>
      </c>
    </row>
    <row r="386" spans="2:9" x14ac:dyDescent="0.15">
      <c r="B386" s="57">
        <v>21032</v>
      </c>
      <c r="C386">
        <v>8.9377860000000014E-3</v>
      </c>
      <c r="D386">
        <v>7.3624330000000007E-3</v>
      </c>
      <c r="E386">
        <v>5.6102500000000007E-3</v>
      </c>
      <c r="F386">
        <v>3.5366710000000003E-3</v>
      </c>
      <c r="G386">
        <v>219520574</v>
      </c>
      <c r="H386">
        <v>1067</v>
      </c>
      <c r="I386">
        <v>3.0000000000000001E-3</v>
      </c>
    </row>
    <row r="387" spans="2:9" x14ac:dyDescent="0.15">
      <c r="B387" s="57">
        <v>21062</v>
      </c>
      <c r="C387">
        <v>-5.0051140000000001E-2</v>
      </c>
      <c r="D387">
        <v>-5.5226110000000002E-2</v>
      </c>
      <c r="E387">
        <v>-5.0189740000000004E-2</v>
      </c>
      <c r="F387">
        <v>-5.4923449999999999E-2</v>
      </c>
      <c r="G387">
        <v>221644544</v>
      </c>
      <c r="H387">
        <v>1071</v>
      </c>
      <c r="I387">
        <v>2.5000000000000001E-3</v>
      </c>
    </row>
    <row r="388" spans="2:9" x14ac:dyDescent="0.15">
      <c r="B388" s="57">
        <v>21093</v>
      </c>
      <c r="C388">
        <v>-5.7586390000000001E-2</v>
      </c>
      <c r="D388">
        <v>-6.0386860000000001E-2</v>
      </c>
      <c r="E388">
        <v>-5.2981880000000002E-2</v>
      </c>
      <c r="F388">
        <v>-5.7171619999999999E-2</v>
      </c>
      <c r="G388">
        <v>209627944</v>
      </c>
      <c r="H388">
        <v>1072</v>
      </c>
      <c r="I388">
        <v>2.5999999999999999E-3</v>
      </c>
    </row>
    <row r="389" spans="2:9" x14ac:dyDescent="0.15">
      <c r="B389" s="57">
        <v>21124</v>
      </c>
      <c r="C389">
        <v>-4.1250809999999999E-2</v>
      </c>
      <c r="D389">
        <v>-4.3049990000000003E-2</v>
      </c>
      <c r="E389">
        <v>-6.5213380000000001E-2</v>
      </c>
      <c r="F389">
        <v>-6.7552979999999999E-2</v>
      </c>
      <c r="G389">
        <v>196890452</v>
      </c>
      <c r="H389">
        <v>1071</v>
      </c>
      <c r="I389">
        <v>2.8999999999999998E-3</v>
      </c>
    </row>
    <row r="390" spans="2:9" x14ac:dyDescent="0.15">
      <c r="B390" s="57">
        <v>21153</v>
      </c>
      <c r="C390">
        <v>2.560463E-2</v>
      </c>
      <c r="D390">
        <v>1.852138E-2</v>
      </c>
      <c r="E390">
        <v>2.1026570000000001E-2</v>
      </c>
      <c r="F390">
        <v>1.4829430000000001E-2</v>
      </c>
      <c r="G390">
        <v>188745835</v>
      </c>
      <c r="H390">
        <v>1071</v>
      </c>
      <c r="I390">
        <v>2.8000000000000004E-3</v>
      </c>
    </row>
    <row r="391" spans="2:9" x14ac:dyDescent="0.15">
      <c r="B391" s="57">
        <v>21185</v>
      </c>
      <c r="C391">
        <v>-3.7360459999999998E-2</v>
      </c>
      <c r="D391">
        <v>-4.1179439999999998E-2</v>
      </c>
      <c r="E391">
        <v>-4.9129070000000004E-2</v>
      </c>
      <c r="F391">
        <v>-5.5241860000000004E-2</v>
      </c>
      <c r="G391">
        <v>192553126</v>
      </c>
      <c r="H391">
        <v>1073</v>
      </c>
      <c r="I391">
        <v>2.3999999999999998E-3</v>
      </c>
    </row>
    <row r="392" spans="2:9" x14ac:dyDescent="0.15">
      <c r="B392" s="57">
        <v>21216</v>
      </c>
      <c r="C392">
        <v>4.9595130000000001E-2</v>
      </c>
      <c r="D392">
        <v>4.8238679999999999E-2</v>
      </c>
      <c r="E392">
        <v>0.10648139999999999</v>
      </c>
      <c r="F392">
        <v>0.1043755</v>
      </c>
      <c r="G392">
        <v>187443017</v>
      </c>
      <c r="H392">
        <v>1072</v>
      </c>
      <c r="I392">
        <v>2.8000000000000004E-3</v>
      </c>
    </row>
    <row r="393" spans="2:9" x14ac:dyDescent="0.15">
      <c r="B393" s="57">
        <v>21244</v>
      </c>
      <c r="C393">
        <v>-1.425682E-2</v>
      </c>
      <c r="D393">
        <v>-2.0351359999999999E-2</v>
      </c>
      <c r="E393">
        <v>-1.184471E-2</v>
      </c>
      <c r="F393">
        <v>-1.6682350000000002E-2</v>
      </c>
      <c r="G393">
        <v>196304236</v>
      </c>
      <c r="H393">
        <v>1072</v>
      </c>
      <c r="I393">
        <v>1.1999999999999999E-3</v>
      </c>
    </row>
    <row r="394" spans="2:9" x14ac:dyDescent="0.15">
      <c r="B394" s="57">
        <v>21275</v>
      </c>
      <c r="C394">
        <v>3.3699810000000004E-2</v>
      </c>
      <c r="D394">
        <v>3.0263490000000001E-2</v>
      </c>
      <c r="E394">
        <v>3.5918180000000001E-2</v>
      </c>
      <c r="F394">
        <v>3.1261580000000004E-2</v>
      </c>
      <c r="G394">
        <v>192243175</v>
      </c>
      <c r="H394">
        <v>1065</v>
      </c>
      <c r="I394">
        <v>8.9999999999999998E-4</v>
      </c>
    </row>
    <row r="395" spans="2:9" x14ac:dyDescent="0.15">
      <c r="B395" s="57">
        <v>21305</v>
      </c>
      <c r="C395">
        <v>3.0832560000000002E-2</v>
      </c>
      <c r="D395">
        <v>2.9281990000000001E-2</v>
      </c>
      <c r="E395">
        <v>3.0171110000000001E-2</v>
      </c>
      <c r="F395">
        <v>2.8286459999999999E-2</v>
      </c>
      <c r="G395">
        <v>198763615</v>
      </c>
      <c r="H395">
        <v>1070</v>
      </c>
      <c r="I395">
        <v>8.0000000000000004E-4</v>
      </c>
    </row>
    <row r="396" spans="2:9" x14ac:dyDescent="0.15">
      <c r="B396" s="57">
        <v>21334</v>
      </c>
      <c r="C396">
        <v>2.4581580000000002E-2</v>
      </c>
      <c r="D396">
        <v>1.9185830000000001E-2</v>
      </c>
      <c r="E396">
        <v>3.9475280000000001E-2</v>
      </c>
      <c r="F396">
        <v>3.5004510000000003E-2</v>
      </c>
      <c r="G396">
        <v>204693903</v>
      </c>
      <c r="H396">
        <v>1071</v>
      </c>
      <c r="I396">
        <v>1.1000000000000001E-3</v>
      </c>
    </row>
    <row r="397" spans="2:9" x14ac:dyDescent="0.15">
      <c r="B397" s="57">
        <v>21366</v>
      </c>
      <c r="C397">
        <v>2.949272E-2</v>
      </c>
      <c r="D397">
        <v>2.626498E-2</v>
      </c>
      <c r="E397">
        <v>3.1729029999999998E-2</v>
      </c>
      <c r="F397">
        <v>2.7697430000000002E-2</v>
      </c>
      <c r="G397">
        <v>208361626</v>
      </c>
      <c r="H397">
        <v>1068</v>
      </c>
      <c r="I397">
        <v>2.9999999999999997E-4</v>
      </c>
    </row>
    <row r="398" spans="2:9" x14ac:dyDescent="0.15">
      <c r="B398" s="57">
        <v>21397</v>
      </c>
      <c r="C398">
        <v>4.4844330000000002E-2</v>
      </c>
      <c r="D398">
        <v>4.3275910000000001E-2</v>
      </c>
      <c r="E398">
        <v>5.4168180000000003E-2</v>
      </c>
      <c r="F398">
        <v>5.2392630000000003E-2</v>
      </c>
      <c r="G398">
        <v>213939576</v>
      </c>
      <c r="H398">
        <v>1067</v>
      </c>
      <c r="I398">
        <v>7.000000000000001E-4</v>
      </c>
    </row>
    <row r="399" spans="2:9" x14ac:dyDescent="0.15">
      <c r="B399" s="57">
        <v>21426</v>
      </c>
      <c r="C399">
        <v>1.9181090000000001E-2</v>
      </c>
      <c r="D399">
        <v>1.44639E-2</v>
      </c>
      <c r="E399">
        <v>2.9877670000000002E-2</v>
      </c>
      <c r="F399">
        <v>2.6098960000000001E-2</v>
      </c>
      <c r="G399">
        <v>222794651</v>
      </c>
      <c r="H399">
        <v>1065</v>
      </c>
      <c r="I399">
        <v>4.0000000000000002E-4</v>
      </c>
    </row>
    <row r="400" spans="2:9" x14ac:dyDescent="0.15">
      <c r="B400" s="57">
        <v>21458</v>
      </c>
      <c r="C400">
        <v>4.8680420000000002E-2</v>
      </c>
      <c r="D400">
        <v>4.5745649999999999E-2</v>
      </c>
      <c r="E400">
        <v>5.2238609999999998E-2</v>
      </c>
      <c r="F400">
        <v>4.8584370000000002E-2</v>
      </c>
      <c r="G400">
        <v>225921488</v>
      </c>
      <c r="H400">
        <v>1064</v>
      </c>
      <c r="I400">
        <v>1.9E-3</v>
      </c>
    </row>
    <row r="401" spans="2:9" x14ac:dyDescent="0.15">
      <c r="B401" s="57">
        <v>21489</v>
      </c>
      <c r="C401">
        <v>2.718404E-2</v>
      </c>
      <c r="D401">
        <v>2.5739350000000001E-2</v>
      </c>
      <c r="E401">
        <v>3.2975110000000002E-2</v>
      </c>
      <c r="F401">
        <v>3.1215320000000001E-2</v>
      </c>
      <c r="G401">
        <v>236184804</v>
      </c>
      <c r="H401">
        <v>1062</v>
      </c>
      <c r="I401">
        <v>1.8E-3</v>
      </c>
    </row>
    <row r="402" spans="2:9" x14ac:dyDescent="0.15">
      <c r="B402" s="57">
        <v>21517</v>
      </c>
      <c r="C402">
        <v>3.0610169999999999E-2</v>
      </c>
      <c r="D402">
        <v>2.5441290000000002E-2</v>
      </c>
      <c r="E402">
        <v>4.21138E-2</v>
      </c>
      <c r="F402">
        <v>3.797946E-2</v>
      </c>
      <c r="G402">
        <v>242335529</v>
      </c>
      <c r="H402">
        <v>1062</v>
      </c>
      <c r="I402">
        <v>1.1000000000000001E-3</v>
      </c>
    </row>
    <row r="403" spans="2:9" x14ac:dyDescent="0.15">
      <c r="B403" s="57">
        <v>21550</v>
      </c>
      <c r="C403">
        <v>5.3099460000000001E-2</v>
      </c>
      <c r="D403">
        <v>5.0293240000000003E-2</v>
      </c>
      <c r="E403">
        <v>3.8789959999999998E-2</v>
      </c>
      <c r="F403">
        <v>3.4678460000000001E-2</v>
      </c>
      <c r="G403">
        <v>248754956</v>
      </c>
      <c r="H403">
        <v>1063</v>
      </c>
      <c r="I403">
        <v>2.2000000000000001E-3</v>
      </c>
    </row>
    <row r="404" spans="2:9" x14ac:dyDescent="0.15">
      <c r="B404" s="57">
        <v>21580</v>
      </c>
      <c r="C404">
        <v>9.1200740000000006E-3</v>
      </c>
      <c r="D404">
        <v>8.1219180000000005E-3</v>
      </c>
      <c r="E404">
        <v>4.150181E-2</v>
      </c>
      <c r="F404">
        <v>3.999424E-2</v>
      </c>
      <c r="G404">
        <v>267804898</v>
      </c>
      <c r="H404">
        <v>1066</v>
      </c>
      <c r="I404">
        <v>2.0999999999999999E-3</v>
      </c>
    </row>
    <row r="405" spans="2:9" x14ac:dyDescent="0.15">
      <c r="B405" s="57">
        <v>21608</v>
      </c>
      <c r="C405">
        <v>1.121954E-2</v>
      </c>
      <c r="D405">
        <v>6.8131990000000007E-3</v>
      </c>
      <c r="E405">
        <v>2.811249E-2</v>
      </c>
      <c r="F405">
        <v>2.473185E-2</v>
      </c>
      <c r="G405">
        <v>270643984</v>
      </c>
      <c r="H405">
        <v>1064</v>
      </c>
      <c r="I405">
        <v>1.9E-3</v>
      </c>
    </row>
    <row r="406" spans="2:9" x14ac:dyDescent="0.15">
      <c r="B406" s="57">
        <v>21640</v>
      </c>
      <c r="C406">
        <v>4.669121E-3</v>
      </c>
      <c r="D406">
        <v>2.1127419999999999E-3</v>
      </c>
      <c r="E406">
        <v>1.222291E-2</v>
      </c>
      <c r="F406">
        <v>8.8970020000000011E-3</v>
      </c>
      <c r="G406">
        <v>272211599</v>
      </c>
      <c r="H406">
        <v>1059</v>
      </c>
      <c r="I406">
        <v>2.2000000000000001E-3</v>
      </c>
    </row>
    <row r="407" spans="2:9" x14ac:dyDescent="0.15">
      <c r="B407" s="57">
        <v>21670</v>
      </c>
      <c r="C407">
        <v>3.789878E-2</v>
      </c>
      <c r="D407">
        <v>3.6876850000000003E-2</v>
      </c>
      <c r="E407">
        <v>2.5713730000000001E-2</v>
      </c>
      <c r="F407">
        <v>2.4424480000000002E-2</v>
      </c>
      <c r="G407">
        <v>272971614</v>
      </c>
      <c r="H407">
        <v>1061</v>
      </c>
      <c r="I407">
        <v>2E-3</v>
      </c>
    </row>
    <row r="408" spans="2:9" x14ac:dyDescent="0.15">
      <c r="B408" s="57">
        <v>21699</v>
      </c>
      <c r="C408">
        <v>1.959489E-2</v>
      </c>
      <c r="D408">
        <v>1.5364040000000001E-2</v>
      </c>
      <c r="E408">
        <v>8.2055600000000006E-3</v>
      </c>
      <c r="F408">
        <v>4.6692400000000007E-3</v>
      </c>
      <c r="G408">
        <v>283381668</v>
      </c>
      <c r="H408">
        <v>1067</v>
      </c>
      <c r="I408">
        <v>2.2000000000000001E-3</v>
      </c>
    </row>
    <row r="409" spans="2:9" x14ac:dyDescent="0.15">
      <c r="B409" s="57">
        <v>21731</v>
      </c>
      <c r="C409">
        <v>6.76478E-4</v>
      </c>
      <c r="D409">
        <v>-1.8649180000000001E-3</v>
      </c>
      <c r="E409">
        <v>4.1489280000000005E-3</v>
      </c>
      <c r="F409">
        <v>9.6936009999999998E-4</v>
      </c>
      <c r="G409">
        <v>288170741</v>
      </c>
      <c r="H409">
        <v>1070</v>
      </c>
      <c r="I409">
        <v>2.5000000000000001E-3</v>
      </c>
    </row>
    <row r="410" spans="2:9" x14ac:dyDescent="0.15">
      <c r="B410" s="57">
        <v>21762</v>
      </c>
      <c r="C410">
        <v>3.4361589999999997E-2</v>
      </c>
      <c r="D410">
        <v>3.332653E-2</v>
      </c>
      <c r="E410">
        <v>3.0062149999999999E-2</v>
      </c>
      <c r="F410">
        <v>2.8772559999999999E-2</v>
      </c>
      <c r="G410">
        <v>287597200</v>
      </c>
      <c r="H410">
        <v>1073</v>
      </c>
      <c r="I410">
        <v>2.5000000000000001E-3</v>
      </c>
    </row>
    <row r="411" spans="2:9" x14ac:dyDescent="0.15">
      <c r="B411" s="57">
        <v>21793</v>
      </c>
      <c r="C411">
        <v>-1.2445579999999999E-2</v>
      </c>
      <c r="D411">
        <v>-1.6502019999999999E-2</v>
      </c>
      <c r="E411">
        <v>-1.483874E-2</v>
      </c>
      <c r="F411">
        <v>-1.810749E-2</v>
      </c>
      <c r="G411">
        <v>297485357</v>
      </c>
      <c r="H411">
        <v>1078</v>
      </c>
      <c r="I411">
        <v>1.9E-3</v>
      </c>
    </row>
    <row r="412" spans="2:9" x14ac:dyDescent="0.15">
      <c r="B412" s="57">
        <v>21823</v>
      </c>
      <c r="C412">
        <v>-4.4976960000000003E-2</v>
      </c>
      <c r="D412">
        <v>-4.7402720000000002E-2</v>
      </c>
      <c r="E412">
        <v>-4.5760099999999998E-2</v>
      </c>
      <c r="F412">
        <v>-4.9165159999999999E-2</v>
      </c>
      <c r="G412">
        <v>292609999</v>
      </c>
      <c r="H412">
        <v>1079</v>
      </c>
      <c r="I412">
        <v>3.0999999999999999E-3</v>
      </c>
    </row>
    <row r="413" spans="2:9" x14ac:dyDescent="0.15">
      <c r="B413" s="57">
        <v>21853</v>
      </c>
      <c r="C413">
        <v>1.574567E-2</v>
      </c>
      <c r="D413">
        <v>1.461263E-2</v>
      </c>
      <c r="E413">
        <v>2.3206310000000001E-2</v>
      </c>
      <c r="F413">
        <v>2.1608229999999999E-2</v>
      </c>
      <c r="G413">
        <v>278811224</v>
      </c>
      <c r="H413">
        <v>1079</v>
      </c>
      <c r="I413">
        <v>3.0000000000000001E-3</v>
      </c>
    </row>
    <row r="414" spans="2:9" x14ac:dyDescent="0.15">
      <c r="B414" s="57">
        <v>21884</v>
      </c>
      <c r="C414">
        <v>1.8556659999999999E-2</v>
      </c>
      <c r="D414">
        <v>1.327213E-2</v>
      </c>
      <c r="E414">
        <v>1.5039760000000001E-2</v>
      </c>
      <c r="F414">
        <v>1.074978E-2</v>
      </c>
      <c r="G414">
        <v>283070819</v>
      </c>
      <c r="H414">
        <v>1083</v>
      </c>
      <c r="I414">
        <v>2.5999999999999999E-3</v>
      </c>
    </row>
    <row r="415" spans="2:9" x14ac:dyDescent="0.15">
      <c r="B415" s="57">
        <v>21915</v>
      </c>
      <c r="C415">
        <v>2.8043120000000001E-2</v>
      </c>
      <c r="D415">
        <v>2.5270810000000001E-2</v>
      </c>
      <c r="E415">
        <v>2.1177319999999999E-2</v>
      </c>
      <c r="F415">
        <v>1.7353730000000001E-2</v>
      </c>
      <c r="G415">
        <v>286945455</v>
      </c>
      <c r="H415">
        <v>1085</v>
      </c>
      <c r="I415">
        <v>3.4000000000000002E-3</v>
      </c>
    </row>
    <row r="416" spans="2:9" x14ac:dyDescent="0.15">
      <c r="B416" s="57">
        <v>21944</v>
      </c>
      <c r="C416">
        <v>-6.6243919999999998E-2</v>
      </c>
      <c r="D416">
        <v>-6.7190529999999998E-2</v>
      </c>
      <c r="E416">
        <v>-3.9202000000000001E-2</v>
      </c>
      <c r="F416">
        <v>-4.0412980000000001E-2</v>
      </c>
      <c r="G416">
        <v>298951654</v>
      </c>
      <c r="H416">
        <v>1085</v>
      </c>
      <c r="I416">
        <v>3.3E-3</v>
      </c>
    </row>
    <row r="417" spans="2:9" x14ac:dyDescent="0.15">
      <c r="B417" s="57">
        <v>21975</v>
      </c>
      <c r="C417">
        <v>1.4419080000000001E-2</v>
      </c>
      <c r="D417">
        <v>9.7141830000000012E-3</v>
      </c>
      <c r="E417">
        <v>8.4780900000000006E-3</v>
      </c>
      <c r="F417">
        <v>4.7670680000000002E-3</v>
      </c>
      <c r="G417">
        <v>278990103</v>
      </c>
      <c r="H417">
        <v>1087</v>
      </c>
      <c r="I417">
        <v>2.8999999999999998E-3</v>
      </c>
    </row>
    <row r="418" spans="2:9" x14ac:dyDescent="0.15">
      <c r="B418" s="57">
        <v>22006</v>
      </c>
      <c r="C418">
        <v>-1.2822170000000001E-2</v>
      </c>
      <c r="D418">
        <v>-1.5487540000000001E-2</v>
      </c>
      <c r="E418">
        <v>-2.487638E-2</v>
      </c>
      <c r="F418">
        <v>-2.8332510000000002E-2</v>
      </c>
      <c r="G418">
        <v>282283392</v>
      </c>
      <c r="H418">
        <v>1091</v>
      </c>
      <c r="I418">
        <v>3.4999999999999996E-3</v>
      </c>
    </row>
    <row r="419" spans="2:9" x14ac:dyDescent="0.15">
      <c r="B419" s="57">
        <v>22035</v>
      </c>
      <c r="C419">
        <v>-1.527067E-2</v>
      </c>
      <c r="D419">
        <v>-1.6328740000000001E-2</v>
      </c>
      <c r="E419">
        <v>-1.9730060000000001E-2</v>
      </c>
      <c r="F419">
        <v>-2.1036470000000002E-2</v>
      </c>
      <c r="G419">
        <v>278116438</v>
      </c>
      <c r="H419">
        <v>1093</v>
      </c>
      <c r="I419">
        <v>1.9E-3</v>
      </c>
    </row>
    <row r="420" spans="2:9" x14ac:dyDescent="0.15">
      <c r="B420" s="57">
        <v>22067</v>
      </c>
      <c r="C420">
        <v>3.4097990000000002E-2</v>
      </c>
      <c r="D420">
        <v>2.9279340000000001E-2</v>
      </c>
      <c r="E420">
        <v>2.5545999999999999E-2</v>
      </c>
      <c r="F420">
        <v>2.1181390000000001E-2</v>
      </c>
      <c r="G420">
        <v>273765241</v>
      </c>
      <c r="H420">
        <v>1093</v>
      </c>
      <c r="I420">
        <v>2.7000000000000001E-3</v>
      </c>
    </row>
    <row r="421" spans="2:9" x14ac:dyDescent="0.15">
      <c r="B421" s="57">
        <v>22097</v>
      </c>
      <c r="C421">
        <v>2.28328E-2</v>
      </c>
      <c r="D421">
        <v>2.0134390000000002E-2</v>
      </c>
      <c r="E421">
        <v>2.1608579999999999E-2</v>
      </c>
      <c r="F421">
        <v>1.8177910000000002E-2</v>
      </c>
      <c r="G421">
        <v>282146236</v>
      </c>
      <c r="H421">
        <v>1098</v>
      </c>
      <c r="I421">
        <v>2.3999999999999998E-3</v>
      </c>
    </row>
    <row r="422" spans="2:9" x14ac:dyDescent="0.15">
      <c r="B422" s="57">
        <v>22126</v>
      </c>
      <c r="C422">
        <v>-2.2704680000000001E-2</v>
      </c>
      <c r="D422">
        <v>-2.3635349999999999E-2</v>
      </c>
      <c r="E422">
        <v>-1.9597699999999999E-2</v>
      </c>
      <c r="F422">
        <v>-2.0974240000000002E-2</v>
      </c>
      <c r="G422">
        <v>287908563</v>
      </c>
      <c r="H422">
        <v>1100</v>
      </c>
      <c r="I422">
        <v>1.2999999999999999E-3</v>
      </c>
    </row>
    <row r="423" spans="2:9" x14ac:dyDescent="0.15">
      <c r="B423" s="57">
        <v>22159</v>
      </c>
      <c r="C423">
        <v>3.2214979999999997E-2</v>
      </c>
      <c r="D423">
        <v>2.7064500000000002E-2</v>
      </c>
      <c r="E423">
        <v>3.7947920000000003E-2</v>
      </c>
      <c r="F423">
        <v>3.3422809999999997E-2</v>
      </c>
      <c r="G423">
        <v>281303878</v>
      </c>
      <c r="H423">
        <v>1106</v>
      </c>
      <c r="I423">
        <v>1.7000000000000001E-3</v>
      </c>
    </row>
    <row r="424" spans="2:9" x14ac:dyDescent="0.15">
      <c r="B424" s="57">
        <v>22189</v>
      </c>
      <c r="C424">
        <v>-5.8673340000000004E-2</v>
      </c>
      <c r="D424">
        <v>-6.0860040000000004E-2</v>
      </c>
      <c r="E424">
        <v>-5.9524460000000001E-2</v>
      </c>
      <c r="F424">
        <v>-6.2199540000000005E-2</v>
      </c>
      <c r="G424">
        <v>289307268</v>
      </c>
      <c r="H424">
        <v>1113</v>
      </c>
      <c r="I424">
        <v>1.6000000000000001E-3</v>
      </c>
    </row>
    <row r="425" spans="2:9" x14ac:dyDescent="0.15">
      <c r="B425" s="57">
        <v>22220</v>
      </c>
      <c r="C425">
        <v>-4.7046639999999999E-3</v>
      </c>
      <c r="D425">
        <v>-5.9214000000000003E-3</v>
      </c>
      <c r="E425">
        <v>-2.323006E-2</v>
      </c>
      <c r="F425">
        <v>-2.4778419999999999E-2</v>
      </c>
      <c r="G425">
        <v>272286481</v>
      </c>
      <c r="H425">
        <v>1116</v>
      </c>
      <c r="I425">
        <v>2.2000000000000001E-3</v>
      </c>
    </row>
    <row r="426" spans="2:9" x14ac:dyDescent="0.15">
      <c r="B426" s="57">
        <v>22250</v>
      </c>
      <c r="C426">
        <v>4.8617300000000002E-2</v>
      </c>
      <c r="D426">
        <v>4.2645910000000002E-2</v>
      </c>
      <c r="E426">
        <v>4.6493949999999999E-2</v>
      </c>
      <c r="F426">
        <v>4.1248609999999998E-2</v>
      </c>
      <c r="G426">
        <v>270683411</v>
      </c>
      <c r="H426">
        <v>1115</v>
      </c>
      <c r="I426">
        <v>1.2999999999999999E-3</v>
      </c>
    </row>
    <row r="427" spans="2:9" x14ac:dyDescent="0.15">
      <c r="B427" s="57">
        <v>22280</v>
      </c>
      <c r="C427">
        <v>4.8537240000000002E-2</v>
      </c>
      <c r="D427">
        <v>4.623041E-2</v>
      </c>
      <c r="E427">
        <v>3.7494649999999997E-2</v>
      </c>
      <c r="F427">
        <v>3.4237669999999998E-2</v>
      </c>
      <c r="G427">
        <v>282092378</v>
      </c>
      <c r="H427">
        <v>1113</v>
      </c>
      <c r="I427">
        <v>1.6000000000000001E-3</v>
      </c>
    </row>
    <row r="428" spans="2:9" x14ac:dyDescent="0.15">
      <c r="B428" s="57">
        <v>22312</v>
      </c>
      <c r="C428">
        <v>6.3952400000000006E-2</v>
      </c>
      <c r="D428">
        <v>6.2786910000000001E-2</v>
      </c>
      <c r="E428">
        <v>8.2047830000000002E-2</v>
      </c>
      <c r="F428">
        <v>8.0591280000000001E-2</v>
      </c>
      <c r="G428">
        <v>299298900</v>
      </c>
      <c r="H428">
        <v>1111</v>
      </c>
      <c r="I428">
        <v>1.9E-3</v>
      </c>
    </row>
    <row r="429" spans="2:9" x14ac:dyDescent="0.15">
      <c r="B429" s="57">
        <v>22340</v>
      </c>
      <c r="C429">
        <v>3.700465E-2</v>
      </c>
      <c r="D429">
        <v>3.2834490000000001E-2</v>
      </c>
      <c r="E429">
        <v>6.0129870000000002E-2</v>
      </c>
      <c r="F429">
        <v>5.6590149999999999E-2</v>
      </c>
      <c r="G429">
        <v>318394798</v>
      </c>
      <c r="H429">
        <v>1115</v>
      </c>
      <c r="I429">
        <v>1.4000000000000002E-3</v>
      </c>
    </row>
    <row r="430" spans="2:9" x14ac:dyDescent="0.15">
      <c r="B430" s="57">
        <v>22370</v>
      </c>
      <c r="C430">
        <v>3.0609920000000002E-2</v>
      </c>
      <c r="D430">
        <v>2.8347090000000002E-2</v>
      </c>
      <c r="E430">
        <v>4.9887859999999999E-2</v>
      </c>
      <c r="F430">
        <v>4.7049880000000002E-2</v>
      </c>
      <c r="G430">
        <v>328922309</v>
      </c>
      <c r="H430">
        <v>1116</v>
      </c>
      <c r="I430">
        <v>2E-3</v>
      </c>
    </row>
    <row r="431" spans="2:9" x14ac:dyDescent="0.15">
      <c r="B431" s="57">
        <v>22399</v>
      </c>
      <c r="C431">
        <v>5.6447330000000007E-3</v>
      </c>
      <c r="D431">
        <v>4.8841560000000006E-3</v>
      </c>
      <c r="E431">
        <v>9.4869210000000006E-3</v>
      </c>
      <c r="F431">
        <v>8.3945030000000011E-3</v>
      </c>
      <c r="G431">
        <v>339686483</v>
      </c>
      <c r="H431">
        <v>1117</v>
      </c>
      <c r="I431">
        <v>1.7000000000000001E-3</v>
      </c>
    </row>
    <row r="432" spans="2:9" x14ac:dyDescent="0.15">
      <c r="B432" s="57">
        <v>22432</v>
      </c>
      <c r="C432">
        <v>2.5894070000000002E-2</v>
      </c>
      <c r="D432">
        <v>2.1618540000000002E-2</v>
      </c>
      <c r="E432">
        <v>4.157201E-2</v>
      </c>
      <c r="F432">
        <v>3.7953670000000002E-2</v>
      </c>
      <c r="G432">
        <v>341881853</v>
      </c>
      <c r="H432">
        <v>1122</v>
      </c>
      <c r="I432">
        <v>1.8E-3</v>
      </c>
    </row>
    <row r="433" spans="2:13" x14ac:dyDescent="0.15">
      <c r="B433" s="57">
        <v>22462</v>
      </c>
      <c r="C433">
        <v>-2.849906E-2</v>
      </c>
      <c r="D433">
        <v>-3.057025E-2</v>
      </c>
      <c r="E433">
        <v>-4.2414970000000003E-2</v>
      </c>
      <c r="F433">
        <v>-4.4965720000000001E-2</v>
      </c>
      <c r="G433">
        <v>348900379</v>
      </c>
      <c r="H433">
        <v>1119</v>
      </c>
      <c r="I433">
        <v>2E-3</v>
      </c>
    </row>
    <row r="434" spans="2:13" x14ac:dyDescent="0.15">
      <c r="B434" s="57">
        <v>22493</v>
      </c>
      <c r="C434">
        <v>2.9954649999999999E-2</v>
      </c>
      <c r="D434">
        <v>2.9206860000000001E-2</v>
      </c>
      <c r="E434">
        <v>1.151719E-2</v>
      </c>
      <c r="F434">
        <v>1.0391900000000001E-2</v>
      </c>
      <c r="G434">
        <v>338709386</v>
      </c>
      <c r="H434">
        <v>1118</v>
      </c>
      <c r="I434">
        <v>1.8E-3</v>
      </c>
    </row>
    <row r="435" spans="2:13" x14ac:dyDescent="0.15">
      <c r="B435" s="57">
        <v>22524</v>
      </c>
      <c r="C435">
        <v>2.6854410000000002E-2</v>
      </c>
      <c r="D435">
        <v>2.18724E-2</v>
      </c>
      <c r="E435">
        <v>2.1357770000000002E-2</v>
      </c>
      <c r="F435">
        <v>1.7798029999999999E-2</v>
      </c>
      <c r="G435">
        <v>350210444</v>
      </c>
      <c r="H435">
        <v>1122</v>
      </c>
      <c r="I435">
        <v>1.4000000000000002E-3</v>
      </c>
    </row>
    <row r="436" spans="2:13" x14ac:dyDescent="0.15">
      <c r="B436" s="57">
        <v>22553</v>
      </c>
      <c r="C436">
        <v>-1.9990359999999999E-2</v>
      </c>
      <c r="D436">
        <v>-2.1265990000000002E-2</v>
      </c>
      <c r="E436">
        <v>-2.968608E-2</v>
      </c>
      <c r="F436">
        <v>-3.179883E-2</v>
      </c>
      <c r="G436">
        <v>358196943</v>
      </c>
      <c r="H436">
        <v>1123</v>
      </c>
      <c r="I436">
        <v>1.7000000000000001E-3</v>
      </c>
    </row>
    <row r="437" spans="2:13" x14ac:dyDescent="0.15">
      <c r="B437" s="57">
        <v>22585</v>
      </c>
      <c r="C437">
        <v>2.7331130000000002E-2</v>
      </c>
      <c r="D437">
        <v>2.6092400000000002E-2</v>
      </c>
      <c r="E437">
        <v>2.0987600000000002E-2</v>
      </c>
      <c r="F437">
        <v>1.962643E-2</v>
      </c>
      <c r="G437">
        <v>350765923</v>
      </c>
      <c r="H437">
        <v>1129</v>
      </c>
      <c r="I437">
        <v>1.9E-3</v>
      </c>
    </row>
    <row r="438" spans="2:13" x14ac:dyDescent="0.15">
      <c r="B438" s="57">
        <v>22615</v>
      </c>
      <c r="C438">
        <v>4.5451129999999999E-2</v>
      </c>
      <c r="D438">
        <v>3.987947E-2</v>
      </c>
      <c r="E438">
        <v>4.6460519999999998E-2</v>
      </c>
      <c r="F438">
        <v>4.2524400000000004E-2</v>
      </c>
      <c r="G438">
        <v>360579569</v>
      </c>
      <c r="H438">
        <v>1137</v>
      </c>
      <c r="I438">
        <v>1.5E-3</v>
      </c>
    </row>
    <row r="439" spans="2:13" x14ac:dyDescent="0.15">
      <c r="B439" s="57">
        <v>22644</v>
      </c>
      <c r="C439">
        <v>7.1295120000000004E-4</v>
      </c>
      <c r="D439">
        <v>-5.9861270000000002E-4</v>
      </c>
      <c r="E439">
        <v>-3.7570990000000003E-3</v>
      </c>
      <c r="F439">
        <v>-6.2370110000000006E-3</v>
      </c>
      <c r="G439">
        <v>375181470</v>
      </c>
      <c r="H439">
        <v>1140</v>
      </c>
      <c r="I439" s="62">
        <v>1.9E-3</v>
      </c>
      <c r="J439" s="62">
        <v>4.0831818181818177E-2</v>
      </c>
      <c r="K439" s="62"/>
      <c r="L439" s="62"/>
      <c r="M439" s="62"/>
    </row>
    <row r="440" spans="2:13" x14ac:dyDescent="0.15">
      <c r="B440" s="57">
        <v>22677</v>
      </c>
      <c r="C440">
        <v>-3.6146990000000004E-2</v>
      </c>
      <c r="D440">
        <v>-3.7488010000000002E-2</v>
      </c>
      <c r="E440">
        <v>-7.8065150000000008E-3</v>
      </c>
      <c r="F440">
        <v>-9.0717699999999998E-3</v>
      </c>
      <c r="G440">
        <v>377977327</v>
      </c>
      <c r="H440">
        <v>1141</v>
      </c>
      <c r="I440" s="62">
        <v>2.3999999999999998E-3</v>
      </c>
      <c r="J440" s="62">
        <v>4.0394444444444441E-2</v>
      </c>
      <c r="K440" s="62"/>
      <c r="L440" s="62"/>
      <c r="M440" s="62"/>
    </row>
    <row r="441" spans="2:13" x14ac:dyDescent="0.15">
      <c r="B441" s="57">
        <v>22705</v>
      </c>
      <c r="C441">
        <v>1.9512359999999999E-2</v>
      </c>
      <c r="D441">
        <v>1.525198E-2</v>
      </c>
      <c r="E441">
        <v>1.5404860000000001E-2</v>
      </c>
      <c r="F441">
        <v>1.2232740000000001E-2</v>
      </c>
      <c r="G441">
        <v>364536184</v>
      </c>
      <c r="H441">
        <v>1144</v>
      </c>
      <c r="I441" s="62">
        <v>2E-3</v>
      </c>
      <c r="J441" s="62">
        <v>3.9304545454545453E-2</v>
      </c>
      <c r="K441" s="62"/>
      <c r="L441" s="62"/>
      <c r="M441" s="62"/>
    </row>
    <row r="442" spans="2:13" x14ac:dyDescent="0.15">
      <c r="B442" s="57">
        <v>22735</v>
      </c>
      <c r="C442">
        <v>-4.6876110000000004E-3</v>
      </c>
      <c r="D442">
        <v>-6.1133660000000003E-3</v>
      </c>
      <c r="E442">
        <v>-6.2407370000000005E-3</v>
      </c>
      <c r="F442">
        <v>-8.6149770000000011E-3</v>
      </c>
      <c r="G442">
        <v>371515292</v>
      </c>
      <c r="H442">
        <v>1144</v>
      </c>
      <c r="I442" s="62">
        <v>2E-3</v>
      </c>
      <c r="J442" s="62">
        <v>3.8429999999999999E-2</v>
      </c>
      <c r="K442" s="62"/>
      <c r="L442" s="62"/>
      <c r="M442" s="62"/>
    </row>
    <row r="443" spans="2:13" x14ac:dyDescent="0.15">
      <c r="B443" s="57">
        <v>22766</v>
      </c>
      <c r="C443">
        <v>-6.3434710000000005E-2</v>
      </c>
      <c r="D443">
        <v>-6.4212270000000002E-2</v>
      </c>
      <c r="E443">
        <v>-6.8134219999999995E-2</v>
      </c>
      <c r="F443">
        <v>-6.9270960000000006E-2</v>
      </c>
      <c r="G443">
        <v>369195911</v>
      </c>
      <c r="H443">
        <v>1140</v>
      </c>
      <c r="I443" s="62">
        <v>2.2000000000000001E-3</v>
      </c>
      <c r="J443" s="62">
        <v>3.8736363636363638E-2</v>
      </c>
      <c r="K443" s="62"/>
      <c r="L443" s="62"/>
      <c r="M443" s="62"/>
    </row>
    <row r="444" spans="2:13" x14ac:dyDescent="0.15">
      <c r="B444" s="57">
        <v>22797</v>
      </c>
      <c r="C444">
        <v>-8.4619920000000001E-2</v>
      </c>
      <c r="D444">
        <v>-8.9762549999999997E-2</v>
      </c>
      <c r="E444">
        <v>-9.8186380000000004E-2</v>
      </c>
      <c r="F444">
        <v>-0.1019364</v>
      </c>
      <c r="G444">
        <v>345833305</v>
      </c>
      <c r="H444">
        <v>1144</v>
      </c>
      <c r="I444" s="62">
        <v>2.3999999999999998E-3</v>
      </c>
      <c r="J444" s="62">
        <v>3.9090476190476189E-2</v>
      </c>
      <c r="K444" s="62"/>
      <c r="L444" s="62"/>
      <c r="M444" s="62"/>
    </row>
    <row r="445" spans="2:13" x14ac:dyDescent="0.15">
      <c r="B445" s="57">
        <v>22826</v>
      </c>
      <c r="C445">
        <v>-8.2615040000000001E-2</v>
      </c>
      <c r="D445">
        <v>-8.4336300000000003E-2</v>
      </c>
      <c r="E445">
        <v>-8.512525E-2</v>
      </c>
      <c r="F445">
        <v>-8.7909390000000004E-2</v>
      </c>
      <c r="G445">
        <v>315020366</v>
      </c>
      <c r="H445">
        <v>1146</v>
      </c>
      <c r="I445" s="62">
        <v>2E-3</v>
      </c>
      <c r="J445" s="62">
        <v>4.014285714285714E-2</v>
      </c>
      <c r="K445" s="62"/>
      <c r="L445" s="62"/>
      <c r="M445" s="62"/>
    </row>
    <row r="446" spans="2:13" x14ac:dyDescent="0.15">
      <c r="B446" s="57">
        <v>22858</v>
      </c>
      <c r="C446">
        <v>6.5438339999999998E-2</v>
      </c>
      <c r="D446">
        <v>6.4129080000000005E-2</v>
      </c>
      <c r="E446">
        <v>6.399958E-2</v>
      </c>
      <c r="F446">
        <v>6.2423140000000002E-2</v>
      </c>
      <c r="G446">
        <v>287198521</v>
      </c>
      <c r="H446">
        <v>1146</v>
      </c>
      <c r="I446" s="62">
        <v>2.7000000000000001E-3</v>
      </c>
      <c r="J446" s="62">
        <v>3.975652173913044E-2</v>
      </c>
      <c r="K446" s="62"/>
      <c r="L446" s="62"/>
      <c r="M446" s="62"/>
    </row>
    <row r="447" spans="2:13" x14ac:dyDescent="0.15">
      <c r="B447" s="57">
        <v>22889</v>
      </c>
      <c r="C447">
        <v>2.3416680000000002E-2</v>
      </c>
      <c r="D447">
        <v>1.7887570000000002E-2</v>
      </c>
      <c r="E447">
        <v>3.730812E-2</v>
      </c>
      <c r="F447">
        <v>3.4297660000000001E-2</v>
      </c>
      <c r="G447">
        <v>333069710</v>
      </c>
      <c r="H447">
        <v>2027</v>
      </c>
      <c r="I447" s="62">
        <v>2.3E-3</v>
      </c>
      <c r="J447" s="62">
        <v>3.9789473684210527E-2</v>
      </c>
      <c r="K447" s="62"/>
      <c r="L447" s="62"/>
      <c r="M447" s="62"/>
    </row>
    <row r="448" spans="2:13" x14ac:dyDescent="0.15">
      <c r="B448" s="57">
        <v>22917</v>
      </c>
      <c r="C448">
        <v>-5.0157670000000001E-2</v>
      </c>
      <c r="D448">
        <v>-5.1786209999999999E-2</v>
      </c>
      <c r="E448">
        <v>-6.4044589999999998E-2</v>
      </c>
      <c r="F448">
        <v>-6.6216739999999996E-2</v>
      </c>
      <c r="G448">
        <v>339123865</v>
      </c>
      <c r="H448">
        <v>2026</v>
      </c>
      <c r="I448" s="62">
        <v>2.0999999999999999E-3</v>
      </c>
      <c r="J448" s="62">
        <v>3.9254545454545452E-2</v>
      </c>
      <c r="K448" s="62"/>
      <c r="L448" s="62"/>
      <c r="M448" s="62"/>
    </row>
    <row r="449" spans="2:13" x14ac:dyDescent="0.15">
      <c r="B449" s="57">
        <v>22950</v>
      </c>
      <c r="C449">
        <v>2.1876350000000003E-3</v>
      </c>
      <c r="D449">
        <v>4.3108350000000003E-4</v>
      </c>
      <c r="E449">
        <v>-3.9485180000000002E-2</v>
      </c>
      <c r="F449">
        <v>-4.094867E-2</v>
      </c>
      <c r="G449">
        <v>321686626</v>
      </c>
      <c r="H449">
        <v>2035</v>
      </c>
      <c r="I449" s="62">
        <v>2.5000000000000001E-3</v>
      </c>
      <c r="J449" s="62">
        <v>3.9157894736842107E-2</v>
      </c>
      <c r="K449" s="62"/>
      <c r="L449" s="62"/>
      <c r="M449" s="62"/>
    </row>
    <row r="450" spans="2:13" x14ac:dyDescent="0.15">
      <c r="B450" s="57">
        <v>22980</v>
      </c>
      <c r="C450">
        <v>0.1101369</v>
      </c>
      <c r="D450">
        <v>0.1029244</v>
      </c>
      <c r="E450">
        <v>0.12117609999999999</v>
      </c>
      <c r="F450">
        <v>0.1172604</v>
      </c>
      <c r="G450">
        <v>321753137</v>
      </c>
      <c r="H450">
        <v>2037</v>
      </c>
      <c r="I450" s="62">
        <v>2E-3</v>
      </c>
      <c r="J450" s="62">
        <v>3.8644999999999999E-2</v>
      </c>
      <c r="K450" s="62"/>
      <c r="L450" s="62"/>
      <c r="M450" s="62"/>
    </row>
    <row r="451" spans="2:13" x14ac:dyDescent="0.15">
      <c r="B451" s="57">
        <v>23011</v>
      </c>
      <c r="C451">
        <v>1.186515E-2</v>
      </c>
      <c r="D451">
        <v>1.00564E-2</v>
      </c>
      <c r="E451">
        <v>-2.556108E-2</v>
      </c>
      <c r="F451">
        <v>-2.8470559999999999E-2</v>
      </c>
      <c r="G451">
        <v>354924598</v>
      </c>
      <c r="H451">
        <v>2033</v>
      </c>
      <c r="I451" s="62">
        <v>2.3E-3</v>
      </c>
      <c r="J451" s="62">
        <v>3.8336363636363634E-2</v>
      </c>
      <c r="K451" s="62"/>
      <c r="L451" s="62"/>
      <c r="M451" s="62"/>
    </row>
    <row r="452" spans="2:13" x14ac:dyDescent="0.15">
      <c r="B452" s="57">
        <v>23042</v>
      </c>
      <c r="C452">
        <v>5.1848230000000002E-2</v>
      </c>
      <c r="D452">
        <v>5.0475110000000004E-2</v>
      </c>
      <c r="E452">
        <v>8.9140159999999996E-2</v>
      </c>
      <c r="F452">
        <v>8.7812830000000008E-2</v>
      </c>
      <c r="G452">
        <v>360069887</v>
      </c>
      <c r="H452">
        <v>2042</v>
      </c>
      <c r="I452" s="62">
        <v>2.5000000000000001E-3</v>
      </c>
      <c r="J452" s="62">
        <v>3.9211111111111113E-2</v>
      </c>
      <c r="K452" s="62"/>
      <c r="L452" s="62"/>
      <c r="M452" s="62"/>
    </row>
    <row r="453" spans="2:13" x14ac:dyDescent="0.15">
      <c r="B453" s="57">
        <v>23070</v>
      </c>
      <c r="C453">
        <v>-2.1931059999999999E-2</v>
      </c>
      <c r="D453">
        <v>-2.6607840000000001E-2</v>
      </c>
      <c r="E453">
        <v>-1.447708E-2</v>
      </c>
      <c r="F453">
        <v>-1.7084240000000001E-2</v>
      </c>
      <c r="G453">
        <v>378309430</v>
      </c>
      <c r="H453">
        <v>2038</v>
      </c>
      <c r="I453" s="62">
        <v>2.3E-3</v>
      </c>
      <c r="J453" s="62">
        <v>3.9285714285714285E-2</v>
      </c>
      <c r="K453" s="62"/>
      <c r="L453" s="62"/>
      <c r="M453" s="62"/>
    </row>
    <row r="454" spans="2:13" x14ac:dyDescent="0.15">
      <c r="B454" s="57">
        <v>23099</v>
      </c>
      <c r="C454">
        <v>3.291728E-2</v>
      </c>
      <c r="D454">
        <v>3.1232590000000001E-2</v>
      </c>
      <c r="E454">
        <v>1.202699E-2</v>
      </c>
      <c r="F454">
        <v>9.7324580000000011E-3</v>
      </c>
      <c r="G454">
        <v>368286662</v>
      </c>
      <c r="H454">
        <v>2032</v>
      </c>
      <c r="I454" s="62">
        <v>2.3E-3</v>
      </c>
      <c r="J454" s="62">
        <v>3.9709523809523806E-2</v>
      </c>
      <c r="K454" s="62"/>
      <c r="L454" s="62"/>
      <c r="M454" s="62"/>
    </row>
    <row r="455" spans="2:13" x14ac:dyDescent="0.15">
      <c r="B455" s="57">
        <v>23131</v>
      </c>
      <c r="C455">
        <v>4.7438510000000003E-2</v>
      </c>
      <c r="D455">
        <v>4.6434540000000003E-2</v>
      </c>
      <c r="E455">
        <v>2.6889639999999999E-2</v>
      </c>
      <c r="F455">
        <v>2.5614919999999999E-2</v>
      </c>
      <c r="G455">
        <v>380237270</v>
      </c>
      <c r="H455">
        <v>2039</v>
      </c>
      <c r="I455" s="62">
        <v>2.5000000000000001E-3</v>
      </c>
      <c r="J455" s="62">
        <v>3.9300000000000002E-2</v>
      </c>
      <c r="K455" s="62"/>
      <c r="L455" s="62"/>
      <c r="M455" s="62"/>
    </row>
    <row r="456" spans="2:13" x14ac:dyDescent="0.15">
      <c r="B456" s="57">
        <v>23162</v>
      </c>
      <c r="C456">
        <v>2.0051389999999999E-2</v>
      </c>
      <c r="D456">
        <v>1.4726050000000001E-2</v>
      </c>
      <c r="E456">
        <v>3.2306319999999999E-2</v>
      </c>
      <c r="F456">
        <v>2.9433230000000001E-2</v>
      </c>
      <c r="G456">
        <v>398301826</v>
      </c>
      <c r="H456">
        <v>2048</v>
      </c>
      <c r="I456" s="62">
        <v>2.3999999999999998E-3</v>
      </c>
      <c r="J456" s="62">
        <v>3.993E-2</v>
      </c>
      <c r="K456" s="62"/>
      <c r="L456" s="62"/>
      <c r="M456" s="62"/>
    </row>
    <row r="457" spans="2:13" x14ac:dyDescent="0.15">
      <c r="B457" s="57">
        <v>23190</v>
      </c>
      <c r="C457">
        <v>-1.803049E-2</v>
      </c>
      <c r="D457">
        <v>-1.945889E-2</v>
      </c>
      <c r="E457">
        <v>-1.038304E-2</v>
      </c>
      <c r="F457">
        <v>-1.2566229999999999E-2</v>
      </c>
      <c r="G457">
        <v>404327088</v>
      </c>
      <c r="H457">
        <v>2053</v>
      </c>
      <c r="I457" s="62">
        <v>2.3E-3</v>
      </c>
      <c r="J457" s="62">
        <v>4.0204545454545458E-2</v>
      </c>
      <c r="K457" s="62"/>
      <c r="L457" s="62"/>
      <c r="M457" s="62"/>
    </row>
    <row r="458" spans="2:13" x14ac:dyDescent="0.15">
      <c r="B458" s="57">
        <v>23223</v>
      </c>
      <c r="C458">
        <v>-1.7174940000000002E-3</v>
      </c>
      <c r="D458">
        <v>-2.9946510000000001E-3</v>
      </c>
      <c r="E458">
        <v>-6.304001E-3</v>
      </c>
      <c r="F458">
        <v>-7.5230290000000005E-3</v>
      </c>
      <c r="G458">
        <v>396728659</v>
      </c>
      <c r="H458">
        <v>2055</v>
      </c>
      <c r="I458" s="62">
        <v>2.7000000000000001E-3</v>
      </c>
      <c r="J458" s="62">
        <v>4.0022727272727272E-2</v>
      </c>
      <c r="K458" s="62"/>
      <c r="L458" s="62"/>
      <c r="M458" s="62"/>
    </row>
    <row r="459" spans="2:13" x14ac:dyDescent="0.15">
      <c r="B459" s="57">
        <v>23253</v>
      </c>
      <c r="C459">
        <v>5.2683670000000002E-2</v>
      </c>
      <c r="D459">
        <v>4.8035130000000002E-2</v>
      </c>
      <c r="E459">
        <v>4.2305210000000003E-2</v>
      </c>
      <c r="F459">
        <v>3.965892E-2</v>
      </c>
      <c r="G459">
        <v>395707423</v>
      </c>
      <c r="H459">
        <v>2059</v>
      </c>
      <c r="I459" s="62">
        <v>2.5000000000000001E-3</v>
      </c>
      <c r="J459" s="62">
        <v>4.0774999999999999E-2</v>
      </c>
      <c r="K459" s="62"/>
      <c r="L459" s="62"/>
      <c r="M459" s="62"/>
    </row>
    <row r="460" spans="2:13" x14ac:dyDescent="0.15">
      <c r="B460" s="57">
        <v>23284</v>
      </c>
      <c r="C460">
        <v>-1.189808E-2</v>
      </c>
      <c r="D460">
        <v>-1.331649E-2</v>
      </c>
      <c r="E460">
        <v>-1.037281E-2</v>
      </c>
      <c r="F460">
        <v>-1.2467550000000001E-2</v>
      </c>
      <c r="G460">
        <v>414731240</v>
      </c>
      <c r="H460">
        <v>2054</v>
      </c>
      <c r="I460" s="62">
        <v>2.7000000000000001E-3</v>
      </c>
      <c r="J460" s="62">
        <v>4.1060869565217394E-2</v>
      </c>
      <c r="K460" s="62"/>
      <c r="L460" s="62"/>
      <c r="M460" s="62"/>
    </row>
    <row r="461" spans="2:13" x14ac:dyDescent="0.15">
      <c r="B461" s="57">
        <v>23315</v>
      </c>
      <c r="C461">
        <v>2.7708300000000002E-2</v>
      </c>
      <c r="D461">
        <v>2.6276319999999999E-2</v>
      </c>
      <c r="E461">
        <v>1.220837E-2</v>
      </c>
      <c r="F461">
        <v>1.0859510000000001E-2</v>
      </c>
      <c r="G461">
        <v>409192198</v>
      </c>
      <c r="H461">
        <v>2050</v>
      </c>
      <c r="I461" s="62">
        <v>2.8999999999999998E-3</v>
      </c>
      <c r="J461" s="62">
        <v>4.1217647058823532E-2</v>
      </c>
      <c r="K461" s="62"/>
      <c r="L461" s="62"/>
      <c r="M461" s="62"/>
    </row>
    <row r="462" spans="2:13" x14ac:dyDescent="0.15">
      <c r="B462" s="57">
        <v>23344</v>
      </c>
      <c r="C462">
        <v>-5.5489680000000005E-3</v>
      </c>
      <c r="D462">
        <v>-1.169156E-2</v>
      </c>
      <c r="E462">
        <v>-1.6138690000000001E-2</v>
      </c>
      <c r="F462">
        <v>-1.9194389999999999E-2</v>
      </c>
      <c r="G462">
        <v>419918260</v>
      </c>
      <c r="H462">
        <v>2056</v>
      </c>
      <c r="I462" s="62">
        <v>2.7000000000000001E-3</v>
      </c>
      <c r="J462" s="62">
        <v>4.1285714285714287E-2</v>
      </c>
      <c r="K462" s="62"/>
      <c r="L462" s="62"/>
      <c r="M462" s="62"/>
    </row>
    <row r="463" spans="2:13" x14ac:dyDescent="0.15">
      <c r="B463" s="57">
        <v>23376</v>
      </c>
      <c r="C463">
        <v>2.1736499999999999E-2</v>
      </c>
      <c r="D463">
        <v>1.9978470000000002E-2</v>
      </c>
      <c r="E463">
        <v>-4.2278560000000003E-3</v>
      </c>
      <c r="F463">
        <v>-7.2609940000000006E-3</v>
      </c>
      <c r="G463">
        <v>411887240</v>
      </c>
      <c r="H463">
        <v>2046</v>
      </c>
      <c r="I463" s="62">
        <v>2.8999999999999998E-3</v>
      </c>
      <c r="J463" s="62">
        <v>4.1668181818181819E-2</v>
      </c>
      <c r="K463" s="62"/>
      <c r="L463" s="62"/>
      <c r="M463" s="62"/>
    </row>
    <row r="464" spans="2:13" x14ac:dyDescent="0.15">
      <c r="B464" s="57">
        <v>23407</v>
      </c>
      <c r="C464">
        <v>2.579008E-2</v>
      </c>
      <c r="D464">
        <v>2.4730970000000001E-2</v>
      </c>
      <c r="E464">
        <v>3.2091710000000002E-2</v>
      </c>
      <c r="F464">
        <v>3.082321E-2</v>
      </c>
      <c r="G464">
        <v>424277601</v>
      </c>
      <c r="H464">
        <v>2048</v>
      </c>
      <c r="I464" s="62">
        <v>3.0000000000000001E-3</v>
      </c>
      <c r="J464" s="62">
        <v>4.1455555555555551E-2</v>
      </c>
      <c r="K464" s="62"/>
      <c r="L464" s="62"/>
      <c r="M464" s="62"/>
    </row>
    <row r="465" spans="2:13" x14ac:dyDescent="0.15">
      <c r="B465" s="57">
        <v>23435</v>
      </c>
      <c r="C465">
        <v>1.7207300000000002E-2</v>
      </c>
      <c r="D465">
        <v>1.265314E-2</v>
      </c>
      <c r="E465">
        <v>2.5172949999999999E-2</v>
      </c>
      <c r="F465">
        <v>2.2570079999999999E-2</v>
      </c>
      <c r="G465">
        <v>437504188</v>
      </c>
      <c r="H465">
        <v>2064</v>
      </c>
      <c r="I465" s="62">
        <v>2.5999999999999999E-3</v>
      </c>
      <c r="J465" s="62">
        <v>4.2195238095238091E-2</v>
      </c>
      <c r="K465" s="62"/>
      <c r="L465" s="62"/>
      <c r="M465" s="62"/>
    </row>
    <row r="466" spans="2:13" x14ac:dyDescent="0.15">
      <c r="B466" s="57">
        <v>23467</v>
      </c>
      <c r="C466">
        <v>1.7636229999999999E-2</v>
      </c>
      <c r="D466">
        <v>1.5967330000000002E-2</v>
      </c>
      <c r="E466">
        <v>2.5510230000000002E-2</v>
      </c>
      <c r="F466">
        <v>2.3101840000000002E-2</v>
      </c>
      <c r="G466">
        <v>444219854</v>
      </c>
      <c r="H466">
        <v>2068</v>
      </c>
      <c r="I466" s="62">
        <v>3.0999999999999999E-3</v>
      </c>
      <c r="J466" s="62">
        <v>4.2322727272727276E-2</v>
      </c>
      <c r="K466" s="62"/>
      <c r="L466" s="62"/>
      <c r="M466" s="62"/>
    </row>
    <row r="467" spans="2:13" x14ac:dyDescent="0.15">
      <c r="B467" s="57">
        <v>23497</v>
      </c>
      <c r="C467">
        <v>4.6073580000000006E-3</v>
      </c>
      <c r="D467">
        <v>3.6721160000000004E-3</v>
      </c>
      <c r="E467">
        <v>1.003924E-3</v>
      </c>
      <c r="F467">
        <v>-1.9588600000000001E-4</v>
      </c>
      <c r="G467">
        <v>451867056</v>
      </c>
      <c r="H467">
        <v>2079</v>
      </c>
      <c r="I467" s="62">
        <v>2.8999999999999998E-3</v>
      </c>
      <c r="J467" s="62">
        <v>4.2000000000000003E-2</v>
      </c>
      <c r="K467" s="62"/>
      <c r="L467" s="62"/>
      <c r="M467" s="62"/>
    </row>
    <row r="468" spans="2:13" x14ac:dyDescent="0.15">
      <c r="B468" s="57">
        <v>23525</v>
      </c>
      <c r="C468">
        <v>1.7403149999999999E-2</v>
      </c>
      <c r="D468">
        <v>1.253057E-2</v>
      </c>
      <c r="E468">
        <v>7.5072300000000002E-3</v>
      </c>
      <c r="F468">
        <v>4.9849270000000001E-3</v>
      </c>
      <c r="G468">
        <v>455565173</v>
      </c>
      <c r="H468">
        <v>2087</v>
      </c>
      <c r="I468" s="62">
        <v>2.5999999999999999E-3</v>
      </c>
      <c r="J468" s="62">
        <v>4.1700000000000001E-2</v>
      </c>
      <c r="K468" s="62"/>
      <c r="L468" s="62"/>
      <c r="M468" s="62"/>
    </row>
    <row r="469" spans="2:13" x14ac:dyDescent="0.15">
      <c r="B469" s="57">
        <v>23558</v>
      </c>
      <c r="C469">
        <v>1.507987E-2</v>
      </c>
      <c r="D469">
        <v>1.341295E-2</v>
      </c>
      <c r="E469">
        <v>1.0411409999999999E-2</v>
      </c>
      <c r="F469">
        <v>7.8304010000000007E-3</v>
      </c>
      <c r="G469">
        <v>461243139</v>
      </c>
      <c r="H469">
        <v>2089</v>
      </c>
      <c r="I469" s="62">
        <v>3.0000000000000001E-3</v>
      </c>
      <c r="J469" s="62">
        <v>4.1859090909090908E-2</v>
      </c>
      <c r="K469" s="62"/>
      <c r="L469" s="62"/>
      <c r="M469" s="62"/>
    </row>
    <row r="470" spans="2:13" x14ac:dyDescent="0.15">
      <c r="B470" s="57">
        <v>23589</v>
      </c>
      <c r="C470">
        <v>2.0118320000000002E-2</v>
      </c>
      <c r="D470">
        <v>1.9126600000000001E-2</v>
      </c>
      <c r="E470">
        <v>3.0161460000000001E-2</v>
      </c>
      <c r="F470">
        <v>2.895002E-2</v>
      </c>
      <c r="G470">
        <v>467601942</v>
      </c>
      <c r="H470">
        <v>2092</v>
      </c>
      <c r="I470" s="62">
        <v>3.0000000000000001E-3</v>
      </c>
      <c r="J470" s="62">
        <v>4.193809523809524E-2</v>
      </c>
      <c r="K470" s="62"/>
      <c r="L470" s="62"/>
      <c r="M470" s="62"/>
    </row>
    <row r="471" spans="2:13" x14ac:dyDescent="0.15">
      <c r="B471" s="57">
        <v>23620</v>
      </c>
      <c r="C471">
        <v>-1.1266170000000001E-2</v>
      </c>
      <c r="D471">
        <v>-1.557534E-2</v>
      </c>
      <c r="E471">
        <v>-6.0383940000000007E-3</v>
      </c>
      <c r="F471">
        <v>-8.4161070000000008E-3</v>
      </c>
      <c r="G471">
        <v>477335103</v>
      </c>
      <c r="H471">
        <v>2110</v>
      </c>
      <c r="I471" s="62">
        <v>2.8000000000000004E-3</v>
      </c>
      <c r="J471" s="62">
        <v>4.2038095238095236E-2</v>
      </c>
      <c r="K471" s="62"/>
      <c r="L471" s="62"/>
      <c r="M471" s="62"/>
    </row>
    <row r="472" spans="2:13" x14ac:dyDescent="0.15">
      <c r="B472" s="57">
        <v>23650</v>
      </c>
      <c r="C472">
        <v>3.0480119999999999E-2</v>
      </c>
      <c r="D472">
        <v>2.8791520000000001E-2</v>
      </c>
      <c r="E472">
        <v>3.8248249999999998E-2</v>
      </c>
      <c r="F472">
        <v>3.583107E-2</v>
      </c>
      <c r="G472">
        <v>470088619</v>
      </c>
      <c r="H472">
        <v>2107</v>
      </c>
      <c r="I472" s="62">
        <v>2.8000000000000004E-3</v>
      </c>
      <c r="J472" s="62">
        <v>4.188095238095238E-2</v>
      </c>
      <c r="K472" s="62"/>
      <c r="L472" s="62"/>
      <c r="M472" s="62"/>
    </row>
    <row r="473" spans="2:13" x14ac:dyDescent="0.15">
      <c r="B473" s="57">
        <v>23680</v>
      </c>
      <c r="C473">
        <v>8.8693020000000008E-3</v>
      </c>
      <c r="D473">
        <v>7.7302360000000006E-3</v>
      </c>
      <c r="E473">
        <v>1.88212E-2</v>
      </c>
      <c r="F473">
        <v>1.7464549999999999E-2</v>
      </c>
      <c r="G473">
        <v>483835955</v>
      </c>
      <c r="H473">
        <v>2112</v>
      </c>
      <c r="I473" s="62">
        <v>2.8999999999999998E-3</v>
      </c>
      <c r="J473" s="62">
        <v>4.1527777777777775E-2</v>
      </c>
      <c r="K473" s="62"/>
      <c r="L473" s="62"/>
      <c r="M473" s="62"/>
    </row>
    <row r="474" spans="2:13" x14ac:dyDescent="0.15">
      <c r="B474" s="57">
        <v>23711</v>
      </c>
      <c r="C474">
        <v>3.0895690000000003E-3</v>
      </c>
      <c r="D474">
        <v>-2.6726240000000002E-3</v>
      </c>
      <c r="E474">
        <v>-5.1604120000000003E-4</v>
      </c>
      <c r="F474">
        <v>-3.4013100000000003E-3</v>
      </c>
      <c r="G474">
        <v>487944928</v>
      </c>
      <c r="H474">
        <v>2118</v>
      </c>
      <c r="I474" s="62">
        <v>2.8999999999999998E-3</v>
      </c>
      <c r="J474" s="62">
        <v>4.1795454545454545E-2</v>
      </c>
      <c r="K474" s="62"/>
      <c r="L474" s="62"/>
      <c r="M474" s="62"/>
    </row>
    <row r="475" spans="2:13" x14ac:dyDescent="0.15">
      <c r="B475" s="57">
        <v>23742</v>
      </c>
      <c r="C475">
        <v>3.6898460000000001E-3</v>
      </c>
      <c r="D475">
        <v>1.9392830000000002E-3</v>
      </c>
      <c r="E475">
        <v>-1.236484E-2</v>
      </c>
      <c r="F475">
        <v>-1.546117E-2</v>
      </c>
      <c r="G475">
        <v>484357684</v>
      </c>
      <c r="H475">
        <v>2116</v>
      </c>
      <c r="I475" s="62">
        <v>3.0999999999999999E-3</v>
      </c>
      <c r="J475" s="62">
        <v>4.1894999999999995E-2</v>
      </c>
      <c r="K475" s="62"/>
      <c r="L475" s="62"/>
      <c r="M475" s="62"/>
    </row>
    <row r="476" spans="2:13" x14ac:dyDescent="0.15">
      <c r="B476" s="57">
        <v>23771</v>
      </c>
      <c r="C476">
        <v>3.8645739999999998E-2</v>
      </c>
      <c r="D476">
        <v>3.7663240000000001E-2</v>
      </c>
      <c r="E476">
        <v>7.1402599999999997E-2</v>
      </c>
      <c r="F476">
        <v>7.0178520000000008E-2</v>
      </c>
      <c r="G476">
        <v>489857694</v>
      </c>
      <c r="H476">
        <v>2117</v>
      </c>
      <c r="I476" s="62">
        <v>2.8000000000000004E-3</v>
      </c>
      <c r="J476" s="62">
        <v>4.2111111111111113E-2</v>
      </c>
      <c r="K476" s="62"/>
      <c r="L476" s="62"/>
      <c r="M476" s="62"/>
    </row>
    <row r="477" spans="2:13" x14ac:dyDescent="0.15">
      <c r="B477" s="57">
        <v>23799</v>
      </c>
      <c r="C477">
        <v>6.9459350000000003E-3</v>
      </c>
      <c r="D477">
        <v>2.6337020000000004E-3</v>
      </c>
      <c r="E477">
        <v>3.231477E-2</v>
      </c>
      <c r="F477">
        <v>2.9879900000000001E-2</v>
      </c>
      <c r="G477">
        <v>508504483</v>
      </c>
      <c r="H477">
        <v>2117</v>
      </c>
      <c r="I477" s="62">
        <v>3.0000000000000001E-3</v>
      </c>
      <c r="J477" s="62">
        <v>4.2104347826086956E-2</v>
      </c>
      <c r="K477" s="62"/>
      <c r="L477" s="62"/>
      <c r="M477" s="62"/>
    </row>
    <row r="478" spans="2:13" x14ac:dyDescent="0.15">
      <c r="B478" s="57">
        <v>23832</v>
      </c>
      <c r="C478">
        <v>-9.71524E-3</v>
      </c>
      <c r="D478">
        <v>-1.142811E-2</v>
      </c>
      <c r="E478">
        <v>1.539281E-2</v>
      </c>
      <c r="F478">
        <v>1.2948900000000001E-2</v>
      </c>
      <c r="G478">
        <v>510081814</v>
      </c>
      <c r="H478">
        <v>2122</v>
      </c>
      <c r="I478" s="62">
        <v>3.5999999999999999E-3</v>
      </c>
      <c r="J478" s="62">
        <v>4.2038095238095236E-2</v>
      </c>
      <c r="K478" s="62"/>
      <c r="L478" s="62"/>
      <c r="M478" s="62"/>
    </row>
    <row r="479" spans="2:13" x14ac:dyDescent="0.15">
      <c r="B479" s="57">
        <v>23862</v>
      </c>
      <c r="C479">
        <v>3.3652180000000004E-2</v>
      </c>
      <c r="D479">
        <v>3.2737099999999998E-2</v>
      </c>
      <c r="E479">
        <v>4.1559850000000002E-2</v>
      </c>
      <c r="F479">
        <v>4.0314450000000002E-2</v>
      </c>
      <c r="G479">
        <v>505708293</v>
      </c>
      <c r="H479">
        <v>2129</v>
      </c>
      <c r="I479" s="62">
        <v>3.0999999999999999E-3</v>
      </c>
      <c r="J479" s="62">
        <v>4.2115E-2</v>
      </c>
      <c r="K479" s="62"/>
      <c r="L479" s="62"/>
      <c r="M479" s="62"/>
    </row>
    <row r="480" spans="2:13" x14ac:dyDescent="0.15">
      <c r="B480" s="57">
        <v>23890</v>
      </c>
      <c r="C480">
        <v>-4.3505240000000006E-3</v>
      </c>
      <c r="D480">
        <v>-9.1024980000000005E-3</v>
      </c>
      <c r="E480">
        <v>-5.8454370000000002E-3</v>
      </c>
      <c r="F480">
        <v>-8.3336900000000012E-3</v>
      </c>
      <c r="G480">
        <v>522755602</v>
      </c>
      <c r="H480">
        <v>2134</v>
      </c>
      <c r="I480" s="62">
        <v>3.0999999999999999E-3</v>
      </c>
      <c r="J480" s="62">
        <v>4.213181818181818E-2</v>
      </c>
      <c r="K480" s="62"/>
      <c r="L480" s="62"/>
      <c r="M480" s="62"/>
    </row>
    <row r="481" spans="2:13" x14ac:dyDescent="0.15">
      <c r="B481" s="57">
        <v>23923</v>
      </c>
      <c r="C481">
        <v>-5.1868350000000001E-2</v>
      </c>
      <c r="D481">
        <v>-5.359158E-2</v>
      </c>
      <c r="E481">
        <v>-8.3717639999999996E-2</v>
      </c>
      <c r="F481">
        <v>-8.6084190000000005E-2</v>
      </c>
      <c r="G481">
        <v>518624839</v>
      </c>
      <c r="H481">
        <v>2134</v>
      </c>
      <c r="I481" s="62">
        <v>3.4999999999999996E-3</v>
      </c>
      <c r="J481" s="62">
        <v>4.2047619047619049E-2</v>
      </c>
      <c r="K481" s="62"/>
      <c r="L481" s="62"/>
      <c r="M481" s="62"/>
    </row>
    <row r="482" spans="2:13" x14ac:dyDescent="0.15">
      <c r="B482" s="57">
        <v>23953</v>
      </c>
      <c r="C482">
        <v>1.67595E-2</v>
      </c>
      <c r="D482">
        <v>1.5870720000000001E-2</v>
      </c>
      <c r="E482">
        <v>2.8633479999999999E-2</v>
      </c>
      <c r="F482">
        <v>2.746707E-2</v>
      </c>
      <c r="G482">
        <v>490935209</v>
      </c>
      <c r="H482">
        <v>2148</v>
      </c>
      <c r="I482" s="62">
        <v>3.0999999999999999E-3</v>
      </c>
      <c r="J482" s="62">
        <v>4.2522727272727268E-2</v>
      </c>
      <c r="K482" s="62"/>
      <c r="L482" s="62"/>
      <c r="M482" s="62"/>
    </row>
    <row r="483" spans="2:13" x14ac:dyDescent="0.15">
      <c r="B483" s="57">
        <v>23985</v>
      </c>
      <c r="C483">
        <v>3.0882980000000001E-2</v>
      </c>
      <c r="D483">
        <v>2.613306E-2</v>
      </c>
      <c r="E483">
        <v>4.184351E-2</v>
      </c>
      <c r="F483">
        <v>3.9062779999999998E-2</v>
      </c>
      <c r="G483">
        <v>499068194</v>
      </c>
      <c r="H483">
        <v>2157</v>
      </c>
      <c r="I483" s="62">
        <v>3.3E-3</v>
      </c>
      <c r="J483" s="62">
        <v>4.2904761904761904E-2</v>
      </c>
      <c r="K483" s="62"/>
      <c r="L483" s="62"/>
      <c r="M483" s="62"/>
    </row>
    <row r="484" spans="2:13" x14ac:dyDescent="0.15">
      <c r="B484" s="57">
        <v>24015</v>
      </c>
      <c r="C484">
        <v>3.1952189999999998E-2</v>
      </c>
      <c r="D484">
        <v>3.0356899999999999E-2</v>
      </c>
      <c r="E484">
        <v>2.7420449999999999E-2</v>
      </c>
      <c r="F484">
        <v>2.5165690000000001E-2</v>
      </c>
      <c r="G484">
        <v>512196416</v>
      </c>
      <c r="H484">
        <v>2156</v>
      </c>
      <c r="I484" s="62">
        <v>3.0999999999999999E-3</v>
      </c>
      <c r="J484" s="62">
        <v>4.3494999999999999E-2</v>
      </c>
      <c r="K484" s="62"/>
      <c r="L484" s="62"/>
      <c r="M484" s="62"/>
    </row>
    <row r="485" spans="2:13" x14ac:dyDescent="0.15">
      <c r="B485" s="57">
        <v>24044</v>
      </c>
      <c r="C485">
        <v>2.9271430000000001E-2</v>
      </c>
      <c r="D485">
        <v>2.821183E-2</v>
      </c>
      <c r="E485">
        <v>5.867932E-2</v>
      </c>
      <c r="F485">
        <v>5.7319910000000002E-2</v>
      </c>
      <c r="G485">
        <v>527722973</v>
      </c>
      <c r="H485">
        <v>2152</v>
      </c>
      <c r="I485" s="62">
        <v>3.0999999999999999E-3</v>
      </c>
      <c r="J485" s="62">
        <v>4.4489473684210523E-2</v>
      </c>
      <c r="K485" s="62"/>
      <c r="L485" s="62"/>
      <c r="M485" s="62"/>
    </row>
    <row r="486" spans="2:13" x14ac:dyDescent="0.15">
      <c r="B486" s="57">
        <v>24076</v>
      </c>
      <c r="C486">
        <v>3.0649890000000002E-3</v>
      </c>
      <c r="D486">
        <v>-2.9606380000000002E-3</v>
      </c>
      <c r="E486">
        <v>4.6543609999999999E-2</v>
      </c>
      <c r="F486">
        <v>4.3328129999999999E-2</v>
      </c>
      <c r="G486">
        <v>542328392</v>
      </c>
      <c r="H486">
        <v>2154</v>
      </c>
      <c r="I486" s="62">
        <v>3.4999999999999996E-3</v>
      </c>
      <c r="J486" s="62">
        <v>4.6154545454545455E-2</v>
      </c>
      <c r="K486" s="62"/>
      <c r="L486" s="62"/>
      <c r="M486" s="62"/>
    </row>
    <row r="487" spans="2:13" x14ac:dyDescent="0.15">
      <c r="B487" s="57">
        <v>24107</v>
      </c>
      <c r="C487">
        <v>1.3544780000000001E-2</v>
      </c>
      <c r="D487">
        <v>1.197613E-2</v>
      </c>
      <c r="E487">
        <v>4.2980660000000004E-2</v>
      </c>
      <c r="F487">
        <v>4.0331329999999999E-2</v>
      </c>
      <c r="G487">
        <v>540477403</v>
      </c>
      <c r="H487">
        <v>2140</v>
      </c>
      <c r="I487" s="62">
        <v>3.3E-3</v>
      </c>
      <c r="J487" s="62">
        <v>4.6123809523809525E-2</v>
      </c>
      <c r="K487" s="62"/>
      <c r="L487" s="62"/>
      <c r="M487" s="62"/>
    </row>
    <row r="488" spans="2:13" x14ac:dyDescent="0.15">
      <c r="B488" s="57">
        <v>24138</v>
      </c>
      <c r="C488">
        <v>1.212212E-2</v>
      </c>
      <c r="D488">
        <v>1.123131E-2</v>
      </c>
      <c r="E488">
        <v>6.416964E-2</v>
      </c>
      <c r="F488">
        <v>6.3044730000000007E-2</v>
      </c>
      <c r="G488">
        <v>551570154</v>
      </c>
      <c r="H488">
        <v>2137</v>
      </c>
      <c r="I488" s="62">
        <v>3.8E-3</v>
      </c>
      <c r="J488" s="62">
        <v>4.8321052631578952E-2</v>
      </c>
      <c r="K488" s="62"/>
      <c r="L488" s="62"/>
      <c r="M488" s="62"/>
    </row>
    <row r="489" spans="2:13" x14ac:dyDescent="0.15">
      <c r="B489" s="57">
        <v>24166</v>
      </c>
      <c r="C489">
        <v>-8.6208860000000012E-3</v>
      </c>
      <c r="D489">
        <v>-1.301428E-2</v>
      </c>
      <c r="E489">
        <v>2.8864580000000001E-2</v>
      </c>
      <c r="F489">
        <v>2.648205E-2</v>
      </c>
      <c r="G489">
        <v>558853436</v>
      </c>
      <c r="H489">
        <v>2154</v>
      </c>
      <c r="I489" s="62">
        <v>3.4999999999999996E-3</v>
      </c>
      <c r="J489" s="62">
        <v>4.8734782608695654E-2</v>
      </c>
      <c r="K489" s="62"/>
      <c r="L489" s="62"/>
      <c r="M489" s="62"/>
    </row>
    <row r="490" spans="2:13" x14ac:dyDescent="0.15">
      <c r="B490" s="57">
        <v>24197</v>
      </c>
      <c r="C490">
        <v>-2.0922989999999999E-2</v>
      </c>
      <c r="D490">
        <v>-2.2746539999999999E-2</v>
      </c>
      <c r="E490">
        <v>-8.8892520000000003E-3</v>
      </c>
      <c r="F490">
        <v>-1.133196E-2</v>
      </c>
      <c r="G490">
        <v>551840060</v>
      </c>
      <c r="H490">
        <v>2157</v>
      </c>
      <c r="I490" s="62">
        <v>3.8E-3</v>
      </c>
      <c r="J490" s="62">
        <v>4.7500000000000001E-2</v>
      </c>
      <c r="K490" s="62"/>
      <c r="L490" s="62"/>
      <c r="M490" s="62"/>
    </row>
    <row r="491" spans="2:13" x14ac:dyDescent="0.15">
      <c r="B491" s="57">
        <v>24226</v>
      </c>
      <c r="C491">
        <v>2.4837040000000001E-2</v>
      </c>
      <c r="D491">
        <v>2.3853309999999999E-2</v>
      </c>
      <c r="E491">
        <v>4.661891E-2</v>
      </c>
      <c r="F491">
        <v>4.5527310000000001E-2</v>
      </c>
      <c r="G491">
        <v>538967665</v>
      </c>
      <c r="H491">
        <v>2142</v>
      </c>
      <c r="I491" s="62">
        <v>3.4000000000000002E-3</v>
      </c>
      <c r="J491" s="62">
        <v>4.7785714285714286E-2</v>
      </c>
      <c r="K491" s="62"/>
      <c r="L491" s="62"/>
      <c r="M491" s="62"/>
    </row>
    <row r="492" spans="2:13" x14ac:dyDescent="0.15">
      <c r="B492" s="57">
        <v>24258</v>
      </c>
      <c r="C492">
        <v>-5.2538420000000002E-2</v>
      </c>
      <c r="D492">
        <v>-5.7482949999999998E-2</v>
      </c>
      <c r="E492">
        <v>-8.6024070000000008E-2</v>
      </c>
      <c r="F492">
        <v>-8.8775060000000003E-2</v>
      </c>
      <c r="G492">
        <v>551650188</v>
      </c>
      <c r="H492">
        <v>2141</v>
      </c>
      <c r="I492" s="62">
        <v>4.0999999999999995E-3</v>
      </c>
      <c r="J492" s="62">
        <v>4.8145454545454547E-2</v>
      </c>
      <c r="K492" s="62"/>
      <c r="L492" s="62"/>
      <c r="M492" s="62"/>
    </row>
    <row r="493" spans="2:13" x14ac:dyDescent="0.15">
      <c r="B493" s="57">
        <v>24288</v>
      </c>
      <c r="C493">
        <v>-1.0317110000000001E-2</v>
      </c>
      <c r="D493">
        <v>-1.206288E-2</v>
      </c>
      <c r="E493">
        <v>-4.987951E-3</v>
      </c>
      <c r="F493">
        <v>-7.3414590000000007E-3</v>
      </c>
      <c r="G493">
        <v>521127451</v>
      </c>
      <c r="H493">
        <v>2161</v>
      </c>
      <c r="I493" s="62">
        <v>3.8E-3</v>
      </c>
      <c r="J493" s="62">
        <v>5.0179999999999995E-2</v>
      </c>
      <c r="K493" s="62"/>
      <c r="L493" s="62"/>
      <c r="M493" s="62"/>
    </row>
    <row r="494" spans="2:13" x14ac:dyDescent="0.15">
      <c r="B494" s="57">
        <v>24317</v>
      </c>
      <c r="C494">
        <v>-1.287017E-2</v>
      </c>
      <c r="D494">
        <v>-1.3830510000000001E-2</v>
      </c>
      <c r="E494">
        <v>-1.6316239999999999E-2</v>
      </c>
      <c r="F494">
        <v>-1.7467530000000002E-2</v>
      </c>
      <c r="G494">
        <v>515310782</v>
      </c>
      <c r="H494">
        <v>2164</v>
      </c>
      <c r="I494" s="62">
        <v>3.4999999999999996E-3</v>
      </c>
      <c r="J494" s="62">
        <v>5.2243478260869572E-2</v>
      </c>
      <c r="K494" s="62"/>
      <c r="L494" s="62"/>
      <c r="M494" s="62"/>
    </row>
    <row r="495" spans="2:13" x14ac:dyDescent="0.15">
      <c r="B495" s="57">
        <v>24350</v>
      </c>
      <c r="C495">
        <v>-7.5387510000000005E-2</v>
      </c>
      <c r="D495">
        <v>-8.0711690000000003E-2</v>
      </c>
      <c r="E495">
        <v>-0.1007136</v>
      </c>
      <c r="F495">
        <v>-0.1038205</v>
      </c>
      <c r="G495">
        <v>508674735</v>
      </c>
      <c r="H495">
        <v>2175</v>
      </c>
      <c r="I495" s="62">
        <v>4.0999999999999995E-3</v>
      </c>
      <c r="J495" s="62">
        <v>5.1823809523809522E-2</v>
      </c>
      <c r="K495" s="62"/>
      <c r="L495" s="62"/>
      <c r="M495" s="62"/>
    </row>
    <row r="496" spans="2:13" x14ac:dyDescent="0.15">
      <c r="B496" s="57">
        <v>24380</v>
      </c>
      <c r="C496">
        <v>-6.9583980000000002E-3</v>
      </c>
      <c r="D496">
        <v>-8.695665E-3</v>
      </c>
      <c r="E496">
        <v>-1.8160889999999999E-2</v>
      </c>
      <c r="F496">
        <v>-2.0555259999999999E-2</v>
      </c>
      <c r="G496">
        <v>467447549</v>
      </c>
      <c r="H496">
        <v>2184</v>
      </c>
      <c r="I496" s="62">
        <v>4.0000000000000001E-3</v>
      </c>
      <c r="J496" s="62">
        <v>5.0115E-2</v>
      </c>
      <c r="K496" s="62"/>
      <c r="L496" s="62"/>
      <c r="M496" s="62"/>
    </row>
    <row r="497" spans="2:13" x14ac:dyDescent="0.15">
      <c r="B497" s="57">
        <v>24411</v>
      </c>
      <c r="C497">
        <v>4.2294310000000002E-2</v>
      </c>
      <c r="D497">
        <v>4.1171329999999999E-2</v>
      </c>
      <c r="E497">
        <v>-1.438535E-2</v>
      </c>
      <c r="F497">
        <v>-1.5886299999999999E-2</v>
      </c>
      <c r="G497">
        <v>463629785</v>
      </c>
      <c r="H497">
        <v>2187</v>
      </c>
      <c r="I497" s="62">
        <v>4.5000000000000005E-3</v>
      </c>
      <c r="J497" s="62">
        <v>5.1552631578947371E-2</v>
      </c>
      <c r="K497" s="62"/>
      <c r="L497" s="62"/>
      <c r="M497" s="62"/>
    </row>
    <row r="498" spans="2:13" x14ac:dyDescent="0.15">
      <c r="B498" s="57">
        <v>24441</v>
      </c>
      <c r="C498">
        <v>1.7516259999999999E-2</v>
      </c>
      <c r="D498">
        <v>1.060564E-2</v>
      </c>
      <c r="E498">
        <v>4.0724610000000001E-2</v>
      </c>
      <c r="F498">
        <v>3.6535339999999999E-2</v>
      </c>
      <c r="G498">
        <v>482781775</v>
      </c>
      <c r="H498">
        <v>2185</v>
      </c>
      <c r="I498" s="62">
        <v>4.0000000000000001E-3</v>
      </c>
      <c r="J498" s="62">
        <v>4.8428571428571425E-2</v>
      </c>
      <c r="K498" s="62"/>
      <c r="L498" s="62"/>
      <c r="M498" s="62"/>
    </row>
    <row r="499" spans="2:13" x14ac:dyDescent="0.15">
      <c r="B499" s="57">
        <v>24471</v>
      </c>
      <c r="C499">
        <v>6.2102310000000001E-3</v>
      </c>
      <c r="D499">
        <v>4.4097630000000006E-3</v>
      </c>
      <c r="E499">
        <v>1.7305620000000001E-2</v>
      </c>
      <c r="F499">
        <v>1.440788E-2</v>
      </c>
      <c r="G499">
        <v>488291371</v>
      </c>
      <c r="H499">
        <v>2184</v>
      </c>
      <c r="I499" s="62">
        <v>4.0000000000000001E-3</v>
      </c>
      <c r="J499" s="62">
        <v>4.5790476190476187E-2</v>
      </c>
      <c r="K499" s="62"/>
      <c r="L499" s="62"/>
      <c r="M499" s="62"/>
    </row>
    <row r="500" spans="2:13" x14ac:dyDescent="0.15">
      <c r="B500" s="57">
        <v>24503</v>
      </c>
      <c r="C500">
        <v>8.5529629999999995E-2</v>
      </c>
      <c r="D500">
        <v>8.4077059999999995E-2</v>
      </c>
      <c r="E500">
        <v>0.17210349999999999</v>
      </c>
      <c r="F500">
        <v>0.17054849999999999</v>
      </c>
      <c r="G500">
        <v>495442362</v>
      </c>
      <c r="H500">
        <v>2184</v>
      </c>
      <c r="I500" s="62">
        <v>4.3E-3</v>
      </c>
      <c r="J500" s="62">
        <v>4.6266666666666671E-2</v>
      </c>
      <c r="K500" s="62"/>
      <c r="L500" s="62"/>
      <c r="M500" s="62"/>
    </row>
    <row r="501" spans="2:13" x14ac:dyDescent="0.15">
      <c r="B501" s="57">
        <v>24531</v>
      </c>
      <c r="C501">
        <v>1.094501E-2</v>
      </c>
      <c r="D501">
        <v>6.2566460000000003E-3</v>
      </c>
      <c r="E501">
        <v>4.23679E-2</v>
      </c>
      <c r="F501">
        <v>3.919396E-2</v>
      </c>
      <c r="G501">
        <v>537591164</v>
      </c>
      <c r="H501">
        <v>2190</v>
      </c>
      <c r="I501" s="62">
        <v>3.5999999999999999E-3</v>
      </c>
      <c r="J501" s="62">
        <v>4.5418181818181823E-2</v>
      </c>
      <c r="K501" s="62"/>
      <c r="L501" s="62"/>
      <c r="M501" s="62"/>
    </row>
    <row r="502" spans="2:13" x14ac:dyDescent="0.15">
      <c r="B502" s="57">
        <v>24562</v>
      </c>
      <c r="C502">
        <v>4.3383999999999999E-2</v>
      </c>
      <c r="D502">
        <v>4.1582060000000004E-2</v>
      </c>
      <c r="E502">
        <v>5.8243730000000001E-2</v>
      </c>
      <c r="F502">
        <v>5.5882229999999998E-2</v>
      </c>
      <c r="G502">
        <v>541514085</v>
      </c>
      <c r="H502">
        <v>2191</v>
      </c>
      <c r="I502" s="62">
        <v>3.9000000000000003E-3</v>
      </c>
      <c r="J502" s="62">
        <v>4.5934999999999997E-2</v>
      </c>
      <c r="K502" s="62"/>
      <c r="L502" s="62"/>
      <c r="M502" s="62"/>
    </row>
    <row r="503" spans="2:13" x14ac:dyDescent="0.15">
      <c r="B503" s="57">
        <v>24590</v>
      </c>
      <c r="C503">
        <v>4.1608650000000004E-2</v>
      </c>
      <c r="D503">
        <v>4.0696490000000002E-2</v>
      </c>
      <c r="E503">
        <v>4.1927619999999999E-2</v>
      </c>
      <c r="F503">
        <v>4.0670570000000003E-2</v>
      </c>
      <c r="G503">
        <v>563910872</v>
      </c>
      <c r="H503">
        <v>2188</v>
      </c>
      <c r="I503" s="62">
        <v>3.2000000000000002E-3</v>
      </c>
      <c r="J503" s="62">
        <v>4.847727272727273E-2</v>
      </c>
      <c r="K503" s="62"/>
      <c r="L503" s="62"/>
      <c r="M503" s="62"/>
    </row>
    <row r="504" spans="2:13" x14ac:dyDescent="0.15">
      <c r="B504" s="57">
        <v>24623</v>
      </c>
      <c r="C504">
        <v>-3.9293099999999997E-2</v>
      </c>
      <c r="D504">
        <v>-4.4216850000000002E-2</v>
      </c>
      <c r="E504">
        <v>-8.0982199999999997E-3</v>
      </c>
      <c r="F504">
        <v>-1.105809E-2</v>
      </c>
      <c r="G504">
        <v>585807626</v>
      </c>
      <c r="H504">
        <v>2181</v>
      </c>
      <c r="I504" s="62">
        <v>3.3E-3</v>
      </c>
      <c r="J504" s="62">
        <v>5.0227272727272725E-2</v>
      </c>
      <c r="K504" s="62"/>
      <c r="L504" s="62"/>
      <c r="M504" s="62"/>
    </row>
    <row r="505" spans="2:13" x14ac:dyDescent="0.15">
      <c r="B505" s="57">
        <v>24653</v>
      </c>
      <c r="C505">
        <v>2.6902330000000002E-2</v>
      </c>
      <c r="D505">
        <v>2.5340890000000001E-2</v>
      </c>
      <c r="E505">
        <v>8.1958080000000003E-2</v>
      </c>
      <c r="F505">
        <v>7.9861459999999995E-2</v>
      </c>
      <c r="G505">
        <v>559700926</v>
      </c>
      <c r="H505">
        <v>2179</v>
      </c>
      <c r="I505" s="62">
        <v>2.7000000000000001E-3</v>
      </c>
      <c r="J505" s="62">
        <v>5.1589999999999997E-2</v>
      </c>
      <c r="K505" s="62"/>
      <c r="L505" s="62"/>
      <c r="M505" s="62"/>
    </row>
    <row r="506" spans="2:13" x14ac:dyDescent="0.15">
      <c r="B506" s="57">
        <v>24684</v>
      </c>
      <c r="C506">
        <v>4.9189820000000002E-2</v>
      </c>
      <c r="D506">
        <v>4.8277500000000001E-2</v>
      </c>
      <c r="E506">
        <v>8.3251000000000006E-2</v>
      </c>
      <c r="F506">
        <v>8.2096700000000009E-2</v>
      </c>
      <c r="G506">
        <v>573100594</v>
      </c>
      <c r="H506">
        <v>2176</v>
      </c>
      <c r="I506" s="62">
        <v>3.0999999999999999E-3</v>
      </c>
      <c r="J506" s="62">
        <v>5.2756521739130431E-2</v>
      </c>
      <c r="K506" s="62"/>
      <c r="L506" s="62"/>
      <c r="M506" s="62"/>
    </row>
    <row r="507" spans="2:13" x14ac:dyDescent="0.15">
      <c r="B507" s="57">
        <v>24715</v>
      </c>
      <c r="C507">
        <v>-6.2820290000000006E-3</v>
      </c>
      <c r="D507">
        <v>-1.107324E-2</v>
      </c>
      <c r="E507">
        <v>6.3121190000000006E-3</v>
      </c>
      <c r="F507">
        <v>3.6104840000000002E-3</v>
      </c>
      <c r="G507">
        <v>600791531</v>
      </c>
      <c r="H507">
        <v>2176</v>
      </c>
      <c r="I507" s="62">
        <v>3.0999999999999999E-3</v>
      </c>
      <c r="J507" s="62">
        <v>5.3019999999999998E-2</v>
      </c>
      <c r="K507" s="62"/>
      <c r="L507" s="62"/>
      <c r="M507" s="62"/>
    </row>
    <row r="508" spans="2:13" x14ac:dyDescent="0.15">
      <c r="B508" s="57">
        <v>24744</v>
      </c>
      <c r="C508">
        <v>3.4285650000000001E-2</v>
      </c>
      <c r="D508">
        <v>3.2874790000000001E-2</v>
      </c>
      <c r="E508">
        <v>6.2963030000000003E-2</v>
      </c>
      <c r="F508">
        <v>6.1163910000000002E-2</v>
      </c>
      <c r="G508">
        <v>592606510</v>
      </c>
      <c r="H508">
        <v>2172</v>
      </c>
      <c r="I508" s="62">
        <v>3.2000000000000002E-3</v>
      </c>
      <c r="J508" s="62">
        <v>5.4809523809523808E-2</v>
      </c>
      <c r="K508" s="62"/>
      <c r="L508" s="62"/>
      <c r="M508" s="62"/>
    </row>
    <row r="509" spans="2:13" x14ac:dyDescent="0.15">
      <c r="B509" s="57">
        <v>24776</v>
      </c>
      <c r="C509">
        <v>-2.743284E-2</v>
      </c>
      <c r="D509">
        <v>-2.864939E-2</v>
      </c>
      <c r="E509">
        <v>-2.0594109999999999E-2</v>
      </c>
      <c r="F509">
        <v>-2.1920510000000001E-2</v>
      </c>
      <c r="G509">
        <v>611088936</v>
      </c>
      <c r="H509">
        <v>2178</v>
      </c>
      <c r="I509" s="62">
        <v>3.9000000000000003E-3</v>
      </c>
      <c r="J509" s="62">
        <v>5.7534999999999996E-2</v>
      </c>
      <c r="K509" s="62"/>
      <c r="L509" s="62"/>
      <c r="M509" s="62"/>
    </row>
    <row r="510" spans="2:13" x14ac:dyDescent="0.15">
      <c r="B510" s="57">
        <v>24806</v>
      </c>
      <c r="C510">
        <v>7.9017210000000004E-3</v>
      </c>
      <c r="D510">
        <v>2.5654080000000004E-3</v>
      </c>
      <c r="E510">
        <v>8.7819839999999998E-4</v>
      </c>
      <c r="F510">
        <v>-2.0867220000000001E-3</v>
      </c>
      <c r="G510">
        <v>594742710</v>
      </c>
      <c r="H510">
        <v>2183</v>
      </c>
      <c r="I510" s="62">
        <v>3.5999999999999999E-3</v>
      </c>
      <c r="J510" s="62">
        <v>5.6989999999999999E-2</v>
      </c>
      <c r="K510" s="62"/>
      <c r="L510" s="62"/>
      <c r="M510" s="62"/>
    </row>
    <row r="511" spans="2:13" x14ac:dyDescent="0.15">
      <c r="B511" s="57">
        <v>24835</v>
      </c>
      <c r="C511">
        <v>3.3698840000000001E-2</v>
      </c>
      <c r="D511">
        <v>3.2202929999999998E-2</v>
      </c>
      <c r="E511">
        <v>8.0464580000000008E-2</v>
      </c>
      <c r="F511">
        <v>7.8315540000000003E-2</v>
      </c>
      <c r="G511">
        <v>595922176</v>
      </c>
      <c r="H511">
        <v>2183</v>
      </c>
      <c r="I511" s="62">
        <v>3.3E-3</v>
      </c>
      <c r="J511" s="62">
        <v>5.5286363636363633E-2</v>
      </c>
      <c r="K511" s="62"/>
      <c r="L511" s="62"/>
      <c r="M511" s="62"/>
    </row>
    <row r="512" spans="2:13" x14ac:dyDescent="0.15">
      <c r="B512" s="57">
        <v>24868</v>
      </c>
      <c r="C512">
        <v>-3.6331160000000001E-2</v>
      </c>
      <c r="D512">
        <v>-3.7830759999999998E-2</v>
      </c>
      <c r="E512">
        <v>2.3902030000000001E-2</v>
      </c>
      <c r="F512">
        <v>2.261496E-2</v>
      </c>
      <c r="G512">
        <v>626519551</v>
      </c>
      <c r="H512">
        <v>2172</v>
      </c>
      <c r="I512" s="62">
        <v>4.0000000000000001E-3</v>
      </c>
      <c r="J512" s="62">
        <v>5.5636842105263158E-2</v>
      </c>
      <c r="K512" s="62"/>
      <c r="L512" s="62"/>
      <c r="M512" s="62"/>
    </row>
    <row r="513" spans="2:13" x14ac:dyDescent="0.15">
      <c r="B513" s="57">
        <v>24897</v>
      </c>
      <c r="C513">
        <v>-3.3623819999999999E-2</v>
      </c>
      <c r="D513">
        <v>-3.8106840000000003E-2</v>
      </c>
      <c r="E513">
        <v>-5.6117979999999998E-2</v>
      </c>
      <c r="F513">
        <v>-5.8666290000000003E-2</v>
      </c>
      <c r="G513">
        <v>602394812</v>
      </c>
      <c r="H513">
        <v>2175</v>
      </c>
      <c r="I513" s="62">
        <v>3.9000000000000003E-3</v>
      </c>
      <c r="J513" s="62">
        <v>5.74E-2</v>
      </c>
      <c r="K513" s="62"/>
      <c r="L513" s="62"/>
      <c r="M513" s="62"/>
    </row>
    <row r="514" spans="2:13" x14ac:dyDescent="0.15">
      <c r="B514" s="57">
        <v>24926</v>
      </c>
      <c r="C514">
        <v>5.1167620000000004E-3</v>
      </c>
      <c r="D514">
        <v>3.7403860000000001E-3</v>
      </c>
      <c r="E514">
        <v>-1.121807E-2</v>
      </c>
      <c r="F514">
        <v>-1.301444E-2</v>
      </c>
      <c r="G514">
        <v>580023789</v>
      </c>
      <c r="H514">
        <v>2185</v>
      </c>
      <c r="I514" s="62">
        <v>3.8E-3</v>
      </c>
      <c r="J514" s="62">
        <v>5.6384999999999998E-2</v>
      </c>
      <c r="K514" s="62"/>
      <c r="L514" s="62"/>
      <c r="M514" s="62"/>
    </row>
    <row r="515" spans="2:13" x14ac:dyDescent="0.15">
      <c r="B515" s="57">
        <v>24958</v>
      </c>
      <c r="C515">
        <v>9.4147850000000005E-2</v>
      </c>
      <c r="D515">
        <v>9.272975E-2</v>
      </c>
      <c r="E515">
        <v>0.14303109999999999</v>
      </c>
      <c r="F515">
        <v>0.14164859999999999</v>
      </c>
      <c r="G515">
        <v>581169294</v>
      </c>
      <c r="H515">
        <v>2190</v>
      </c>
      <c r="I515" s="62">
        <v>4.3E-3</v>
      </c>
      <c r="J515" s="62">
        <v>5.8695454545454544E-2</v>
      </c>
      <c r="K515" s="62"/>
      <c r="L515" s="62"/>
      <c r="M515" s="62"/>
    </row>
    <row r="516" spans="2:13" x14ac:dyDescent="0.15">
      <c r="B516" s="57">
        <v>24989</v>
      </c>
      <c r="C516">
        <v>2.7039520000000001E-2</v>
      </c>
      <c r="D516">
        <v>2.24929E-2</v>
      </c>
      <c r="E516">
        <v>9.1309059999999997E-2</v>
      </c>
      <c r="F516">
        <v>8.8824670000000008E-2</v>
      </c>
      <c r="G516">
        <v>635067193</v>
      </c>
      <c r="H516">
        <v>2195</v>
      </c>
      <c r="I516" s="62">
        <v>4.5000000000000005E-3</v>
      </c>
      <c r="J516" s="62">
        <v>5.7180000000000002E-2</v>
      </c>
      <c r="K516" s="62"/>
      <c r="L516" s="62"/>
      <c r="M516" s="62"/>
    </row>
    <row r="517" spans="2:13" x14ac:dyDescent="0.15">
      <c r="B517" s="57">
        <v>25017</v>
      </c>
      <c r="C517">
        <v>1.1527270000000001E-2</v>
      </c>
      <c r="D517">
        <v>1.0037590000000001E-2</v>
      </c>
      <c r="E517">
        <v>1.6224760000000001E-2</v>
      </c>
      <c r="F517">
        <v>1.452984E-2</v>
      </c>
      <c r="G517">
        <v>649389008</v>
      </c>
      <c r="H517">
        <v>2185</v>
      </c>
      <c r="I517" s="62">
        <v>4.3E-3</v>
      </c>
      <c r="J517" s="62">
        <v>5.495454545454545E-2</v>
      </c>
      <c r="K517" s="62"/>
      <c r="L517" s="62"/>
      <c r="M517" s="62"/>
    </row>
    <row r="518" spans="2:13" x14ac:dyDescent="0.15">
      <c r="B518" s="57">
        <v>25049</v>
      </c>
      <c r="C518">
        <v>-2.202376E-2</v>
      </c>
      <c r="D518">
        <v>-2.3161310000000001E-2</v>
      </c>
      <c r="E518">
        <v>-2.6210199999999999E-2</v>
      </c>
      <c r="F518">
        <v>-2.7206890000000001E-2</v>
      </c>
      <c r="G518">
        <v>655354744</v>
      </c>
      <c r="H518">
        <v>2176</v>
      </c>
      <c r="I518" s="62">
        <v>4.7999999999999996E-3</v>
      </c>
      <c r="J518" s="62">
        <v>5.4204545454545457E-2</v>
      </c>
      <c r="K518" s="62"/>
      <c r="L518" s="62"/>
      <c r="M518" s="62"/>
    </row>
    <row r="519" spans="2:13" x14ac:dyDescent="0.15">
      <c r="B519" s="57">
        <v>25080</v>
      </c>
      <c r="C519">
        <v>1.8036730000000001E-2</v>
      </c>
      <c r="D519">
        <v>1.3494020000000001E-2</v>
      </c>
      <c r="E519">
        <v>3.591826E-2</v>
      </c>
      <c r="F519">
        <v>3.3497279999999997E-2</v>
      </c>
      <c r="G519">
        <v>640846833</v>
      </c>
      <c r="H519">
        <v>2181</v>
      </c>
      <c r="I519" s="62">
        <v>4.1999999999999997E-3</v>
      </c>
      <c r="J519" s="62">
        <v>5.4600000000000003E-2</v>
      </c>
      <c r="K519" s="62"/>
      <c r="L519" s="62"/>
      <c r="M519" s="62"/>
    </row>
    <row r="520" spans="2:13" x14ac:dyDescent="0.15">
      <c r="B520" s="57">
        <v>25111</v>
      </c>
      <c r="C520">
        <v>4.4453840000000001E-2</v>
      </c>
      <c r="D520">
        <v>4.3207240000000001E-2</v>
      </c>
      <c r="E520">
        <v>6.8807859999999998E-2</v>
      </c>
      <c r="F520">
        <v>6.7318059999999999E-2</v>
      </c>
      <c r="G520">
        <v>650053477</v>
      </c>
      <c r="H520">
        <v>2185</v>
      </c>
      <c r="I520" s="62">
        <v>4.3E-3</v>
      </c>
      <c r="J520" s="62">
        <v>5.5826086956521734E-2</v>
      </c>
      <c r="K520" s="62"/>
      <c r="L520" s="62"/>
      <c r="M520" s="62"/>
    </row>
    <row r="521" spans="2:13" x14ac:dyDescent="0.15">
      <c r="B521" s="57">
        <v>25142</v>
      </c>
      <c r="C521">
        <v>9.0414960000000013E-3</v>
      </c>
      <c r="D521">
        <v>7.4679380000000004E-3</v>
      </c>
      <c r="E521">
        <v>6.9132950000000007E-3</v>
      </c>
      <c r="F521">
        <v>5.7885670000000005E-3</v>
      </c>
      <c r="G521">
        <v>678896777</v>
      </c>
      <c r="H521">
        <v>2183</v>
      </c>
      <c r="I521" s="62">
        <v>4.4000000000000003E-3</v>
      </c>
      <c r="J521" s="62">
        <v>5.6961111111111108E-2</v>
      </c>
      <c r="K521" s="62"/>
      <c r="L521" s="62"/>
      <c r="M521" s="62"/>
    </row>
    <row r="522" spans="2:13" x14ac:dyDescent="0.15">
      <c r="B522" s="57">
        <v>25171</v>
      </c>
      <c r="C522">
        <v>5.8500879999999998E-2</v>
      </c>
      <c r="D522">
        <v>5.4124390000000001E-2</v>
      </c>
      <c r="E522">
        <v>7.1994329999999995E-2</v>
      </c>
      <c r="F522">
        <v>6.9658369999999997E-2</v>
      </c>
      <c r="G522">
        <v>684243082</v>
      </c>
      <c r="H522">
        <v>2190</v>
      </c>
      <c r="I522" s="62">
        <v>4.1999999999999997E-3</v>
      </c>
      <c r="J522" s="62">
        <v>6.0319047619047626E-2</v>
      </c>
      <c r="K522" s="62"/>
      <c r="L522" s="62"/>
      <c r="M522" s="62"/>
    </row>
    <row r="523" spans="2:13" x14ac:dyDescent="0.15">
      <c r="B523" s="57">
        <v>25203</v>
      </c>
      <c r="C523">
        <v>-3.3872899999999997E-2</v>
      </c>
      <c r="D523">
        <v>-3.5362459999999998E-2</v>
      </c>
      <c r="E523">
        <v>5.8957970000000004E-3</v>
      </c>
      <c r="F523">
        <v>4.1698289999999999E-3</v>
      </c>
      <c r="G523">
        <v>723110631</v>
      </c>
      <c r="H523">
        <v>2193</v>
      </c>
      <c r="I523" s="62">
        <v>4.3E-3</v>
      </c>
      <c r="J523" s="62">
        <v>6.0418181818181822E-2</v>
      </c>
      <c r="K523" s="62"/>
      <c r="L523" s="62"/>
      <c r="M523" s="62"/>
    </row>
    <row r="524" spans="2:13" x14ac:dyDescent="0.15">
      <c r="B524" s="57">
        <v>25234</v>
      </c>
      <c r="C524">
        <v>-6.7114280000000002E-3</v>
      </c>
      <c r="D524">
        <v>-7.7249510000000007E-3</v>
      </c>
      <c r="E524">
        <v>-1.6882560000000002E-3</v>
      </c>
      <c r="F524">
        <v>-2.619934E-3</v>
      </c>
      <c r="G524">
        <v>717376045</v>
      </c>
      <c r="H524">
        <v>2195</v>
      </c>
      <c r="I524" s="62">
        <v>5.3E-3</v>
      </c>
      <c r="J524" s="62">
        <v>6.1889473684210522E-2</v>
      </c>
      <c r="K524" s="62"/>
      <c r="L524" s="62"/>
      <c r="M524" s="62"/>
    </row>
    <row r="525" spans="2:13" x14ac:dyDescent="0.15">
      <c r="B525" s="57">
        <v>25262</v>
      </c>
      <c r="C525">
        <v>-5.3640630000000002E-2</v>
      </c>
      <c r="D525">
        <v>-5.7882610000000001E-2</v>
      </c>
      <c r="E525">
        <v>-8.5727860000000003E-2</v>
      </c>
      <c r="F525">
        <v>-8.7759020000000007E-2</v>
      </c>
      <c r="G525">
        <v>712474253</v>
      </c>
      <c r="H525">
        <v>2203</v>
      </c>
      <c r="I525" s="62">
        <v>4.5999999999999999E-3</v>
      </c>
      <c r="J525" s="62">
        <v>6.2960000000000002E-2</v>
      </c>
      <c r="K525" s="62"/>
      <c r="L525" s="62"/>
      <c r="M525" s="62"/>
    </row>
    <row r="526" spans="2:13" x14ac:dyDescent="0.15">
      <c r="B526" s="57">
        <v>25290</v>
      </c>
      <c r="C526">
        <v>3.050514E-2</v>
      </c>
      <c r="D526">
        <v>2.9061800000000002E-2</v>
      </c>
      <c r="E526">
        <v>2.0290019999999999E-2</v>
      </c>
      <c r="F526">
        <v>1.8681880000000001E-2</v>
      </c>
      <c r="G526">
        <v>672108410</v>
      </c>
      <c r="H526">
        <v>2215</v>
      </c>
      <c r="I526" s="62">
        <v>4.5999999999999999E-3</v>
      </c>
      <c r="J526" s="62">
        <v>6.1733333333333328E-2</v>
      </c>
      <c r="K526" s="62"/>
      <c r="L526" s="62"/>
      <c r="M526" s="62"/>
    </row>
    <row r="527" spans="2:13" x14ac:dyDescent="0.15">
      <c r="B527" s="57">
        <v>25323</v>
      </c>
      <c r="C527">
        <v>2.0526539999999999E-2</v>
      </c>
      <c r="D527">
        <v>1.9346149999999999E-2</v>
      </c>
      <c r="E527">
        <v>3.4590920000000004E-3</v>
      </c>
      <c r="F527">
        <v>2.320482E-3</v>
      </c>
      <c r="G527">
        <v>692955735</v>
      </c>
      <c r="H527">
        <v>2221</v>
      </c>
      <c r="I527" s="62">
        <v>5.3E-3</v>
      </c>
      <c r="J527" s="62">
        <v>6.3233333333333336E-2</v>
      </c>
      <c r="K527" s="62"/>
      <c r="L527" s="62"/>
      <c r="M527" s="62"/>
    </row>
    <row r="528" spans="2:13" x14ac:dyDescent="0.15">
      <c r="B528" s="57">
        <v>25352</v>
      </c>
      <c r="C528">
        <v>5.0399360000000001E-3</v>
      </c>
      <c r="D528">
        <v>2.408485E-4</v>
      </c>
      <c r="E528">
        <v>6.2617210000000005E-3</v>
      </c>
      <c r="F528">
        <v>4.0807810000000003E-3</v>
      </c>
      <c r="G528">
        <v>706750250</v>
      </c>
      <c r="H528">
        <v>2233</v>
      </c>
      <c r="I528" s="62">
        <v>4.7999999999999996E-3</v>
      </c>
      <c r="J528" s="62">
        <v>6.5742857142857145E-2</v>
      </c>
      <c r="K528" s="62"/>
      <c r="L528" s="62"/>
      <c r="M528" s="62"/>
    </row>
    <row r="529" spans="2:13" x14ac:dyDescent="0.15">
      <c r="B529" s="57">
        <v>25384</v>
      </c>
      <c r="C529">
        <v>-6.7387719999999998E-2</v>
      </c>
      <c r="D529">
        <v>-6.8958100000000008E-2</v>
      </c>
      <c r="E529">
        <v>-0.1134043</v>
      </c>
      <c r="F529">
        <v>-0.11511149999999999</v>
      </c>
      <c r="G529">
        <v>707602744</v>
      </c>
      <c r="H529">
        <v>2244</v>
      </c>
      <c r="I529" s="62">
        <v>5.1000000000000004E-3</v>
      </c>
      <c r="J529" s="62">
        <v>6.71952380952381E-2</v>
      </c>
      <c r="K529" s="62"/>
      <c r="L529" s="62"/>
      <c r="M529" s="62"/>
    </row>
    <row r="530" spans="2:13" x14ac:dyDescent="0.15">
      <c r="B530" s="57">
        <v>25415</v>
      </c>
      <c r="C530">
        <v>-6.5171179999999995E-2</v>
      </c>
      <c r="D530">
        <v>-6.6371479999999997E-2</v>
      </c>
      <c r="E530">
        <v>-9.5823240000000004E-2</v>
      </c>
      <c r="F530">
        <v>-9.7002669999999999E-2</v>
      </c>
      <c r="G530">
        <v>660770569</v>
      </c>
      <c r="H530">
        <v>2254</v>
      </c>
      <c r="I530" s="62">
        <v>5.3E-3</v>
      </c>
      <c r="J530" s="62">
        <v>6.6914285714285718E-2</v>
      </c>
      <c r="K530" s="62"/>
      <c r="L530" s="62"/>
      <c r="M530" s="62"/>
    </row>
    <row r="531" spans="2:13" x14ac:dyDescent="0.15">
      <c r="B531" s="57">
        <v>25444</v>
      </c>
      <c r="C531">
        <v>5.1490649999999999E-2</v>
      </c>
      <c r="D531">
        <v>4.6517929999999999E-2</v>
      </c>
      <c r="E531">
        <v>5.2175079999999999E-2</v>
      </c>
      <c r="F531">
        <v>4.9461900000000003E-2</v>
      </c>
      <c r="G531">
        <v>618282350</v>
      </c>
      <c r="H531">
        <v>2269</v>
      </c>
      <c r="I531" s="62">
        <v>5.0000000000000001E-3</v>
      </c>
      <c r="J531" s="62">
        <v>7.1595238095238101E-2</v>
      </c>
      <c r="K531" s="62"/>
      <c r="L531" s="62"/>
      <c r="M531" s="62"/>
    </row>
    <row r="532" spans="2:13" x14ac:dyDescent="0.15">
      <c r="B532" s="57">
        <v>25476</v>
      </c>
      <c r="C532">
        <v>-2.2589740000000001E-2</v>
      </c>
      <c r="D532">
        <v>-2.4166570000000002E-2</v>
      </c>
      <c r="E532">
        <v>-2.461756E-2</v>
      </c>
      <c r="F532">
        <v>-2.6427619999999999E-2</v>
      </c>
      <c r="G532">
        <v>648452828</v>
      </c>
      <c r="H532">
        <v>2282</v>
      </c>
      <c r="I532" s="62">
        <v>6.1999999999999998E-3</v>
      </c>
      <c r="J532" s="62">
        <v>7.0954545454545451E-2</v>
      </c>
      <c r="K532" s="62"/>
      <c r="L532" s="62"/>
      <c r="M532" s="62"/>
    </row>
    <row r="533" spans="2:13" x14ac:dyDescent="0.15">
      <c r="B533" s="57">
        <v>25507</v>
      </c>
      <c r="C533">
        <v>5.563746E-2</v>
      </c>
      <c r="D533">
        <v>5.3769950000000004E-2</v>
      </c>
      <c r="E533">
        <v>9.2412519999999998E-2</v>
      </c>
      <c r="F533">
        <v>9.0931590000000007E-2</v>
      </c>
      <c r="G533">
        <v>633976150</v>
      </c>
      <c r="H533">
        <v>2295</v>
      </c>
      <c r="I533" s="62">
        <v>6.0000000000000001E-3</v>
      </c>
      <c r="J533" s="62">
        <v>7.1441176470588244E-2</v>
      </c>
      <c r="K533" s="62"/>
      <c r="L533" s="62"/>
      <c r="M533" s="62"/>
    </row>
    <row r="534" spans="2:13" x14ac:dyDescent="0.15">
      <c r="B534" s="57">
        <v>25535</v>
      </c>
      <c r="C534">
        <v>-3.2163610000000002E-2</v>
      </c>
      <c r="D534">
        <v>-3.6677340000000003E-2</v>
      </c>
      <c r="E534">
        <v>-5.507782E-2</v>
      </c>
      <c r="F534">
        <v>-5.748412E-2</v>
      </c>
      <c r="G534">
        <v>669115634</v>
      </c>
      <c r="H534">
        <v>2301</v>
      </c>
      <c r="I534" s="62">
        <v>5.1999999999999998E-3</v>
      </c>
      <c r="J534" s="62">
        <v>7.654090909090909E-2</v>
      </c>
      <c r="K534" s="62"/>
      <c r="L534" s="62"/>
      <c r="M534" s="62"/>
    </row>
    <row r="535" spans="2:13" x14ac:dyDescent="0.15">
      <c r="B535" s="57">
        <v>25568</v>
      </c>
      <c r="C535">
        <v>-1.968027E-2</v>
      </c>
      <c r="D535">
        <v>-2.1470780000000002E-2</v>
      </c>
      <c r="E535">
        <v>-6.6177830000000007E-2</v>
      </c>
      <c r="F535">
        <v>-6.8360729999999995E-2</v>
      </c>
      <c r="G535">
        <v>643304681</v>
      </c>
      <c r="H535">
        <v>2299</v>
      </c>
      <c r="I535" s="62">
        <v>6.4000000000000003E-3</v>
      </c>
      <c r="J535" s="62">
        <v>7.7947619047619043E-2</v>
      </c>
      <c r="K535" s="62"/>
      <c r="L535" s="62"/>
      <c r="M535" s="62"/>
    </row>
    <row r="536" spans="2:13" x14ac:dyDescent="0.15">
      <c r="B536" s="57">
        <v>25598</v>
      </c>
      <c r="C536">
        <v>-7.3254330000000006E-2</v>
      </c>
      <c r="D536">
        <v>-7.4518970000000004E-2</v>
      </c>
      <c r="E536">
        <v>-3.8830120000000003E-2</v>
      </c>
      <c r="F536">
        <v>-4.0010690000000002E-2</v>
      </c>
      <c r="G536">
        <v>640262729</v>
      </c>
      <c r="H536">
        <v>2309</v>
      </c>
      <c r="I536" s="62">
        <v>6.0000000000000001E-3</v>
      </c>
      <c r="J536" s="62">
        <v>7.2383333333333327E-2</v>
      </c>
      <c r="K536" s="62"/>
      <c r="L536" s="62"/>
      <c r="M536" s="62"/>
    </row>
    <row r="537" spans="2:13" x14ac:dyDescent="0.15">
      <c r="B537" s="57">
        <v>25626</v>
      </c>
      <c r="C537">
        <v>5.6706190000000004E-2</v>
      </c>
      <c r="D537">
        <v>5.1651099999999998E-2</v>
      </c>
      <c r="E537">
        <v>4.0195460000000002E-2</v>
      </c>
      <c r="F537">
        <v>3.7433399999999999E-2</v>
      </c>
      <c r="G537">
        <v>592919347</v>
      </c>
      <c r="H537">
        <v>2322</v>
      </c>
      <c r="I537" s="62">
        <v>6.1999999999999998E-3</v>
      </c>
      <c r="J537" s="62">
        <v>7.0728571428571432E-2</v>
      </c>
      <c r="K537" s="62"/>
      <c r="L537" s="62"/>
      <c r="M537" s="62"/>
    </row>
    <row r="538" spans="2:13" x14ac:dyDescent="0.15">
      <c r="B538" s="57">
        <v>25658</v>
      </c>
      <c r="C538">
        <v>-4.7290480000000005E-3</v>
      </c>
      <c r="D538">
        <v>-6.5687340000000006E-3</v>
      </c>
      <c r="E538">
        <v>-2.3711530000000001E-2</v>
      </c>
      <c r="F538">
        <v>-2.5789220000000002E-2</v>
      </c>
      <c r="G538">
        <v>626172749</v>
      </c>
      <c r="H538">
        <v>2343</v>
      </c>
      <c r="I538" s="62">
        <v>5.6999999999999993E-3</v>
      </c>
      <c r="J538" s="62">
        <v>7.390909090909091E-2</v>
      </c>
      <c r="K538" s="62"/>
      <c r="L538" s="62"/>
      <c r="M538" s="62"/>
    </row>
    <row r="539" spans="2:13" x14ac:dyDescent="0.15">
      <c r="B539" s="57">
        <v>25688</v>
      </c>
      <c r="C539">
        <v>-0.10531799999999999</v>
      </c>
      <c r="D539">
        <v>-0.10639259999999999</v>
      </c>
      <c r="E539">
        <v>-0.16196249999999998</v>
      </c>
      <c r="F539">
        <v>-0.16318869999999999</v>
      </c>
      <c r="G539">
        <v>622788037</v>
      </c>
      <c r="H539">
        <v>2353</v>
      </c>
      <c r="I539" s="62">
        <v>5.0000000000000001E-3</v>
      </c>
      <c r="J539" s="62">
        <v>7.9061904761904764E-2</v>
      </c>
      <c r="K539" s="62"/>
      <c r="L539" s="62"/>
      <c r="M539" s="62"/>
    </row>
    <row r="540" spans="2:13" x14ac:dyDescent="0.15">
      <c r="B540" s="57">
        <v>25717</v>
      </c>
      <c r="C540">
        <v>-6.4346120000000007E-2</v>
      </c>
      <c r="D540">
        <v>-6.9930790000000007E-2</v>
      </c>
      <c r="E540">
        <v>-9.0524489999999999E-2</v>
      </c>
      <c r="F540">
        <v>-9.3312519999999996E-2</v>
      </c>
      <c r="G540">
        <v>556077719</v>
      </c>
      <c r="H540">
        <v>2356</v>
      </c>
      <c r="I540" s="62">
        <v>5.3E-3</v>
      </c>
      <c r="J540" s="62">
        <v>7.8418181818181817E-2</v>
      </c>
      <c r="K540" s="62"/>
      <c r="L540" s="62"/>
      <c r="M540" s="62"/>
    </row>
    <row r="541" spans="2:13" x14ac:dyDescent="0.15">
      <c r="B541" s="57">
        <v>25749</v>
      </c>
      <c r="C541">
        <v>-5.1067080000000001E-2</v>
      </c>
      <c r="D541">
        <v>-5.3372010000000004E-2</v>
      </c>
      <c r="E541">
        <v>-7.3887839999999996E-2</v>
      </c>
      <c r="F541">
        <v>-7.6504929999999999E-2</v>
      </c>
      <c r="G541">
        <v>517514456</v>
      </c>
      <c r="H541">
        <v>2362</v>
      </c>
      <c r="I541" s="62">
        <v>5.7999999999999996E-3</v>
      </c>
      <c r="J541" s="62">
        <v>7.4572727272727277E-2</v>
      </c>
      <c r="K541" s="62"/>
      <c r="L541" s="62"/>
      <c r="M541" s="62"/>
    </row>
    <row r="542" spans="2:13" x14ac:dyDescent="0.15">
      <c r="B542" s="57">
        <v>25780</v>
      </c>
      <c r="C542">
        <v>7.4169849999999996E-2</v>
      </c>
      <c r="D542">
        <v>7.2131979999999998E-2</v>
      </c>
      <c r="E542">
        <v>5.9257570000000002E-2</v>
      </c>
      <c r="F542">
        <v>5.77376E-2</v>
      </c>
      <c r="G542">
        <v>490512622</v>
      </c>
      <c r="H542">
        <v>2368</v>
      </c>
      <c r="I542" s="62">
        <v>5.1999999999999998E-3</v>
      </c>
      <c r="J542" s="62">
        <v>7.5271428571428572E-2</v>
      </c>
      <c r="K542" s="62"/>
      <c r="L542" s="62"/>
      <c r="M542" s="62"/>
    </row>
    <row r="543" spans="2:13" x14ac:dyDescent="0.15">
      <c r="B543" s="57">
        <v>25811</v>
      </c>
      <c r="C543">
        <v>5.0035950000000003E-2</v>
      </c>
      <c r="D543">
        <v>4.458384E-2</v>
      </c>
      <c r="E543">
        <v>6.1617459999999999E-2</v>
      </c>
      <c r="F543">
        <v>5.8410400000000001E-2</v>
      </c>
      <c r="G543">
        <v>529249207</v>
      </c>
      <c r="H543">
        <v>2375</v>
      </c>
      <c r="I543" s="62">
        <v>5.3E-3</v>
      </c>
      <c r="J543" s="62">
        <v>7.3895238095238097E-2</v>
      </c>
      <c r="K543" s="62"/>
      <c r="L543" s="62"/>
      <c r="M543" s="62"/>
    </row>
    <row r="544" spans="2:13" x14ac:dyDescent="0.15">
      <c r="B544" s="57">
        <v>25841</v>
      </c>
      <c r="C544">
        <v>4.7535100000000004E-2</v>
      </c>
      <c r="D544">
        <v>4.5599960000000002E-2</v>
      </c>
      <c r="E544">
        <v>0.12609779999999998</v>
      </c>
      <c r="F544">
        <v>0.1239349</v>
      </c>
      <c r="G544">
        <v>553581751</v>
      </c>
      <c r="H544">
        <v>2381</v>
      </c>
      <c r="I544" s="62">
        <v>5.4000000000000003E-3</v>
      </c>
      <c r="J544" s="62">
        <v>7.3266666666666674E-2</v>
      </c>
      <c r="K544" s="62"/>
      <c r="L544" s="62"/>
      <c r="M544" s="62"/>
    </row>
    <row r="545" spans="2:13" x14ac:dyDescent="0.15">
      <c r="B545" s="57">
        <v>25871</v>
      </c>
      <c r="C545">
        <v>-1.8207589999999999E-2</v>
      </c>
      <c r="D545">
        <v>-2.0449560000000002E-2</v>
      </c>
      <c r="E545">
        <v>-5.8604040000000003E-2</v>
      </c>
      <c r="F545">
        <v>-6.005423E-2</v>
      </c>
      <c r="G545">
        <v>579754936</v>
      </c>
      <c r="H545">
        <v>2393</v>
      </c>
      <c r="I545" s="62">
        <v>4.5999999999999999E-3</v>
      </c>
      <c r="J545" s="62">
        <v>6.8411111111111117E-2</v>
      </c>
      <c r="K545" s="62"/>
      <c r="L545" s="62"/>
      <c r="M545" s="62"/>
    </row>
    <row r="546" spans="2:13" x14ac:dyDescent="0.15">
      <c r="B546" s="57">
        <v>25902</v>
      </c>
      <c r="C546">
        <v>5.0448460000000001E-2</v>
      </c>
      <c r="D546">
        <v>4.5354659999999998E-2</v>
      </c>
      <c r="E546">
        <v>3.0209170000000001E-3</v>
      </c>
      <c r="F546">
        <v>-1.233067E-5</v>
      </c>
      <c r="G546">
        <v>568215676</v>
      </c>
      <c r="H546">
        <v>2403</v>
      </c>
      <c r="I546" s="62">
        <v>4.5999999999999999E-3</v>
      </c>
      <c r="J546" s="62">
        <v>6.3913636363636367E-2</v>
      </c>
      <c r="K546" s="62"/>
      <c r="L546" s="62"/>
      <c r="M546" s="62"/>
    </row>
    <row r="547" spans="2:13" x14ac:dyDescent="0.15">
      <c r="B547" s="57">
        <v>25933</v>
      </c>
      <c r="C547">
        <v>6.0723070000000004E-2</v>
      </c>
      <c r="D547">
        <v>5.8968840000000002E-2</v>
      </c>
      <c r="E547">
        <v>8.1324110000000005E-2</v>
      </c>
      <c r="F547">
        <v>7.9061530000000005E-2</v>
      </c>
      <c r="G547">
        <v>594753788</v>
      </c>
      <c r="H547">
        <v>2407</v>
      </c>
      <c r="I547" s="62">
        <v>4.1999999999999997E-3</v>
      </c>
      <c r="J547" s="62">
        <v>6.2385000000000003E-2</v>
      </c>
      <c r="K547" s="62"/>
      <c r="L547" s="62"/>
      <c r="M547" s="62"/>
    </row>
    <row r="548" spans="2:13" x14ac:dyDescent="0.15">
      <c r="B548" s="57">
        <v>25962</v>
      </c>
      <c r="C548">
        <v>5.2029499999999999E-2</v>
      </c>
      <c r="D548">
        <v>5.0771839999999999E-2</v>
      </c>
      <c r="E548">
        <v>0.13609640000000001</v>
      </c>
      <c r="F548">
        <v>0.13487759999999999</v>
      </c>
      <c r="G548">
        <v>639220010</v>
      </c>
      <c r="H548">
        <v>2409</v>
      </c>
      <c r="I548" s="62">
        <v>3.8E-3</v>
      </c>
      <c r="J548" s="62">
        <v>6.1122222222222217E-2</v>
      </c>
      <c r="K548" s="62"/>
      <c r="L548" s="62"/>
      <c r="M548" s="62"/>
    </row>
    <row r="549" spans="2:13" x14ac:dyDescent="0.15">
      <c r="B549" s="57">
        <v>25990</v>
      </c>
      <c r="C549">
        <v>1.6912509999999999E-2</v>
      </c>
      <c r="D549">
        <v>1.241247E-2</v>
      </c>
      <c r="E549">
        <v>4.7910170000000002E-2</v>
      </c>
      <c r="F549">
        <v>4.5660579999999999E-2</v>
      </c>
      <c r="G549">
        <v>672789579</v>
      </c>
      <c r="H549">
        <v>2421</v>
      </c>
      <c r="I549" s="62">
        <v>3.3E-3</v>
      </c>
      <c r="J549" s="62">
        <v>5.7034782608695656E-2</v>
      </c>
      <c r="K549" s="62"/>
      <c r="L549" s="62"/>
      <c r="M549" s="62"/>
    </row>
    <row r="550" spans="2:13" x14ac:dyDescent="0.15">
      <c r="B550" s="57">
        <v>26023</v>
      </c>
      <c r="C550">
        <v>4.4777620000000004E-2</v>
      </c>
      <c r="D550">
        <v>4.2971509999999997E-2</v>
      </c>
      <c r="E550">
        <v>5.6602630000000001E-2</v>
      </c>
      <c r="F550">
        <v>5.4652360000000004E-2</v>
      </c>
      <c r="G550">
        <v>681293899</v>
      </c>
      <c r="H550">
        <v>2425</v>
      </c>
      <c r="I550" s="62">
        <v>3.0000000000000001E-3</v>
      </c>
      <c r="J550" s="62">
        <v>5.8338095238095244E-2</v>
      </c>
      <c r="K550" s="62"/>
      <c r="L550" s="62"/>
      <c r="M550" s="62"/>
    </row>
    <row r="551" spans="2:13" x14ac:dyDescent="0.15">
      <c r="B551" s="57">
        <v>26053</v>
      </c>
      <c r="C551">
        <v>3.3332439999999998E-2</v>
      </c>
      <c r="D551">
        <v>3.2300389999999998E-2</v>
      </c>
      <c r="E551">
        <v>2.7087079999999999E-2</v>
      </c>
      <c r="F551">
        <v>2.6117170000000002E-2</v>
      </c>
      <c r="G551">
        <v>712083342</v>
      </c>
      <c r="H551">
        <v>2425</v>
      </c>
      <c r="I551" s="62">
        <v>2.8000000000000004E-3</v>
      </c>
      <c r="J551" s="62">
        <v>6.3924999999999996E-2</v>
      </c>
      <c r="K551" s="62"/>
      <c r="L551" s="62"/>
      <c r="M551" s="62"/>
    </row>
    <row r="552" spans="2:13" x14ac:dyDescent="0.15">
      <c r="B552" s="57">
        <v>26081</v>
      </c>
      <c r="C552">
        <v>-3.6408710000000004E-2</v>
      </c>
      <c r="D552">
        <v>-4.073732E-2</v>
      </c>
      <c r="E552">
        <v>-4.9435470000000002E-2</v>
      </c>
      <c r="F552">
        <v>-5.1605720000000001E-2</v>
      </c>
      <c r="G552">
        <v>735607131</v>
      </c>
      <c r="H552">
        <v>2437</v>
      </c>
      <c r="I552" s="62">
        <v>2.8999999999999998E-3</v>
      </c>
      <c r="J552" s="62">
        <v>6.5222727272727279E-2</v>
      </c>
      <c r="K552" s="62"/>
      <c r="L552" s="62"/>
      <c r="M552" s="62"/>
    </row>
    <row r="553" spans="2:13" x14ac:dyDescent="0.15">
      <c r="B553" s="57">
        <v>26114</v>
      </c>
      <c r="C553">
        <v>3.1193150000000001E-3</v>
      </c>
      <c r="D553">
        <v>1.3854970000000001E-3</v>
      </c>
      <c r="E553">
        <v>-1.7239939999999999E-2</v>
      </c>
      <c r="F553">
        <v>-1.9224629999999999E-2</v>
      </c>
      <c r="G553">
        <v>705909026</v>
      </c>
      <c r="H553">
        <v>2450</v>
      </c>
      <c r="I553" s="62">
        <v>3.7000000000000002E-3</v>
      </c>
      <c r="J553" s="62">
        <v>6.7295238095238089E-2</v>
      </c>
      <c r="K553" s="62"/>
      <c r="L553" s="62"/>
      <c r="M553" s="62"/>
    </row>
    <row r="554" spans="2:13" x14ac:dyDescent="0.15">
      <c r="B554" s="57">
        <v>26144</v>
      </c>
      <c r="C554">
        <v>-4.0282789999999999E-2</v>
      </c>
      <c r="D554">
        <v>-4.1317350000000003E-2</v>
      </c>
      <c r="E554">
        <v>-5.3634229999999998E-2</v>
      </c>
      <c r="F554">
        <v>-5.4647430000000004E-2</v>
      </c>
      <c r="G554">
        <v>707497685</v>
      </c>
      <c r="H554">
        <v>2460</v>
      </c>
      <c r="I554" s="62">
        <v>4.0000000000000001E-3</v>
      </c>
      <c r="J554" s="62">
        <v>6.5827272727272734E-2</v>
      </c>
      <c r="K554" s="62"/>
      <c r="L554" s="62"/>
      <c r="M554" s="62"/>
    </row>
    <row r="555" spans="2:13" x14ac:dyDescent="0.15">
      <c r="B555" s="57">
        <v>26176</v>
      </c>
      <c r="C555">
        <v>4.2511060000000003E-2</v>
      </c>
      <c r="D555">
        <v>3.7666079999999998E-2</v>
      </c>
      <c r="E555">
        <v>4.1159050000000003E-2</v>
      </c>
      <c r="F555">
        <v>3.8638360000000004E-2</v>
      </c>
      <c r="G555">
        <v>680303885</v>
      </c>
      <c r="H555">
        <v>2475</v>
      </c>
      <c r="I555" s="62">
        <v>4.6999999999999993E-3</v>
      </c>
      <c r="J555" s="62">
        <v>6.1395238095238093E-2</v>
      </c>
      <c r="K555" s="62"/>
      <c r="L555" s="62"/>
      <c r="M555" s="62"/>
    </row>
    <row r="556" spans="2:13" x14ac:dyDescent="0.15">
      <c r="B556" s="57">
        <v>26206</v>
      </c>
      <c r="C556">
        <v>-5.0156860000000001E-3</v>
      </c>
      <c r="D556">
        <v>-6.4911260000000007E-3</v>
      </c>
      <c r="E556">
        <v>-4.6531369999999999E-3</v>
      </c>
      <c r="F556">
        <v>-6.2632570000000004E-3</v>
      </c>
      <c r="G556">
        <v>707390492</v>
      </c>
      <c r="H556">
        <v>2490</v>
      </c>
      <c r="I556" s="62">
        <v>3.7000000000000002E-3</v>
      </c>
      <c r="J556" s="62">
        <v>5.9257894736842107E-2</v>
      </c>
      <c r="K556" s="62"/>
      <c r="L556" s="62"/>
      <c r="M556" s="62"/>
    </row>
    <row r="557" spans="2:13" x14ac:dyDescent="0.15">
      <c r="B557" s="57">
        <v>26235</v>
      </c>
      <c r="C557">
        <v>-4.0682549999999998E-2</v>
      </c>
      <c r="D557">
        <v>-4.2346309999999998E-2</v>
      </c>
      <c r="E557">
        <v>-5.7468400000000003E-2</v>
      </c>
      <c r="F557">
        <v>-5.8690039999999999E-2</v>
      </c>
      <c r="G557">
        <v>703803358</v>
      </c>
      <c r="H557">
        <v>2508</v>
      </c>
      <c r="I557" s="62">
        <v>3.7000000000000002E-3</v>
      </c>
      <c r="J557" s="62">
        <v>5.8099999999999999E-2</v>
      </c>
      <c r="K557" s="62"/>
      <c r="L557" s="62"/>
      <c r="M557" s="62"/>
    </row>
    <row r="558" spans="2:13" x14ac:dyDescent="0.15">
      <c r="B558" s="57">
        <v>26267</v>
      </c>
      <c r="C558">
        <v>-1.2620960000000001E-3</v>
      </c>
      <c r="D558">
        <v>-5.6959610000000003E-3</v>
      </c>
      <c r="E558">
        <v>-3.4149829999999999E-2</v>
      </c>
      <c r="F558">
        <v>-3.6769330000000003E-2</v>
      </c>
      <c r="G558">
        <v>674410397</v>
      </c>
      <c r="H558">
        <v>2515</v>
      </c>
      <c r="I558" s="62">
        <v>3.7000000000000002E-3</v>
      </c>
      <c r="J558" s="62">
        <v>5.9263636363636366E-2</v>
      </c>
      <c r="K558" s="62"/>
      <c r="L558" s="62"/>
      <c r="M558" s="62"/>
    </row>
    <row r="559" spans="2:13" x14ac:dyDescent="0.15">
      <c r="B559" s="57">
        <v>26298</v>
      </c>
      <c r="C559">
        <v>9.1256890000000007E-2</v>
      </c>
      <c r="D559">
        <v>8.9557239999999996E-2</v>
      </c>
      <c r="E559">
        <v>0.1171276</v>
      </c>
      <c r="F559">
        <v>0.1152627</v>
      </c>
      <c r="G559">
        <v>671181133</v>
      </c>
      <c r="H559">
        <v>2530</v>
      </c>
      <c r="I559" s="62">
        <v>3.7000000000000002E-3</v>
      </c>
      <c r="J559" s="62">
        <v>5.9476190476190481E-2</v>
      </c>
      <c r="K559" s="62"/>
      <c r="L559" s="62"/>
      <c r="M559" s="62"/>
    </row>
    <row r="560" spans="2:13" x14ac:dyDescent="0.15">
      <c r="B560" s="57">
        <v>26329</v>
      </c>
      <c r="C560">
        <v>2.8382150000000002E-2</v>
      </c>
      <c r="D560">
        <v>2.71687E-2</v>
      </c>
      <c r="E560">
        <v>0.10389179999999999</v>
      </c>
      <c r="F560">
        <v>0.1027662</v>
      </c>
      <c r="G560">
        <v>746936442</v>
      </c>
      <c r="H560">
        <v>2541</v>
      </c>
      <c r="I560" s="62">
        <v>2.8999999999999998E-3</v>
      </c>
      <c r="J560" s="62">
        <v>6.0810000000000003E-2</v>
      </c>
      <c r="K560" s="62"/>
      <c r="L560" s="62"/>
      <c r="M560" s="62"/>
    </row>
    <row r="561" spans="2:13" x14ac:dyDescent="0.15">
      <c r="B561" s="57">
        <v>26358</v>
      </c>
      <c r="C561">
        <v>3.1348720000000004E-2</v>
      </c>
      <c r="D561">
        <v>2.727181E-2</v>
      </c>
      <c r="E561">
        <v>4.1808680000000001E-2</v>
      </c>
      <c r="F561">
        <v>3.9598189999999998E-2</v>
      </c>
      <c r="G561">
        <v>768785650</v>
      </c>
      <c r="H561">
        <v>2558</v>
      </c>
      <c r="I561" s="62">
        <v>2.5000000000000001E-3</v>
      </c>
      <c r="J561" s="62">
        <v>6.0686363636363636E-2</v>
      </c>
      <c r="K561" s="62"/>
      <c r="L561" s="62"/>
      <c r="M561" s="62"/>
    </row>
    <row r="562" spans="2:13" x14ac:dyDescent="0.15">
      <c r="B562" s="57">
        <v>26388</v>
      </c>
      <c r="C562">
        <v>8.7227270000000013E-3</v>
      </c>
      <c r="D562">
        <v>7.2475400000000002E-3</v>
      </c>
      <c r="E562">
        <v>-9.5116560000000001E-4</v>
      </c>
      <c r="F562">
        <v>-2.46269E-3</v>
      </c>
      <c r="G562">
        <v>791030331</v>
      </c>
      <c r="H562">
        <v>2570</v>
      </c>
      <c r="I562" s="62">
        <v>2.7000000000000001E-3</v>
      </c>
      <c r="J562" s="62">
        <v>6.1945E-2</v>
      </c>
      <c r="K562" s="62"/>
      <c r="L562" s="62"/>
      <c r="M562" s="62"/>
    </row>
    <row r="563" spans="2:13" x14ac:dyDescent="0.15">
      <c r="B563" s="57">
        <v>26417</v>
      </c>
      <c r="C563">
        <v>5.5052640000000002E-3</v>
      </c>
      <c r="D563">
        <v>4.7227120000000004E-3</v>
      </c>
      <c r="E563">
        <v>1.2306580000000001E-3</v>
      </c>
      <c r="F563">
        <v>2.2599440000000001E-4</v>
      </c>
      <c r="G563">
        <v>797355459</v>
      </c>
      <c r="H563">
        <v>2578</v>
      </c>
      <c r="I563" s="62">
        <v>2.8999999999999998E-3</v>
      </c>
      <c r="J563" s="62">
        <v>6.126363636363636E-2</v>
      </c>
      <c r="K563" s="62"/>
      <c r="L563" s="62"/>
      <c r="M563" s="62"/>
    </row>
    <row r="564" spans="2:13" x14ac:dyDescent="0.15">
      <c r="B564" s="57">
        <v>26450</v>
      </c>
      <c r="C564">
        <v>1.637547E-2</v>
      </c>
      <c r="D564">
        <v>1.195974E-2</v>
      </c>
      <c r="E564">
        <v>-1.8121270000000002E-2</v>
      </c>
      <c r="F564">
        <v>-2.0427960000000002E-2</v>
      </c>
      <c r="G564">
        <v>801608518</v>
      </c>
      <c r="H564">
        <v>2592</v>
      </c>
      <c r="I564" s="62">
        <v>3.0000000000000001E-3</v>
      </c>
      <c r="J564" s="62">
        <v>6.1068181818181813E-2</v>
      </c>
      <c r="K564" s="62"/>
      <c r="L564" s="62"/>
      <c r="M564" s="62"/>
    </row>
    <row r="565" spans="2:13" x14ac:dyDescent="0.15">
      <c r="B565" s="57">
        <v>26480</v>
      </c>
      <c r="C565">
        <v>-2.0896500000000002E-2</v>
      </c>
      <c r="D565">
        <v>-2.2411940000000002E-2</v>
      </c>
      <c r="E565">
        <v>-3.3774659999999998E-2</v>
      </c>
      <c r="F565">
        <v>-3.550847E-2</v>
      </c>
      <c r="G565">
        <v>812859524</v>
      </c>
      <c r="H565">
        <v>2604</v>
      </c>
      <c r="I565" s="62">
        <v>2.8999999999999998E-3</v>
      </c>
      <c r="J565" s="62">
        <v>6.1130000000000004E-2</v>
      </c>
      <c r="K565" s="62"/>
      <c r="L565" s="62"/>
      <c r="M565" s="62"/>
    </row>
    <row r="566" spans="2:13" x14ac:dyDescent="0.15">
      <c r="B566" s="57">
        <v>26511</v>
      </c>
      <c r="C566">
        <v>-4.2536960000000004E-3</v>
      </c>
      <c r="D566">
        <v>-5.3095429999999999E-3</v>
      </c>
      <c r="E566">
        <v>-2.9487970000000002E-2</v>
      </c>
      <c r="F566">
        <v>-3.057756E-2</v>
      </c>
      <c r="G566">
        <v>795669153</v>
      </c>
      <c r="H566">
        <v>2607</v>
      </c>
      <c r="I566" s="62">
        <v>3.0999999999999999E-3</v>
      </c>
      <c r="J566" s="62">
        <v>6.2104347826086953E-2</v>
      </c>
      <c r="K566" s="62"/>
      <c r="L566" s="62"/>
      <c r="M566" s="62"/>
    </row>
    <row r="567" spans="2:13" x14ac:dyDescent="0.15">
      <c r="B567" s="57">
        <v>26542</v>
      </c>
      <c r="C567">
        <v>3.5966249999999998E-2</v>
      </c>
      <c r="D567">
        <v>3.1856519999999999E-2</v>
      </c>
      <c r="E567">
        <v>1.2251990000000001E-2</v>
      </c>
      <c r="F567">
        <v>9.8877730000000007E-3</v>
      </c>
      <c r="G567">
        <v>791747740</v>
      </c>
      <c r="H567">
        <v>2615</v>
      </c>
      <c r="I567" s="62">
        <v>2.8999999999999998E-3</v>
      </c>
      <c r="J567" s="62">
        <v>6.5494999999999998E-2</v>
      </c>
      <c r="K567" s="62"/>
      <c r="L567" s="62"/>
      <c r="M567" s="62"/>
    </row>
    <row r="568" spans="2:13" x14ac:dyDescent="0.15">
      <c r="B568" s="57">
        <v>26571</v>
      </c>
      <c r="C568">
        <v>-7.6703410000000007E-3</v>
      </c>
      <c r="D568">
        <v>-9.0850400000000008E-3</v>
      </c>
      <c r="E568">
        <v>-3.0725330000000002E-2</v>
      </c>
      <c r="F568">
        <v>-3.2321059999999999E-2</v>
      </c>
      <c r="G568">
        <v>819872563</v>
      </c>
      <c r="H568">
        <v>2635</v>
      </c>
      <c r="I568" s="62">
        <v>3.4000000000000002E-3</v>
      </c>
      <c r="J568" s="62">
        <v>6.4794999999999991E-2</v>
      </c>
      <c r="K568" s="62"/>
      <c r="L568" s="62"/>
      <c r="M568" s="62"/>
    </row>
    <row r="569" spans="2:13" x14ac:dyDescent="0.15">
      <c r="B569" s="57">
        <v>26603</v>
      </c>
      <c r="C569">
        <v>8.6757910000000004E-3</v>
      </c>
      <c r="D569">
        <v>7.3580220000000005E-3</v>
      </c>
      <c r="E569">
        <v>-1.3767400000000001E-2</v>
      </c>
      <c r="F569">
        <v>-1.5137320000000001E-2</v>
      </c>
      <c r="G569">
        <v>813878863</v>
      </c>
      <c r="H569">
        <v>2648</v>
      </c>
      <c r="I569" s="62">
        <v>4.0000000000000001E-3</v>
      </c>
      <c r="J569" s="62">
        <v>6.2805E-2</v>
      </c>
      <c r="K569" s="62"/>
      <c r="L569" s="62"/>
      <c r="M569" s="62"/>
    </row>
    <row r="570" spans="2:13" x14ac:dyDescent="0.15">
      <c r="B570" s="57">
        <v>26633</v>
      </c>
      <c r="C570">
        <v>4.9763700000000001E-2</v>
      </c>
      <c r="D570">
        <v>4.5304780000000003E-2</v>
      </c>
      <c r="E570">
        <v>5.1095889999999998E-2</v>
      </c>
      <c r="F570">
        <v>4.8564700000000002E-2</v>
      </c>
      <c r="G570">
        <v>820315414</v>
      </c>
      <c r="H570">
        <v>2658</v>
      </c>
      <c r="I570" s="62">
        <v>3.7000000000000002E-3</v>
      </c>
      <c r="J570" s="62">
        <v>6.3585000000000003E-2</v>
      </c>
      <c r="K570" s="62"/>
      <c r="L570" s="62"/>
      <c r="M570" s="62"/>
    </row>
    <row r="571" spans="2:13" x14ac:dyDescent="0.15">
      <c r="B571" s="57">
        <v>26662</v>
      </c>
      <c r="C571">
        <v>1.1243410000000001E-2</v>
      </c>
      <c r="D571">
        <v>9.903302000000001E-3</v>
      </c>
      <c r="E571">
        <v>-1.9873040000000002E-2</v>
      </c>
      <c r="F571">
        <v>-2.1638549999999999E-2</v>
      </c>
      <c r="G571">
        <v>858258965</v>
      </c>
      <c r="H571">
        <v>2675</v>
      </c>
      <c r="I571" s="62">
        <v>3.7000000000000002E-3</v>
      </c>
      <c r="J571" s="62">
        <v>6.4645454545454548E-2</v>
      </c>
      <c r="K571" s="62"/>
      <c r="L571" s="62"/>
      <c r="M571" s="62"/>
    </row>
    <row r="572" spans="2:13" x14ac:dyDescent="0.15">
      <c r="B572" s="57">
        <v>26695</v>
      </c>
      <c r="C572">
        <v>-2.745415E-2</v>
      </c>
      <c r="D572">
        <v>-2.8654100000000002E-2</v>
      </c>
      <c r="E572">
        <v>-2.6131020000000001E-2</v>
      </c>
      <c r="F572">
        <v>-2.7071069999999999E-2</v>
      </c>
      <c r="G572">
        <v>1010787900</v>
      </c>
      <c r="H572">
        <v>5655</v>
      </c>
      <c r="I572" s="62">
        <v>4.4000000000000003E-3</v>
      </c>
      <c r="J572" s="62">
        <v>6.6355555555555557E-2</v>
      </c>
      <c r="K572" s="62"/>
      <c r="L572" s="62"/>
      <c r="M572" s="62"/>
    </row>
    <row r="573" spans="2:13" x14ac:dyDescent="0.15">
      <c r="B573" s="57">
        <v>26723</v>
      </c>
      <c r="C573">
        <v>-4.4369520000000003E-2</v>
      </c>
      <c r="D573">
        <v>-4.7915720000000002E-2</v>
      </c>
      <c r="E573">
        <v>-7.2834949999999996E-2</v>
      </c>
      <c r="F573">
        <v>-7.4537480000000003E-2</v>
      </c>
      <c r="G573">
        <v>982641649</v>
      </c>
      <c r="H573">
        <v>5664</v>
      </c>
      <c r="I573" s="62">
        <v>4.0999999999999995E-3</v>
      </c>
      <c r="J573" s="62">
        <v>6.709090909090909E-2</v>
      </c>
      <c r="K573" s="62"/>
      <c r="L573" s="62"/>
      <c r="M573" s="62"/>
    </row>
    <row r="574" spans="2:13" x14ac:dyDescent="0.15">
      <c r="B574" s="57">
        <v>26753</v>
      </c>
      <c r="C574">
        <v>-7.8571760000000004E-3</v>
      </c>
      <c r="D574">
        <v>-9.3304370000000005E-3</v>
      </c>
      <c r="E574">
        <v>-2.8975910000000001E-2</v>
      </c>
      <c r="F574">
        <v>-3.067048E-2</v>
      </c>
      <c r="G574">
        <v>935206101</v>
      </c>
      <c r="H574">
        <v>5637</v>
      </c>
      <c r="I574" s="62">
        <v>4.5999999999999999E-3</v>
      </c>
      <c r="J574" s="62">
        <v>6.6684999999999994E-2</v>
      </c>
      <c r="K574" s="62"/>
      <c r="L574" s="62"/>
      <c r="M574" s="62"/>
    </row>
    <row r="575" spans="2:13" x14ac:dyDescent="0.15">
      <c r="B575" s="57">
        <v>26784</v>
      </c>
      <c r="C575">
        <v>-5.1769340000000004E-2</v>
      </c>
      <c r="D575">
        <v>-5.2964839999999999E-2</v>
      </c>
      <c r="E575">
        <v>-7.0620230000000006E-2</v>
      </c>
      <c r="F575">
        <v>-7.1805510000000003E-2</v>
      </c>
      <c r="G575">
        <v>927424415</v>
      </c>
      <c r="H575">
        <v>5606</v>
      </c>
      <c r="I575" s="62">
        <v>5.1999999999999998E-3</v>
      </c>
      <c r="J575" s="62">
        <v>6.8472727272727282E-2</v>
      </c>
      <c r="K575" s="62"/>
      <c r="L575" s="62"/>
      <c r="M575" s="62"/>
    </row>
    <row r="576" spans="2:13" x14ac:dyDescent="0.15">
      <c r="B576" s="57">
        <v>26815</v>
      </c>
      <c r="C576">
        <v>-2.450797E-2</v>
      </c>
      <c r="D576">
        <v>-2.877704E-2</v>
      </c>
      <c r="E576">
        <v>-8.358227E-2</v>
      </c>
      <c r="F576">
        <v>-8.5728830000000006E-2</v>
      </c>
      <c r="G576">
        <v>878026382</v>
      </c>
      <c r="H576">
        <v>5545</v>
      </c>
      <c r="I576" s="62">
        <v>5.1000000000000004E-3</v>
      </c>
      <c r="J576" s="62">
        <v>6.9000000000000006E-2</v>
      </c>
      <c r="K576" s="62"/>
      <c r="L576" s="62"/>
      <c r="M576" s="62"/>
    </row>
    <row r="577" spans="2:13" x14ac:dyDescent="0.15">
      <c r="B577" s="57">
        <v>26844</v>
      </c>
      <c r="C577">
        <v>-8.6478910000000013E-3</v>
      </c>
      <c r="D577">
        <v>-1.042361E-2</v>
      </c>
      <c r="E577">
        <v>-3.7744600000000003E-2</v>
      </c>
      <c r="F577">
        <v>-3.9765189999999999E-2</v>
      </c>
      <c r="G577">
        <v>853252659</v>
      </c>
      <c r="H577">
        <v>5505</v>
      </c>
      <c r="I577" s="62">
        <v>5.1000000000000004E-3</v>
      </c>
      <c r="J577" s="62">
        <v>7.1309523809523809E-2</v>
      </c>
      <c r="K577" s="62"/>
      <c r="L577" s="62"/>
      <c r="M577" s="62"/>
    </row>
    <row r="578" spans="2:13" x14ac:dyDescent="0.15">
      <c r="B578" s="57">
        <v>26876</v>
      </c>
      <c r="C578">
        <v>5.6960589999999998E-2</v>
      </c>
      <c r="D578">
        <v>5.5514189999999998E-2</v>
      </c>
      <c r="E578">
        <v>0.1059215</v>
      </c>
      <c r="F578">
        <v>0.1046052</v>
      </c>
      <c r="G578">
        <v>844232837</v>
      </c>
      <c r="H578">
        <v>5467</v>
      </c>
      <c r="I578" s="62">
        <v>6.4000000000000003E-3</v>
      </c>
      <c r="J578" s="62">
        <v>7.4047826086956522E-2</v>
      </c>
      <c r="K578" s="62"/>
      <c r="L578" s="62"/>
      <c r="M578" s="62"/>
    </row>
    <row r="579" spans="2:13" x14ac:dyDescent="0.15">
      <c r="B579" s="57">
        <v>26907</v>
      </c>
      <c r="C579">
        <v>-2.9656930000000001E-2</v>
      </c>
      <c r="D579">
        <v>-3.4039020000000003E-2</v>
      </c>
      <c r="E579">
        <v>-4.4416839999999999E-2</v>
      </c>
      <c r="F579">
        <v>-4.6845039999999998E-2</v>
      </c>
      <c r="G579">
        <v>890961805</v>
      </c>
      <c r="H579">
        <v>5432</v>
      </c>
      <c r="I579" s="62">
        <v>6.9999999999999993E-3</v>
      </c>
      <c r="J579" s="62">
        <v>7.0905263157894735E-2</v>
      </c>
      <c r="K579" s="62"/>
      <c r="L579" s="62"/>
      <c r="M579" s="62"/>
    </row>
    <row r="580" spans="2:13" x14ac:dyDescent="0.15">
      <c r="B580" s="57">
        <v>26935</v>
      </c>
      <c r="C580">
        <v>5.3931260000000002E-2</v>
      </c>
      <c r="D580">
        <v>5.2529699999999999E-2</v>
      </c>
      <c r="E580">
        <v>7.2994840000000005E-2</v>
      </c>
      <c r="F580">
        <v>7.1180010000000002E-2</v>
      </c>
      <c r="G580">
        <v>860194408</v>
      </c>
      <c r="H580">
        <v>5384</v>
      </c>
      <c r="I580" s="62">
        <v>6.8000000000000005E-3</v>
      </c>
      <c r="J580" s="62">
        <v>6.7942857142857138E-2</v>
      </c>
      <c r="K580" s="62"/>
      <c r="L580" s="62"/>
      <c r="M580" s="62"/>
    </row>
    <row r="581" spans="2:13" x14ac:dyDescent="0.15">
      <c r="B581" s="57">
        <v>26968</v>
      </c>
      <c r="C581">
        <v>-4.1510740000000004E-4</v>
      </c>
      <c r="D581">
        <v>-2.1418870000000003E-3</v>
      </c>
      <c r="E581">
        <v>3.025444E-4</v>
      </c>
      <c r="F581">
        <v>-1.2810390000000001E-3</v>
      </c>
      <c r="G581">
        <v>907373694</v>
      </c>
      <c r="H581">
        <v>5367</v>
      </c>
      <c r="I581" s="62">
        <v>6.5000000000000006E-3</v>
      </c>
      <c r="J581" s="62">
        <v>6.7284999999999998E-2</v>
      </c>
      <c r="K581" s="62"/>
      <c r="L581" s="62"/>
      <c r="M581" s="62"/>
    </row>
    <row r="582" spans="2:13" x14ac:dyDescent="0.15">
      <c r="B582" s="57">
        <v>26998</v>
      </c>
      <c r="C582">
        <v>-0.1207133</v>
      </c>
      <c r="D582">
        <v>-0.12555669999999999</v>
      </c>
      <c r="E582">
        <v>-0.1752523</v>
      </c>
      <c r="F582">
        <v>-0.17777119999999999</v>
      </c>
      <c r="G582">
        <v>904960363</v>
      </c>
      <c r="H582">
        <v>5293</v>
      </c>
      <c r="I582" s="62">
        <v>5.6000000000000008E-3</v>
      </c>
      <c r="J582" s="62">
        <v>6.7436842105263156E-2</v>
      </c>
      <c r="K582" s="62"/>
      <c r="L582" s="62"/>
      <c r="M582" s="62"/>
    </row>
    <row r="583" spans="2:13" x14ac:dyDescent="0.15">
      <c r="B583" s="57">
        <v>27029</v>
      </c>
      <c r="C583">
        <v>1.143655E-2</v>
      </c>
      <c r="D583">
        <v>9.4212010000000006E-3</v>
      </c>
      <c r="E583">
        <v>-4.1764259999999997E-2</v>
      </c>
      <c r="F583">
        <v>-4.4617959999999998E-2</v>
      </c>
      <c r="G583">
        <v>788745374</v>
      </c>
      <c r="H583">
        <v>5203</v>
      </c>
      <c r="I583" s="62">
        <v>6.4000000000000003E-3</v>
      </c>
      <c r="J583" s="62">
        <v>6.9886363636363635E-2</v>
      </c>
      <c r="K583" s="62"/>
      <c r="L583" s="62"/>
      <c r="M583" s="62"/>
    </row>
    <row r="584" spans="2:13" x14ac:dyDescent="0.15">
      <c r="B584" s="57">
        <v>27060</v>
      </c>
      <c r="C584">
        <v>4.412671E-3</v>
      </c>
      <c r="D584">
        <v>2.8075190000000001E-3</v>
      </c>
      <c r="E584">
        <v>0.13237389999999999</v>
      </c>
      <c r="F584">
        <v>0.130657</v>
      </c>
      <c r="G584">
        <v>797891193</v>
      </c>
      <c r="H584">
        <v>5186</v>
      </c>
      <c r="I584" s="62">
        <v>6.3E-3</v>
      </c>
      <c r="J584" s="62">
        <v>6.957222222222223E-2</v>
      </c>
      <c r="K584" s="62"/>
      <c r="L584" s="62"/>
      <c r="M584" s="62"/>
    </row>
    <row r="585" spans="2:13" x14ac:dyDescent="0.15">
      <c r="B585" s="57">
        <v>27088</v>
      </c>
      <c r="C585">
        <v>2.3450739999999999E-3</v>
      </c>
      <c r="D585">
        <v>-2.4516920000000001E-3</v>
      </c>
      <c r="E585">
        <v>8.623078000000001E-3</v>
      </c>
      <c r="F585">
        <v>5.896966E-3</v>
      </c>
      <c r="G585">
        <v>799410428</v>
      </c>
      <c r="H585">
        <v>5166</v>
      </c>
      <c r="I585" s="62">
        <v>5.7999999999999996E-3</v>
      </c>
      <c r="J585" s="62">
        <v>7.2090476190476191E-2</v>
      </c>
      <c r="K585" s="62"/>
      <c r="L585" s="62"/>
      <c r="M585" s="62"/>
    </row>
    <row r="586" spans="2:13" x14ac:dyDescent="0.15">
      <c r="B586" s="57">
        <v>27117</v>
      </c>
      <c r="C586">
        <v>-2.3364019999999999E-2</v>
      </c>
      <c r="D586">
        <v>-2.5298959999999999E-2</v>
      </c>
      <c r="E586">
        <v>8.3792710000000006E-3</v>
      </c>
      <c r="F586">
        <v>5.8808480000000002E-3</v>
      </c>
      <c r="G586">
        <v>797163874</v>
      </c>
      <c r="H586">
        <v>5147</v>
      </c>
      <c r="I586" s="62">
        <v>5.6000000000000008E-3</v>
      </c>
      <c r="J586" s="62">
        <v>7.5123809523809523E-2</v>
      </c>
      <c r="K586" s="62"/>
      <c r="L586" s="62"/>
      <c r="M586" s="62"/>
    </row>
    <row r="587" spans="2:13" x14ac:dyDescent="0.15">
      <c r="B587" s="57">
        <v>27149</v>
      </c>
      <c r="C587">
        <v>-4.5960920000000002E-2</v>
      </c>
      <c r="D587">
        <v>-4.769429E-2</v>
      </c>
      <c r="E587">
        <v>-5.55369E-2</v>
      </c>
      <c r="F587">
        <v>-5.7413030000000004E-2</v>
      </c>
      <c r="G587">
        <v>777028821</v>
      </c>
      <c r="H587">
        <v>5137</v>
      </c>
      <c r="I587" s="62">
        <v>7.4999999999999997E-3</v>
      </c>
      <c r="J587" s="62">
        <v>7.5759090909090915E-2</v>
      </c>
      <c r="K587" s="62"/>
      <c r="L587" s="62"/>
      <c r="M587" s="62"/>
    </row>
    <row r="588" spans="2:13" x14ac:dyDescent="0.15">
      <c r="B588" s="57">
        <v>27180</v>
      </c>
      <c r="C588">
        <v>-4.198143E-2</v>
      </c>
      <c r="D588">
        <v>-4.7320519999999998E-2</v>
      </c>
      <c r="E588">
        <v>-7.2545170000000006E-2</v>
      </c>
      <c r="F588">
        <v>-7.5723949999999998E-2</v>
      </c>
      <c r="G588">
        <v>739700036</v>
      </c>
      <c r="H588">
        <v>5108</v>
      </c>
      <c r="I588" s="62">
        <v>7.4999999999999997E-3</v>
      </c>
      <c r="J588" s="62">
        <v>7.5355000000000005E-2</v>
      </c>
      <c r="K588" s="62"/>
      <c r="L588" s="62"/>
      <c r="M588" s="62"/>
    </row>
    <row r="589" spans="2:13" x14ac:dyDescent="0.15">
      <c r="B589" s="57">
        <v>27208</v>
      </c>
      <c r="C589">
        <v>-2.294237E-2</v>
      </c>
      <c r="D589">
        <v>-2.540686E-2</v>
      </c>
      <c r="E589">
        <v>-3.348338E-2</v>
      </c>
      <c r="F589">
        <v>-3.6421519999999999E-2</v>
      </c>
      <c r="G589">
        <v>704741600</v>
      </c>
      <c r="H589">
        <v>5089</v>
      </c>
      <c r="I589" s="62">
        <v>6.0000000000000001E-3</v>
      </c>
      <c r="J589" s="62">
        <v>7.8049999999999994E-2</v>
      </c>
      <c r="K589" s="62"/>
      <c r="L589" s="62"/>
      <c r="M589" s="62"/>
    </row>
    <row r="590" spans="2:13" x14ac:dyDescent="0.15">
      <c r="B590" s="57">
        <v>27241</v>
      </c>
      <c r="C590">
        <v>-7.0874240000000005E-2</v>
      </c>
      <c r="D590">
        <v>-7.2694850000000005E-2</v>
      </c>
      <c r="E590">
        <v>-5.1914660000000001E-2</v>
      </c>
      <c r="F590">
        <v>-5.3866150000000002E-2</v>
      </c>
      <c r="G590">
        <v>686478086</v>
      </c>
      <c r="H590">
        <v>5066</v>
      </c>
      <c r="I590" s="62">
        <v>6.9999999999999993E-3</v>
      </c>
      <c r="J590" s="62">
        <v>8.0440909090909105E-2</v>
      </c>
      <c r="K590" s="62"/>
      <c r="L590" s="62"/>
      <c r="M590" s="62"/>
    </row>
    <row r="591" spans="2:13" x14ac:dyDescent="0.15">
      <c r="B591" s="57">
        <v>27271</v>
      </c>
      <c r="C591">
        <v>-8.7757120000000008E-2</v>
      </c>
      <c r="D591">
        <v>-9.4578389999999998E-2</v>
      </c>
      <c r="E591">
        <v>-8.5788210000000004E-2</v>
      </c>
      <c r="F591">
        <v>-8.9486700000000002E-2</v>
      </c>
      <c r="G591">
        <v>635982872</v>
      </c>
      <c r="H591">
        <v>5029</v>
      </c>
      <c r="I591" s="62">
        <v>6.0000000000000001E-3</v>
      </c>
      <c r="J591" s="62">
        <v>8.0375000000000002E-2</v>
      </c>
      <c r="K591" s="62"/>
      <c r="L591" s="62"/>
      <c r="M591" s="62"/>
    </row>
    <row r="592" spans="2:13" x14ac:dyDescent="0.15">
      <c r="B592" s="57">
        <v>27302</v>
      </c>
      <c r="C592">
        <v>-0.10971829999999999</v>
      </c>
      <c r="D592">
        <v>-0.1122736</v>
      </c>
      <c r="E592">
        <v>-7.9025020000000001E-2</v>
      </c>
      <c r="F592">
        <v>-8.2349909999999998E-2</v>
      </c>
      <c r="G592">
        <v>575289597</v>
      </c>
      <c r="H592">
        <v>4984</v>
      </c>
      <c r="I592" s="62">
        <v>8.1000000000000013E-3</v>
      </c>
      <c r="J592" s="62">
        <v>7.8968181818181812E-2</v>
      </c>
      <c r="K592" s="62"/>
      <c r="L592" s="62"/>
      <c r="M592" s="62"/>
    </row>
    <row r="593" spans="2:13" x14ac:dyDescent="0.15">
      <c r="B593" s="57">
        <v>27333</v>
      </c>
      <c r="C593">
        <v>0.16558409999999998</v>
      </c>
      <c r="D593">
        <v>0.16245899999999999</v>
      </c>
      <c r="E593">
        <v>8.8877129999999999E-2</v>
      </c>
      <c r="F593">
        <v>8.6208889999999996E-2</v>
      </c>
      <c r="G593">
        <v>510798328</v>
      </c>
      <c r="H593">
        <v>4948</v>
      </c>
      <c r="I593" s="62">
        <v>5.1000000000000004E-3</v>
      </c>
      <c r="J593" s="62">
        <v>7.6811111111111108E-2</v>
      </c>
      <c r="K593" s="62"/>
      <c r="L593" s="62"/>
      <c r="M593" s="62"/>
    </row>
    <row r="594" spans="2:13" x14ac:dyDescent="0.15">
      <c r="B594" s="57">
        <v>27362</v>
      </c>
      <c r="C594">
        <v>-4.104609E-2</v>
      </c>
      <c r="D594">
        <v>-4.8241079999999999E-2</v>
      </c>
      <c r="E594">
        <v>-5.1395000000000003E-2</v>
      </c>
      <c r="F594">
        <v>-5.539173E-2</v>
      </c>
      <c r="G594">
        <v>593202545</v>
      </c>
      <c r="H594">
        <v>4912</v>
      </c>
      <c r="I594" s="62">
        <v>5.4000000000000003E-3</v>
      </c>
      <c r="J594" s="62">
        <v>7.4338095238095245E-2</v>
      </c>
      <c r="K594" s="62"/>
      <c r="L594" s="62"/>
      <c r="M594" s="62"/>
    </row>
    <row r="595" spans="2:13" x14ac:dyDescent="0.15">
      <c r="B595" s="57">
        <v>27394</v>
      </c>
      <c r="C595">
        <v>-2.7005420000000002E-2</v>
      </c>
      <c r="D595">
        <v>-3.030161E-2</v>
      </c>
      <c r="E595">
        <v>-8.0743570000000001E-2</v>
      </c>
      <c r="F595">
        <v>-8.5127950000000008E-2</v>
      </c>
      <c r="G595">
        <v>567348613</v>
      </c>
      <c r="H595">
        <v>4863</v>
      </c>
      <c r="I595" s="62">
        <v>6.9999999999999993E-3</v>
      </c>
      <c r="J595" s="62">
        <v>7.5013636363636366E-2</v>
      </c>
      <c r="K595" s="62"/>
      <c r="L595" s="62"/>
      <c r="M595" s="62"/>
    </row>
    <row r="596" spans="2:13" x14ac:dyDescent="0.15">
      <c r="B596" s="57">
        <v>27425</v>
      </c>
      <c r="C596">
        <v>0.14159949999999999</v>
      </c>
      <c r="D596">
        <v>0.1395912</v>
      </c>
      <c r="E596">
        <v>0.29925969999999996</v>
      </c>
      <c r="F596">
        <v>0.29688320000000001</v>
      </c>
      <c r="G596">
        <v>552367416</v>
      </c>
      <c r="H596">
        <v>4835</v>
      </c>
      <c r="I596" s="62">
        <v>5.7999999999999996E-3</v>
      </c>
      <c r="J596" s="62">
        <v>7.3922222222222222E-2</v>
      </c>
      <c r="K596" s="62"/>
      <c r="L596" s="62"/>
      <c r="M596" s="62"/>
    </row>
    <row r="597" spans="2:13" x14ac:dyDescent="0.15">
      <c r="B597" s="57">
        <v>27453</v>
      </c>
      <c r="C597">
        <v>5.8411690000000002E-2</v>
      </c>
      <c r="D597">
        <v>5.162891E-2</v>
      </c>
      <c r="E597">
        <v>5.3918189999999998E-2</v>
      </c>
      <c r="F597">
        <v>5.047894E-2</v>
      </c>
      <c r="G597">
        <v>629561551</v>
      </c>
      <c r="H597">
        <v>4850</v>
      </c>
      <c r="I597" s="62">
        <v>4.3E-3</v>
      </c>
      <c r="J597" s="62">
        <v>7.7280000000000001E-2</v>
      </c>
      <c r="K597" s="62"/>
      <c r="L597" s="62"/>
      <c r="M597" s="62"/>
    </row>
    <row r="598" spans="2:13" x14ac:dyDescent="0.15">
      <c r="B598" s="57">
        <v>27484</v>
      </c>
      <c r="C598">
        <v>3.0190480000000002E-2</v>
      </c>
      <c r="D598">
        <v>2.7442210000000002E-2</v>
      </c>
      <c r="E598">
        <v>8.1496700000000005E-2</v>
      </c>
      <c r="F598">
        <v>7.8056399999999998E-2</v>
      </c>
      <c r="G598">
        <v>663821919</v>
      </c>
      <c r="H598">
        <v>4872</v>
      </c>
      <c r="I598" s="62">
        <v>4.0999999999999995E-3</v>
      </c>
      <c r="J598" s="62">
        <v>8.226818181818181E-2</v>
      </c>
      <c r="K598" s="62"/>
      <c r="L598" s="62"/>
      <c r="M598" s="62"/>
    </row>
    <row r="599" spans="2:13" x14ac:dyDescent="0.15">
      <c r="B599" s="57">
        <v>27514</v>
      </c>
      <c r="C599">
        <v>4.6496670000000004E-2</v>
      </c>
      <c r="D599">
        <v>4.4432520000000003E-2</v>
      </c>
      <c r="E599">
        <v>3.1092669999999999E-2</v>
      </c>
      <c r="F599">
        <v>2.917747E-2</v>
      </c>
      <c r="G599">
        <v>687679352</v>
      </c>
      <c r="H599">
        <v>4876</v>
      </c>
      <c r="I599" s="62">
        <v>4.4000000000000003E-3</v>
      </c>
      <c r="J599" s="62">
        <v>8.0595238095238109E-2</v>
      </c>
      <c r="K599" s="62"/>
      <c r="L599" s="62"/>
      <c r="M599" s="62"/>
    </row>
    <row r="600" spans="2:13" x14ac:dyDescent="0.15">
      <c r="B600" s="57">
        <v>27544</v>
      </c>
      <c r="C600">
        <v>5.5139550000000002E-2</v>
      </c>
      <c r="D600">
        <v>4.9541720000000004E-2</v>
      </c>
      <c r="E600">
        <v>7.2876380000000004E-2</v>
      </c>
      <c r="F600">
        <v>6.9616620000000004E-2</v>
      </c>
      <c r="G600">
        <v>720046411</v>
      </c>
      <c r="H600">
        <v>4878</v>
      </c>
      <c r="I600" s="62">
        <v>4.4000000000000003E-3</v>
      </c>
      <c r="J600" s="62">
        <v>7.860952380952381E-2</v>
      </c>
      <c r="K600" s="62"/>
      <c r="L600" s="62"/>
      <c r="M600" s="62"/>
    </row>
    <row r="601" spans="2:13" x14ac:dyDescent="0.15">
      <c r="B601" s="57">
        <v>27575</v>
      </c>
      <c r="C601">
        <v>5.1473320000000003E-2</v>
      </c>
      <c r="D601">
        <v>4.8957569999999999E-2</v>
      </c>
      <c r="E601">
        <v>7.1792110000000006E-2</v>
      </c>
      <c r="F601">
        <v>6.878252E-2</v>
      </c>
      <c r="G601">
        <v>756459263</v>
      </c>
      <c r="H601">
        <v>4856</v>
      </c>
      <c r="I601" s="62">
        <v>4.0999999999999995E-3</v>
      </c>
      <c r="J601" s="62">
        <v>8.061363636363636E-2</v>
      </c>
      <c r="K601" s="62"/>
      <c r="L601" s="62"/>
      <c r="M601" s="62"/>
    </row>
    <row r="602" spans="2:13" x14ac:dyDescent="0.15">
      <c r="B602" s="57">
        <v>27606</v>
      </c>
      <c r="C602">
        <v>-6.0384710000000001E-2</v>
      </c>
      <c r="D602">
        <v>-6.2317980000000002E-2</v>
      </c>
      <c r="E602">
        <v>-8.9597979999999997E-3</v>
      </c>
      <c r="F602">
        <v>-1.066458E-2</v>
      </c>
      <c r="G602">
        <v>795190160</v>
      </c>
      <c r="H602">
        <v>4891</v>
      </c>
      <c r="I602" s="62">
        <v>4.7999999999999996E-3</v>
      </c>
      <c r="J602" s="62">
        <v>8.3976190476190468E-2</v>
      </c>
      <c r="K602" s="62"/>
      <c r="L602" s="62"/>
      <c r="M602" s="62"/>
    </row>
    <row r="603" spans="2:13" x14ac:dyDescent="0.15">
      <c r="B603" s="57">
        <v>27635</v>
      </c>
      <c r="C603">
        <v>-2.3557500000000002E-2</v>
      </c>
      <c r="D603">
        <v>-2.8960119999999999E-2</v>
      </c>
      <c r="E603">
        <v>-4.8117600000000003E-2</v>
      </c>
      <c r="F603">
        <v>-5.1134520000000003E-2</v>
      </c>
      <c r="G603">
        <v>745488821</v>
      </c>
      <c r="H603">
        <v>4900</v>
      </c>
      <c r="I603" s="62">
        <v>4.7999999999999996E-3</v>
      </c>
      <c r="J603" s="62">
        <v>8.4266666666666656E-2</v>
      </c>
      <c r="K603" s="62"/>
      <c r="L603" s="62"/>
      <c r="M603" s="62"/>
    </row>
    <row r="604" spans="2:13" x14ac:dyDescent="0.15">
      <c r="B604" s="57">
        <v>27667</v>
      </c>
      <c r="C604">
        <v>-3.8009910000000001E-2</v>
      </c>
      <c r="D604">
        <v>-4.048616E-2</v>
      </c>
      <c r="E604">
        <v>-3.8866669999999999E-2</v>
      </c>
      <c r="F604">
        <v>-4.1814669999999998E-2</v>
      </c>
      <c r="G604">
        <v>724303705</v>
      </c>
      <c r="H604">
        <v>4916</v>
      </c>
      <c r="I604" s="62">
        <v>5.3E-3</v>
      </c>
      <c r="J604" s="62">
        <v>8.1377272727272743E-2</v>
      </c>
      <c r="K604" s="62"/>
      <c r="L604" s="62"/>
      <c r="M604" s="62"/>
    </row>
    <row r="605" spans="2:13" x14ac:dyDescent="0.15">
      <c r="B605" s="57">
        <v>27698</v>
      </c>
      <c r="C605">
        <v>5.5856599999999999E-2</v>
      </c>
      <c r="D605">
        <v>5.3272470000000002E-2</v>
      </c>
      <c r="E605">
        <v>1.4719630000000001E-2</v>
      </c>
      <c r="F605">
        <v>1.264849E-2</v>
      </c>
      <c r="G605">
        <v>694834103</v>
      </c>
      <c r="H605">
        <v>4914</v>
      </c>
      <c r="I605" s="62">
        <v>5.6000000000000008E-3</v>
      </c>
      <c r="J605" s="62">
        <v>8.0529411764705877E-2</v>
      </c>
      <c r="K605" s="62"/>
      <c r="L605" s="62"/>
      <c r="M605" s="62"/>
    </row>
    <row r="606" spans="2:13" x14ac:dyDescent="0.15">
      <c r="B606" s="57">
        <v>27726</v>
      </c>
      <c r="C606">
        <v>3.1221600000000002E-2</v>
      </c>
      <c r="D606">
        <v>2.5801319999999999E-2</v>
      </c>
      <c r="E606">
        <v>1.673968E-2</v>
      </c>
      <c r="F606">
        <v>1.3726450000000001E-2</v>
      </c>
      <c r="G606">
        <v>732489383</v>
      </c>
      <c r="H606">
        <v>4915</v>
      </c>
      <c r="I606" s="62">
        <v>4.0999999999999995E-3</v>
      </c>
      <c r="J606" s="62">
        <v>7.9968181818181827E-2</v>
      </c>
      <c r="K606" s="62"/>
      <c r="L606" s="62"/>
      <c r="M606" s="62"/>
    </row>
    <row r="607" spans="2:13" x14ac:dyDescent="0.15">
      <c r="B607" s="57">
        <v>27759</v>
      </c>
      <c r="C607">
        <v>-1.0997710000000001E-2</v>
      </c>
      <c r="D607">
        <v>-1.367698E-2</v>
      </c>
      <c r="E607">
        <v>-5.9887199999999997E-4</v>
      </c>
      <c r="F607">
        <v>-4.2929610000000005E-3</v>
      </c>
      <c r="G607">
        <v>752827076</v>
      </c>
      <c r="H607">
        <v>4905</v>
      </c>
      <c r="I607" s="62">
        <v>4.7999999999999996E-3</v>
      </c>
      <c r="J607" s="62">
        <v>7.742380952380952E-2</v>
      </c>
      <c r="K607" s="62"/>
      <c r="L607" s="62"/>
      <c r="M607" s="62"/>
    </row>
    <row r="608" spans="2:13" x14ac:dyDescent="0.15">
      <c r="B608" s="57">
        <v>27789</v>
      </c>
      <c r="C608">
        <v>0.12601219999999999</v>
      </c>
      <c r="D608">
        <v>0.12437189999999999</v>
      </c>
      <c r="E608">
        <v>0.19003729999999999</v>
      </c>
      <c r="F608">
        <v>0.1884518</v>
      </c>
      <c r="G608">
        <v>742684959</v>
      </c>
      <c r="H608">
        <v>4821</v>
      </c>
      <c r="I608" s="62">
        <v>4.6999999999999993E-3</v>
      </c>
      <c r="J608" s="62">
        <v>7.7927777777777776E-2</v>
      </c>
      <c r="K608" s="62"/>
      <c r="L608" s="62"/>
      <c r="M608" s="62"/>
    </row>
    <row r="609" spans="2:13" x14ac:dyDescent="0.15">
      <c r="B609" s="57">
        <v>27817</v>
      </c>
      <c r="C609">
        <v>7.3096030000000005E-3</v>
      </c>
      <c r="D609">
        <v>2.0810100000000003E-3</v>
      </c>
      <c r="E609">
        <v>0.10629119999999999</v>
      </c>
      <c r="F609">
        <v>0.10358289999999999</v>
      </c>
      <c r="G609">
        <v>835556128</v>
      </c>
      <c r="H609">
        <v>4826</v>
      </c>
      <c r="I609" s="62">
        <v>3.4000000000000002E-3</v>
      </c>
      <c r="J609" s="62">
        <v>7.7343478260869569E-2</v>
      </c>
      <c r="K609" s="62"/>
      <c r="L609" s="62"/>
      <c r="M609" s="62"/>
    </row>
    <row r="610" spans="2:13" x14ac:dyDescent="0.15">
      <c r="B610" s="57">
        <v>27850</v>
      </c>
      <c r="C610">
        <v>2.674025E-2</v>
      </c>
      <c r="D610">
        <v>2.4294699999999999E-2</v>
      </c>
      <c r="E610">
        <v>1.8109440000000001E-2</v>
      </c>
      <c r="F610">
        <v>1.512287E-2</v>
      </c>
      <c r="G610">
        <v>839481614</v>
      </c>
      <c r="H610">
        <v>4877</v>
      </c>
      <c r="I610" s="62">
        <v>4.0000000000000001E-3</v>
      </c>
      <c r="J610" s="62">
        <v>7.5642857142857137E-2</v>
      </c>
      <c r="K610" s="62"/>
      <c r="L610" s="62"/>
      <c r="M610" s="62"/>
    </row>
    <row r="611" spans="2:13" x14ac:dyDescent="0.15">
      <c r="B611" s="57">
        <v>27880</v>
      </c>
      <c r="C611">
        <v>-1.0401860000000001E-2</v>
      </c>
      <c r="D611">
        <v>-1.166793E-2</v>
      </c>
      <c r="E611">
        <v>-3.8095830000000001E-3</v>
      </c>
      <c r="F611">
        <v>-5.3735110000000001E-3</v>
      </c>
      <c r="G611">
        <v>860744816</v>
      </c>
      <c r="H611">
        <v>4876</v>
      </c>
      <c r="I611" s="62">
        <v>4.1999999999999997E-3</v>
      </c>
      <c r="J611" s="62">
        <v>7.8949999999999992E-2</v>
      </c>
      <c r="K611" s="62"/>
      <c r="L611" s="62"/>
      <c r="M611" s="62"/>
    </row>
    <row r="612" spans="2:13" x14ac:dyDescent="0.15">
      <c r="B612" s="57">
        <v>27908</v>
      </c>
      <c r="C612">
        <v>-9.325603E-3</v>
      </c>
      <c r="D612">
        <v>-1.530539E-2</v>
      </c>
      <c r="E612">
        <v>-1.9679809999999999E-2</v>
      </c>
      <c r="F612">
        <v>-2.2656220000000001E-2</v>
      </c>
      <c r="G612">
        <v>851754165</v>
      </c>
      <c r="H612">
        <v>4917</v>
      </c>
      <c r="I612" s="62">
        <v>3.7000000000000002E-3</v>
      </c>
      <c r="J612" s="62">
        <v>7.8613636363636358E-2</v>
      </c>
      <c r="K612" s="62"/>
      <c r="L612" s="62"/>
      <c r="M612" s="62"/>
    </row>
    <row r="613" spans="2:13" x14ac:dyDescent="0.15">
      <c r="B613" s="57">
        <v>27941</v>
      </c>
      <c r="C613">
        <v>4.452101E-2</v>
      </c>
      <c r="D613">
        <v>4.2168129999999998E-2</v>
      </c>
      <c r="E613">
        <v>2.6510040000000002E-2</v>
      </c>
      <c r="F613">
        <v>2.383062E-2</v>
      </c>
      <c r="G613">
        <v>839596958</v>
      </c>
      <c r="H613">
        <v>4918</v>
      </c>
      <c r="I613" s="62">
        <v>4.3E-3</v>
      </c>
      <c r="J613" s="62">
        <v>7.8319047619047621E-2</v>
      </c>
      <c r="K613" s="62"/>
      <c r="L613" s="62"/>
      <c r="M613" s="62"/>
    </row>
    <row r="614" spans="2:13" x14ac:dyDescent="0.15">
      <c r="B614" s="57">
        <v>27971</v>
      </c>
      <c r="C614">
        <v>-6.1361900000000006E-3</v>
      </c>
      <c r="D614">
        <v>-7.5741720000000005E-3</v>
      </c>
      <c r="E614">
        <v>2.2361880000000001E-3</v>
      </c>
      <c r="F614">
        <v>7.3777949999999999E-4</v>
      </c>
      <c r="G614">
        <v>874894406</v>
      </c>
      <c r="H614">
        <v>4939</v>
      </c>
      <c r="I614" s="62">
        <v>4.6999999999999993E-3</v>
      </c>
      <c r="J614" s="62">
        <v>7.7686363636363637E-2</v>
      </c>
      <c r="K614" s="62"/>
      <c r="L614" s="62"/>
      <c r="M614" s="62"/>
    </row>
    <row r="615" spans="2:13" x14ac:dyDescent="0.15">
      <c r="B615" s="57">
        <v>28003</v>
      </c>
      <c r="C615">
        <v>-1.397962E-3</v>
      </c>
      <c r="D615">
        <v>-7.3870850000000007E-3</v>
      </c>
      <c r="E615">
        <v>-1.6672530000000001E-2</v>
      </c>
      <c r="F615">
        <v>-1.9731020000000002E-2</v>
      </c>
      <c r="G615">
        <v>863678828</v>
      </c>
      <c r="H615">
        <v>4675</v>
      </c>
      <c r="I615" s="62">
        <v>4.1999999999999997E-3</v>
      </c>
      <c r="J615" s="62">
        <v>7.5942857142857145E-2</v>
      </c>
      <c r="K615" s="62"/>
      <c r="L615" s="62"/>
      <c r="M615" s="62"/>
    </row>
    <row r="616" spans="2:13" x14ac:dyDescent="0.15">
      <c r="B616" s="57">
        <v>28033</v>
      </c>
      <c r="C616">
        <v>2.4512590000000001E-2</v>
      </c>
      <c r="D616">
        <v>2.2385470000000001E-2</v>
      </c>
      <c r="E616">
        <v>1.6990069999999999E-2</v>
      </c>
      <c r="F616">
        <v>1.4357450000000001E-2</v>
      </c>
      <c r="G616">
        <v>859885290</v>
      </c>
      <c r="H616">
        <v>4688</v>
      </c>
      <c r="I616" s="62">
        <v>4.4000000000000003E-3</v>
      </c>
      <c r="J616" s="62">
        <v>7.4109999999999995E-2</v>
      </c>
      <c r="K616" s="62"/>
      <c r="L616" s="62"/>
      <c r="M616" s="62"/>
    </row>
    <row r="617" spans="2:13" x14ac:dyDescent="0.15">
      <c r="B617" s="57">
        <v>28062</v>
      </c>
      <c r="C617">
        <v>-2.03717E-2</v>
      </c>
      <c r="D617">
        <v>-2.2248610000000002E-2</v>
      </c>
      <c r="E617">
        <v>-2.2585620000000001E-2</v>
      </c>
      <c r="F617">
        <v>-2.4320080000000001E-2</v>
      </c>
      <c r="G617">
        <v>884924657</v>
      </c>
      <c r="H617">
        <v>4959</v>
      </c>
      <c r="I617" s="62">
        <v>4.0999999999999995E-3</v>
      </c>
      <c r="J617" s="62">
        <v>7.2910526315789467E-2</v>
      </c>
      <c r="K617" s="62"/>
      <c r="L617" s="62"/>
      <c r="M617" s="62"/>
    </row>
    <row r="618" spans="2:13" x14ac:dyDescent="0.15">
      <c r="B618" s="57">
        <v>28094</v>
      </c>
      <c r="C618">
        <v>5.3633980000000001E-3</v>
      </c>
      <c r="D618">
        <v>-1.438386E-3</v>
      </c>
      <c r="E618">
        <v>2.668624E-2</v>
      </c>
      <c r="F618">
        <v>2.3285380000000001E-2</v>
      </c>
      <c r="G618">
        <v>866837199</v>
      </c>
      <c r="H618">
        <v>4978</v>
      </c>
      <c r="I618" s="62">
        <v>4.0000000000000001E-3</v>
      </c>
      <c r="J618" s="62">
        <v>6.8690909090909094E-2</v>
      </c>
      <c r="K618" s="62"/>
      <c r="L618" s="62"/>
      <c r="M618" s="62"/>
    </row>
    <row r="619" spans="2:13" x14ac:dyDescent="0.15">
      <c r="B619" s="57">
        <v>28125</v>
      </c>
      <c r="C619">
        <v>6.1591010000000002E-2</v>
      </c>
      <c r="D619">
        <v>5.9300209999999999E-2</v>
      </c>
      <c r="E619">
        <v>0.1024103</v>
      </c>
      <c r="F619">
        <v>9.9410270000000009E-2</v>
      </c>
      <c r="G619">
        <v>865981673</v>
      </c>
      <c r="H619">
        <v>4994</v>
      </c>
      <c r="I619" s="62">
        <v>4.0000000000000001E-3</v>
      </c>
      <c r="J619" s="62">
        <v>7.2133333333333327E-2</v>
      </c>
      <c r="K619" s="62"/>
      <c r="L619" s="62"/>
      <c r="M619" s="62"/>
    </row>
    <row r="620" spans="2:13" x14ac:dyDescent="0.15">
      <c r="B620" s="57">
        <v>28156</v>
      </c>
      <c r="C620">
        <v>-3.6326040000000004E-2</v>
      </c>
      <c r="D620">
        <v>-3.7994899999999998E-2</v>
      </c>
      <c r="E620">
        <v>3.6902900000000002E-2</v>
      </c>
      <c r="F620">
        <v>3.520848E-2</v>
      </c>
      <c r="G620">
        <v>919362092</v>
      </c>
      <c r="H620">
        <v>4931</v>
      </c>
      <c r="I620" s="62">
        <v>3.5999999999999999E-3</v>
      </c>
      <c r="J620" s="62">
        <v>7.3910526315789482E-2</v>
      </c>
      <c r="K620" s="62"/>
      <c r="L620" s="62"/>
      <c r="M620" s="62"/>
    </row>
    <row r="621" spans="2:13" x14ac:dyDescent="0.15">
      <c r="B621" s="57">
        <v>28184</v>
      </c>
      <c r="C621">
        <v>-1.574441E-2</v>
      </c>
      <c r="D621">
        <v>-2.176962E-2</v>
      </c>
      <c r="E621">
        <v>4.3999580000000007E-3</v>
      </c>
      <c r="F621">
        <v>1.5228890000000001E-3</v>
      </c>
      <c r="G621">
        <v>883825642</v>
      </c>
      <c r="H621">
        <v>4929</v>
      </c>
      <c r="I621" s="62">
        <v>3.4999999999999996E-3</v>
      </c>
      <c r="J621" s="62">
        <v>7.46E-2</v>
      </c>
      <c r="K621" s="62"/>
      <c r="L621" s="62"/>
      <c r="M621" s="62"/>
    </row>
    <row r="622" spans="2:13" x14ac:dyDescent="0.15">
      <c r="B622" s="57">
        <v>28215</v>
      </c>
      <c r="C622">
        <v>-9.2485910000000005E-3</v>
      </c>
      <c r="D622">
        <v>-1.179669E-2</v>
      </c>
      <c r="E622">
        <v>1.065369E-2</v>
      </c>
      <c r="F622">
        <v>7.8107120000000009E-3</v>
      </c>
      <c r="G622">
        <v>865909702</v>
      </c>
      <c r="H622">
        <v>4963</v>
      </c>
      <c r="I622" s="62">
        <v>3.8E-3</v>
      </c>
      <c r="J622" s="62">
        <v>7.3704999999999993E-2</v>
      </c>
      <c r="K622" s="62"/>
      <c r="L622" s="62"/>
      <c r="M622" s="62"/>
    </row>
    <row r="623" spans="2:13" x14ac:dyDescent="0.15">
      <c r="B623" s="57">
        <v>28244</v>
      </c>
      <c r="C623">
        <v>4.9620740000000003E-3</v>
      </c>
      <c r="D623">
        <v>3.5636820000000003E-3</v>
      </c>
      <c r="E623">
        <v>1.6931410000000001E-2</v>
      </c>
      <c r="F623">
        <v>1.5403730000000001E-2</v>
      </c>
      <c r="G623">
        <v>858766406</v>
      </c>
      <c r="H623">
        <v>4963</v>
      </c>
      <c r="I623" s="62">
        <v>3.8E-3</v>
      </c>
      <c r="J623" s="62">
        <v>7.456666666666667E-2</v>
      </c>
      <c r="K623" s="62"/>
      <c r="L623" s="62"/>
      <c r="M623" s="62"/>
    </row>
    <row r="624" spans="2:13" x14ac:dyDescent="0.15">
      <c r="B624" s="57">
        <v>28276</v>
      </c>
      <c r="C624">
        <v>-1.0777E-2</v>
      </c>
      <c r="D624">
        <v>-1.8005179999999999E-2</v>
      </c>
      <c r="E624">
        <v>2.8703580000000004E-3</v>
      </c>
      <c r="F624">
        <v>-3.1732500000000003E-4</v>
      </c>
      <c r="G624">
        <v>862867791</v>
      </c>
      <c r="H624">
        <v>4974</v>
      </c>
      <c r="I624" s="62">
        <v>3.7000000000000002E-3</v>
      </c>
      <c r="J624" s="62">
        <v>7.2754545454545461E-2</v>
      </c>
      <c r="K624" s="62"/>
      <c r="L624" s="62"/>
      <c r="M624" s="62"/>
    </row>
    <row r="625" spans="2:13" x14ac:dyDescent="0.15">
      <c r="B625" s="57">
        <v>28306</v>
      </c>
      <c r="C625">
        <v>5.1368690000000002E-2</v>
      </c>
      <c r="D625">
        <v>4.8712360000000003E-2</v>
      </c>
      <c r="E625">
        <v>5.150325E-2</v>
      </c>
      <c r="F625">
        <v>4.8776359999999998E-2</v>
      </c>
      <c r="G625">
        <v>848300131</v>
      </c>
      <c r="H625">
        <v>4974</v>
      </c>
      <c r="I625" s="62">
        <v>4.0000000000000001E-3</v>
      </c>
      <c r="J625" s="62">
        <v>7.3300000000000004E-2</v>
      </c>
      <c r="K625" s="62"/>
      <c r="L625" s="62"/>
      <c r="M625" s="62"/>
    </row>
    <row r="626" spans="2:13" x14ac:dyDescent="0.15">
      <c r="B626" s="57">
        <v>28335</v>
      </c>
      <c r="C626">
        <v>-1.2806390000000001E-2</v>
      </c>
      <c r="D626">
        <v>-1.416153E-2</v>
      </c>
      <c r="E626">
        <v>1.236225E-2</v>
      </c>
      <c r="F626">
        <v>1.082296E-2</v>
      </c>
      <c r="G626">
        <v>891564038</v>
      </c>
      <c r="H626">
        <v>4957</v>
      </c>
      <c r="I626" s="62">
        <v>4.1999999999999997E-3</v>
      </c>
      <c r="J626" s="62">
        <v>7.396521739130435E-2</v>
      </c>
      <c r="K626" s="62"/>
      <c r="L626" s="62"/>
      <c r="M626" s="62"/>
    </row>
    <row r="627" spans="2:13" x14ac:dyDescent="0.15">
      <c r="B627" s="57">
        <v>28368</v>
      </c>
      <c r="C627">
        <v>-1.33381E-2</v>
      </c>
      <c r="D627">
        <v>-2.027791E-2</v>
      </c>
      <c r="E627">
        <v>-1.210956E-3</v>
      </c>
      <c r="F627">
        <v>-4.3637850000000002E-3</v>
      </c>
      <c r="G627">
        <v>879868694</v>
      </c>
      <c r="H627">
        <v>4938</v>
      </c>
      <c r="I627" s="62">
        <v>4.4000000000000003E-3</v>
      </c>
      <c r="J627" s="62">
        <v>7.3438095238095247E-2</v>
      </c>
      <c r="K627" s="62"/>
      <c r="L627" s="62"/>
      <c r="M627" s="62"/>
    </row>
    <row r="628" spans="2:13" x14ac:dyDescent="0.15">
      <c r="B628" s="57">
        <v>28398</v>
      </c>
      <c r="C628">
        <v>1.5718870000000001E-3</v>
      </c>
      <c r="D628">
        <v>-1.008367E-3</v>
      </c>
      <c r="E628">
        <v>1.4968210000000001E-2</v>
      </c>
      <c r="F628">
        <v>1.228833E-2</v>
      </c>
      <c r="G628">
        <v>862775797</v>
      </c>
      <c r="H628">
        <v>4927</v>
      </c>
      <c r="I628" s="62">
        <v>4.3E-3</v>
      </c>
      <c r="J628" s="62">
        <v>7.5234999999999996E-2</v>
      </c>
      <c r="K628" s="62"/>
      <c r="L628" s="62"/>
      <c r="M628" s="62"/>
    </row>
    <row r="629" spans="2:13" x14ac:dyDescent="0.15">
      <c r="B629" s="57">
        <v>28429</v>
      </c>
      <c r="C629">
        <v>-3.9277579999999999E-2</v>
      </c>
      <c r="D629">
        <v>-4.1312059999999998E-2</v>
      </c>
      <c r="E629">
        <v>-2.318957E-2</v>
      </c>
      <c r="F629">
        <v>-2.4952950000000002E-2</v>
      </c>
      <c r="G629">
        <v>862243996</v>
      </c>
      <c r="H629">
        <v>4913</v>
      </c>
      <c r="I629" s="62">
        <v>4.8999999999999998E-3</v>
      </c>
      <c r="J629" s="62">
        <v>7.5773684210526313E-2</v>
      </c>
      <c r="K629" s="62"/>
      <c r="L629" s="62"/>
      <c r="M629" s="62"/>
    </row>
    <row r="630" spans="2:13" x14ac:dyDescent="0.15">
      <c r="B630" s="57">
        <v>28459</v>
      </c>
      <c r="C630">
        <v>4.54397E-2</v>
      </c>
      <c r="D630">
        <v>3.7080679999999998E-2</v>
      </c>
      <c r="E630">
        <v>7.0872180000000007E-2</v>
      </c>
      <c r="F630">
        <v>6.7318450000000002E-2</v>
      </c>
      <c r="G630">
        <v>826700866</v>
      </c>
      <c r="H630">
        <v>4913</v>
      </c>
      <c r="I630" s="62">
        <v>5.0000000000000001E-3</v>
      </c>
      <c r="J630" s="62">
        <v>7.685238095238095E-2</v>
      </c>
      <c r="K630" s="62"/>
      <c r="L630" s="62"/>
      <c r="M630" s="62"/>
    </row>
    <row r="631" spans="2:13" x14ac:dyDescent="0.15">
      <c r="B631" s="57">
        <v>28489</v>
      </c>
      <c r="C631">
        <v>8.2227100000000011E-3</v>
      </c>
      <c r="D631">
        <v>5.4973330000000001E-3</v>
      </c>
      <c r="E631">
        <v>2.1081350000000002E-2</v>
      </c>
      <c r="F631">
        <v>1.7976539999999999E-2</v>
      </c>
      <c r="G631">
        <v>857668159</v>
      </c>
      <c r="H631">
        <v>4900</v>
      </c>
      <c r="I631" s="62">
        <v>4.8999999999999998E-3</v>
      </c>
      <c r="J631" s="62">
        <v>7.9561904761904764E-2</v>
      </c>
      <c r="K631" s="62"/>
      <c r="L631" s="62"/>
      <c r="M631" s="62"/>
    </row>
    <row r="632" spans="2:13" x14ac:dyDescent="0.15">
      <c r="B632" s="57">
        <v>28521</v>
      </c>
      <c r="C632">
        <v>-5.5198910000000004E-2</v>
      </c>
      <c r="D632">
        <v>-5.7209050000000004E-2</v>
      </c>
      <c r="E632">
        <v>-1.1151610000000001E-2</v>
      </c>
      <c r="F632">
        <v>-1.282755E-2</v>
      </c>
      <c r="G632">
        <v>863792809</v>
      </c>
      <c r="H632">
        <v>4872</v>
      </c>
      <c r="I632" s="62">
        <v>4.8999999999999998E-3</v>
      </c>
      <c r="J632" s="62">
        <v>8.0333333333333326E-2</v>
      </c>
      <c r="K632" s="62"/>
      <c r="L632" s="62"/>
      <c r="M632" s="62"/>
    </row>
    <row r="633" spans="2:13" x14ac:dyDescent="0.15">
      <c r="B633" s="57">
        <v>28549</v>
      </c>
      <c r="C633">
        <v>-9.274694E-3</v>
      </c>
      <c r="D633">
        <v>-1.6700320000000001E-2</v>
      </c>
      <c r="E633">
        <v>2.60079E-2</v>
      </c>
      <c r="F633">
        <v>2.2789650000000002E-2</v>
      </c>
      <c r="G633">
        <v>813786763</v>
      </c>
      <c r="H633">
        <v>4870</v>
      </c>
      <c r="I633" s="62">
        <v>4.5999999999999999E-3</v>
      </c>
      <c r="J633" s="62">
        <v>8.0359090909090908E-2</v>
      </c>
      <c r="K633" s="62"/>
      <c r="L633" s="62"/>
      <c r="M633" s="62"/>
    </row>
    <row r="634" spans="2:13" x14ac:dyDescent="0.15">
      <c r="B634" s="57">
        <v>28580</v>
      </c>
      <c r="C634">
        <v>3.4009270000000001E-2</v>
      </c>
      <c r="D634">
        <v>3.0864720000000002E-2</v>
      </c>
      <c r="E634">
        <v>6.7838590000000004E-2</v>
      </c>
      <c r="F634">
        <v>6.4898830000000005E-2</v>
      </c>
      <c r="G634">
        <v>799476868</v>
      </c>
      <c r="H634">
        <v>4848</v>
      </c>
      <c r="I634" s="62">
        <v>5.3E-3</v>
      </c>
      <c r="J634" s="62">
        <v>8.1540000000000001E-2</v>
      </c>
      <c r="K634" s="62"/>
      <c r="L634" s="62"/>
      <c r="M634" s="62"/>
    </row>
    <row r="635" spans="2:13" x14ac:dyDescent="0.15">
      <c r="B635" s="57">
        <v>28608</v>
      </c>
      <c r="C635">
        <v>8.285323E-2</v>
      </c>
      <c r="D635">
        <v>8.1202610000000008E-2</v>
      </c>
      <c r="E635">
        <v>7.9316709999999999E-2</v>
      </c>
      <c r="F635">
        <v>7.7720549999999999E-2</v>
      </c>
      <c r="G635">
        <v>823012517</v>
      </c>
      <c r="H635">
        <v>4838</v>
      </c>
      <c r="I635" s="62">
        <v>5.4000000000000003E-3</v>
      </c>
      <c r="J635" s="62">
        <v>8.3457142857142855E-2</v>
      </c>
      <c r="K635" s="62"/>
      <c r="L635" s="62"/>
      <c r="M635" s="62"/>
    </row>
    <row r="636" spans="2:13" x14ac:dyDescent="0.15">
      <c r="B636" s="57">
        <v>28641</v>
      </c>
      <c r="C636">
        <v>2.3229969999999999E-2</v>
      </c>
      <c r="D636">
        <v>1.549907E-2</v>
      </c>
      <c r="E636">
        <v>6.7619929999999995E-2</v>
      </c>
      <c r="F636">
        <v>6.4189220000000005E-2</v>
      </c>
      <c r="G636">
        <v>888993072</v>
      </c>
      <c r="H636">
        <v>4851</v>
      </c>
      <c r="I636" s="62">
        <v>5.1000000000000004E-3</v>
      </c>
      <c r="J636" s="62">
        <v>8.462272727272728E-2</v>
      </c>
      <c r="K636" s="62"/>
      <c r="L636" s="62"/>
      <c r="M636" s="62"/>
    </row>
    <row r="637" spans="2:13" x14ac:dyDescent="0.15">
      <c r="B637" s="57">
        <v>28671</v>
      </c>
      <c r="C637">
        <v>-1.0748479999999999E-2</v>
      </c>
      <c r="D637">
        <v>-1.37403E-2</v>
      </c>
      <c r="E637">
        <v>1.0291710000000001E-2</v>
      </c>
      <c r="F637">
        <v>7.5051390000000001E-3</v>
      </c>
      <c r="G637">
        <v>902347285</v>
      </c>
      <c r="H637">
        <v>4828</v>
      </c>
      <c r="I637" s="62">
        <v>5.4000000000000003E-3</v>
      </c>
      <c r="J637" s="62">
        <v>8.6400000000000005E-2</v>
      </c>
      <c r="K637" s="62"/>
      <c r="L637" s="62"/>
      <c r="M637" s="62"/>
    </row>
    <row r="638" spans="2:13" x14ac:dyDescent="0.15">
      <c r="B638" s="57">
        <v>28702</v>
      </c>
      <c r="C638">
        <v>5.6741010000000001E-2</v>
      </c>
      <c r="D638">
        <v>5.4868279999999998E-2</v>
      </c>
      <c r="E638">
        <v>5.2393769999999999E-2</v>
      </c>
      <c r="F638">
        <v>5.079326E-2</v>
      </c>
      <c r="G638">
        <v>891700225</v>
      </c>
      <c r="H638">
        <v>4818</v>
      </c>
      <c r="I638" s="62">
        <v>5.6000000000000008E-3</v>
      </c>
      <c r="J638" s="62">
        <v>8.4108695652173909E-2</v>
      </c>
      <c r="K638" s="62"/>
      <c r="L638" s="62"/>
      <c r="M638" s="62"/>
    </row>
    <row r="639" spans="2:13" x14ac:dyDescent="0.15">
      <c r="B639" s="57">
        <v>28733</v>
      </c>
      <c r="C639">
        <v>4.2370230000000002E-2</v>
      </c>
      <c r="D639">
        <v>3.550362E-2</v>
      </c>
      <c r="E639">
        <v>9.3577630000000009E-2</v>
      </c>
      <c r="F639">
        <v>9.0568839999999998E-2</v>
      </c>
      <c r="G639">
        <v>938958134</v>
      </c>
      <c r="H639">
        <v>4801</v>
      </c>
      <c r="I639" s="62">
        <v>5.6000000000000008E-3</v>
      </c>
      <c r="J639" s="62">
        <v>8.416499999999999E-2</v>
      </c>
      <c r="K639" s="62"/>
      <c r="L639" s="62"/>
      <c r="M639" s="62"/>
    </row>
    <row r="640" spans="2:13" x14ac:dyDescent="0.15">
      <c r="B640" s="57">
        <v>28762</v>
      </c>
      <c r="C640">
        <v>-6.8886120000000006E-3</v>
      </c>
      <c r="D640">
        <v>-9.4555460000000004E-3</v>
      </c>
      <c r="E640">
        <v>6.2001310000000002E-3</v>
      </c>
      <c r="F640">
        <v>3.7468420000000002E-3</v>
      </c>
      <c r="G640">
        <v>974464607</v>
      </c>
      <c r="H640">
        <v>4807</v>
      </c>
      <c r="I640" s="62">
        <v>6.1999999999999998E-3</v>
      </c>
      <c r="J640" s="62">
        <v>8.6423809523809514E-2</v>
      </c>
      <c r="K640" s="62"/>
      <c r="L640" s="62"/>
      <c r="M640" s="62"/>
    </row>
    <row r="641" spans="2:13" x14ac:dyDescent="0.15">
      <c r="B641" s="57">
        <v>28794</v>
      </c>
      <c r="C641">
        <v>-0.11099539999999999</v>
      </c>
      <c r="D641">
        <v>-0.11359989999999999</v>
      </c>
      <c r="E641">
        <v>-0.17727969999999998</v>
      </c>
      <c r="F641">
        <v>-0.17916969999999999</v>
      </c>
      <c r="G641">
        <v>967348441</v>
      </c>
      <c r="H641">
        <v>4820</v>
      </c>
      <c r="I641" s="62">
        <v>6.8000000000000005E-3</v>
      </c>
      <c r="J641" s="62">
        <v>8.8050000000000003E-2</v>
      </c>
      <c r="K641" s="62"/>
      <c r="L641" s="62"/>
      <c r="M641" s="62"/>
    </row>
    <row r="642" spans="2:13" x14ac:dyDescent="0.15">
      <c r="B642" s="57">
        <v>28824</v>
      </c>
      <c r="C642">
        <v>3.3787270000000001E-2</v>
      </c>
      <c r="D642">
        <v>2.575158E-2</v>
      </c>
      <c r="E642">
        <v>3.8205139999999999E-2</v>
      </c>
      <c r="F642">
        <v>3.4624870000000002E-2</v>
      </c>
      <c r="G642">
        <v>856861436</v>
      </c>
      <c r="H642">
        <v>4824</v>
      </c>
      <c r="I642" s="62">
        <v>6.9999999999999993E-3</v>
      </c>
      <c r="J642" s="62">
        <v>9.0065000000000006E-2</v>
      </c>
      <c r="K642" s="62"/>
      <c r="L642" s="62"/>
      <c r="M642" s="62"/>
    </row>
    <row r="643" spans="2:13" x14ac:dyDescent="0.15">
      <c r="B643" s="57">
        <v>28853</v>
      </c>
      <c r="C643">
        <v>1.7707759999999999E-2</v>
      </c>
      <c r="D643">
        <v>1.457982E-2</v>
      </c>
      <c r="E643">
        <v>1.434616E-2</v>
      </c>
      <c r="F643">
        <v>1.09823E-2</v>
      </c>
      <c r="G643">
        <v>879900490</v>
      </c>
      <c r="H643">
        <v>4822</v>
      </c>
      <c r="I643" s="62">
        <v>7.8000000000000005E-3</v>
      </c>
      <c r="J643" s="62">
        <v>9.0995454545454546E-2</v>
      </c>
      <c r="K643" s="62"/>
      <c r="L643" s="62"/>
      <c r="M643" s="62"/>
    </row>
    <row r="644" spans="2:13" x14ac:dyDescent="0.15">
      <c r="B644" s="57">
        <v>28886</v>
      </c>
      <c r="C644">
        <v>4.9529900000000002E-2</v>
      </c>
      <c r="D644">
        <v>4.7019150000000003E-2</v>
      </c>
      <c r="E644">
        <v>9.3695050000000002E-2</v>
      </c>
      <c r="F644">
        <v>9.1794239999999999E-2</v>
      </c>
      <c r="G644">
        <v>895229660</v>
      </c>
      <c r="H644">
        <v>4811</v>
      </c>
      <c r="I644" s="62">
        <v>7.7000000000000002E-3</v>
      </c>
      <c r="J644" s="62">
        <v>9.0983333333333333E-2</v>
      </c>
      <c r="K644" s="62"/>
      <c r="L644" s="62"/>
      <c r="M644" s="62"/>
    </row>
    <row r="645" spans="2:13" x14ac:dyDescent="0.15">
      <c r="B645" s="57">
        <v>28914</v>
      </c>
      <c r="C645">
        <v>-2.676539E-2</v>
      </c>
      <c r="D645">
        <v>-3.3780780000000003E-2</v>
      </c>
      <c r="E645">
        <v>-1.626851E-2</v>
      </c>
      <c r="F645">
        <v>-1.9407560000000001E-2</v>
      </c>
      <c r="G645">
        <v>936040555</v>
      </c>
      <c r="H645">
        <v>4805</v>
      </c>
      <c r="I645" s="62">
        <v>7.3000000000000001E-3</v>
      </c>
      <c r="J645" s="62">
        <v>9.1172727272727266E-2</v>
      </c>
      <c r="K645" s="62"/>
      <c r="L645" s="62"/>
      <c r="M645" s="62"/>
    </row>
    <row r="646" spans="2:13" x14ac:dyDescent="0.15">
      <c r="B646" s="57">
        <v>28944</v>
      </c>
      <c r="C646">
        <v>6.561343E-2</v>
      </c>
      <c r="D646">
        <v>6.247229E-2</v>
      </c>
      <c r="E646">
        <v>8.4167430000000001E-2</v>
      </c>
      <c r="F646">
        <v>8.1208230000000006E-2</v>
      </c>
      <c r="G646">
        <v>902849218</v>
      </c>
      <c r="H646">
        <v>4803</v>
      </c>
      <c r="I646" s="62">
        <v>8.1000000000000013E-3</v>
      </c>
      <c r="J646" s="62">
        <v>9.1819999999999999E-2</v>
      </c>
      <c r="K646" s="62"/>
      <c r="L646" s="62"/>
      <c r="M646" s="62"/>
    </row>
    <row r="647" spans="2:13" x14ac:dyDescent="0.15">
      <c r="B647" s="57">
        <v>28975</v>
      </c>
      <c r="C647">
        <v>8.5197170000000013E-3</v>
      </c>
      <c r="D647">
        <v>6.4378940000000004E-3</v>
      </c>
      <c r="E647">
        <v>2.88145E-2</v>
      </c>
      <c r="F647">
        <v>2.6863460000000002E-2</v>
      </c>
      <c r="G647">
        <v>959968505</v>
      </c>
      <c r="H647">
        <v>4810</v>
      </c>
      <c r="I647" s="62">
        <v>8.0000000000000002E-3</v>
      </c>
      <c r="J647" s="62">
        <v>9.2523809523809536E-2</v>
      </c>
      <c r="K647" s="62"/>
      <c r="L647" s="62"/>
      <c r="M647" s="62"/>
    </row>
    <row r="648" spans="2:13" x14ac:dyDescent="0.15">
      <c r="B648" s="57">
        <v>29006</v>
      </c>
      <c r="C648">
        <v>-1.3571400000000001E-2</v>
      </c>
      <c r="D648">
        <v>-2.145847E-2</v>
      </c>
      <c r="E648">
        <v>-6.8446060000000005E-3</v>
      </c>
      <c r="F648">
        <v>-1.0160020000000001E-2</v>
      </c>
      <c r="G648">
        <v>963740655</v>
      </c>
      <c r="H648">
        <v>4800</v>
      </c>
      <c r="I648" s="62">
        <v>8.199999999999999E-3</v>
      </c>
      <c r="J648" s="62">
        <v>8.9138095238095238E-2</v>
      </c>
      <c r="K648" s="62"/>
      <c r="L648" s="62"/>
      <c r="M648" s="62"/>
    </row>
    <row r="649" spans="2:13" x14ac:dyDescent="0.15">
      <c r="B649" s="57">
        <v>29035</v>
      </c>
      <c r="C649">
        <v>4.6851580000000004E-2</v>
      </c>
      <c r="D649">
        <v>4.382055E-2</v>
      </c>
      <c r="E649">
        <v>5.4662710000000003E-2</v>
      </c>
      <c r="F649">
        <v>5.1678269999999998E-2</v>
      </c>
      <c r="G649">
        <v>942497936</v>
      </c>
      <c r="H649">
        <v>4787</v>
      </c>
      <c r="I649" s="62">
        <v>8.1000000000000013E-3</v>
      </c>
      <c r="J649" s="62">
        <v>8.9499999999999996E-2</v>
      </c>
      <c r="K649" s="62"/>
      <c r="L649" s="62"/>
      <c r="M649" s="62"/>
    </row>
    <row r="650" spans="2:13" x14ac:dyDescent="0.15">
      <c r="B650" s="57">
        <v>29067</v>
      </c>
      <c r="C650">
        <v>1.4991300000000001E-2</v>
      </c>
      <c r="D650">
        <v>1.2773090000000001E-2</v>
      </c>
      <c r="E650">
        <v>2.1365559999999999E-2</v>
      </c>
      <c r="F650">
        <v>1.9642159999999999E-2</v>
      </c>
      <c r="G650">
        <v>983995215</v>
      </c>
      <c r="H650">
        <v>4782</v>
      </c>
      <c r="I650" s="62">
        <v>7.7000000000000002E-3</v>
      </c>
      <c r="J650" s="62">
        <v>9.0295652173913055E-2</v>
      </c>
      <c r="K650" s="62"/>
      <c r="L650" s="62"/>
      <c r="M650" s="62"/>
    </row>
    <row r="651" spans="2:13" x14ac:dyDescent="0.15">
      <c r="B651" s="57">
        <v>29098</v>
      </c>
      <c r="C651">
        <v>6.4731609999999995E-2</v>
      </c>
      <c r="D651">
        <v>5.7305380000000003E-2</v>
      </c>
      <c r="E651">
        <v>7.5616200000000008E-2</v>
      </c>
      <c r="F651">
        <v>7.2221270000000004E-2</v>
      </c>
      <c r="G651">
        <v>997375204</v>
      </c>
      <c r="H651">
        <v>4781</v>
      </c>
      <c r="I651" s="62">
        <v>7.7000000000000002E-3</v>
      </c>
      <c r="J651" s="62">
        <v>9.3347368421052637E-2</v>
      </c>
      <c r="K651" s="62"/>
      <c r="L651" s="62"/>
      <c r="M651" s="62"/>
    </row>
    <row r="652" spans="2:13" x14ac:dyDescent="0.15">
      <c r="B652" s="57">
        <v>29126</v>
      </c>
      <c r="C652">
        <v>1.4260220000000001E-3</v>
      </c>
      <c r="D652">
        <v>-9.3151540000000008E-4</v>
      </c>
      <c r="E652">
        <v>-1.1717890000000001E-3</v>
      </c>
      <c r="F652">
        <v>-3.3964900000000003E-3</v>
      </c>
      <c r="G652">
        <v>1054661060</v>
      </c>
      <c r="H652">
        <v>4777</v>
      </c>
      <c r="I652" s="62">
        <v>8.3000000000000001E-3</v>
      </c>
      <c r="J652" s="62">
        <v>0.10299090909090909</v>
      </c>
      <c r="K652" s="62"/>
      <c r="L652" s="62"/>
      <c r="M652" s="62"/>
    </row>
    <row r="653" spans="2:13" x14ac:dyDescent="0.15">
      <c r="B653" s="57">
        <v>29159</v>
      </c>
      <c r="C653">
        <v>-7.266193E-2</v>
      </c>
      <c r="D653">
        <v>-7.5469690000000006E-2</v>
      </c>
      <c r="E653">
        <v>-9.7914600000000004E-2</v>
      </c>
      <c r="F653">
        <v>-0.1000345</v>
      </c>
      <c r="G653">
        <v>1053861070</v>
      </c>
      <c r="H653">
        <v>4784</v>
      </c>
      <c r="I653" s="62">
        <v>8.6999999999999994E-3</v>
      </c>
      <c r="J653" s="62">
        <v>0.10653157894736841</v>
      </c>
      <c r="K653" s="62"/>
      <c r="L653" s="62"/>
      <c r="M653" s="62"/>
    </row>
    <row r="654" spans="2:13" x14ac:dyDescent="0.15">
      <c r="B654" s="57">
        <v>29189</v>
      </c>
      <c r="C654">
        <v>6.3603850000000003E-2</v>
      </c>
      <c r="D654">
        <v>5.5809709999999998E-2</v>
      </c>
      <c r="E654">
        <v>6.5294850000000001E-2</v>
      </c>
      <c r="F654">
        <v>6.1797709999999999E-2</v>
      </c>
      <c r="G654">
        <v>974148221</v>
      </c>
      <c r="H654">
        <v>4785</v>
      </c>
      <c r="I654" s="62">
        <v>9.8999999999999991E-3</v>
      </c>
      <c r="J654" s="62">
        <v>0.10385999999999999</v>
      </c>
      <c r="K654" s="62"/>
      <c r="L654" s="62"/>
      <c r="M654" s="62"/>
    </row>
    <row r="655" spans="2:13" x14ac:dyDescent="0.15">
      <c r="B655" s="57">
        <v>29220</v>
      </c>
      <c r="C655">
        <v>2.8214599999999999E-2</v>
      </c>
      <c r="D655">
        <v>2.5173640000000001E-2</v>
      </c>
      <c r="E655">
        <v>6.7484699999999995E-2</v>
      </c>
      <c r="F655">
        <v>6.4227920000000008E-2</v>
      </c>
      <c r="G655">
        <v>1029208400</v>
      </c>
      <c r="H655">
        <v>4782</v>
      </c>
      <c r="I655" s="62">
        <v>9.4999999999999998E-3</v>
      </c>
      <c r="J655" s="62">
        <v>0.10802272727272727</v>
      </c>
      <c r="K655" s="62"/>
      <c r="L655" s="62"/>
      <c r="M655" s="62"/>
    </row>
    <row r="656" spans="2:13" x14ac:dyDescent="0.15">
      <c r="B656" s="57">
        <v>29251</v>
      </c>
      <c r="C656">
        <v>6.5607109999999996E-2</v>
      </c>
      <c r="D656">
        <v>6.3302670000000005E-2</v>
      </c>
      <c r="E656">
        <v>0.10512919999999999</v>
      </c>
      <c r="F656">
        <v>0.10327979999999999</v>
      </c>
      <c r="G656">
        <v>1062297080</v>
      </c>
      <c r="H656">
        <v>4766</v>
      </c>
      <c r="I656" s="62">
        <v>8.0000000000000002E-3</v>
      </c>
      <c r="J656" s="62">
        <v>0.12414736842105263</v>
      </c>
      <c r="K656" s="62"/>
      <c r="L656" s="62"/>
      <c r="M656" s="62"/>
    </row>
    <row r="657" spans="2:13" x14ac:dyDescent="0.15">
      <c r="B657" s="57">
        <v>29280</v>
      </c>
      <c r="C657">
        <v>1.0145480000000001E-3</v>
      </c>
      <c r="D657">
        <v>-5.7400230000000003E-3</v>
      </c>
      <c r="E657">
        <v>-6.3010180000000002E-3</v>
      </c>
      <c r="F657">
        <v>-9.3031910000000006E-3</v>
      </c>
      <c r="G657">
        <v>1127977460</v>
      </c>
      <c r="H657">
        <v>4790</v>
      </c>
      <c r="I657" s="62">
        <v>8.8999999999999999E-3</v>
      </c>
      <c r="J657" s="62">
        <v>0.12749047619047618</v>
      </c>
      <c r="K657" s="62"/>
      <c r="L657" s="62"/>
      <c r="M657" s="62"/>
    </row>
    <row r="658" spans="2:13" x14ac:dyDescent="0.15">
      <c r="B658" s="57">
        <v>29311</v>
      </c>
      <c r="C658">
        <v>-0.12022419999999999</v>
      </c>
      <c r="D658">
        <v>-0.1232577</v>
      </c>
      <c r="E658">
        <v>-0.16504289999999999</v>
      </c>
      <c r="F658">
        <v>-0.16815069999999999</v>
      </c>
      <c r="G658">
        <v>1119769100</v>
      </c>
      <c r="H658">
        <v>4789</v>
      </c>
      <c r="I658" s="62">
        <v>1.21E-2</v>
      </c>
      <c r="J658" s="62">
        <v>0.11473333333333333</v>
      </c>
      <c r="K658" s="62"/>
      <c r="L658" s="62"/>
      <c r="M658" s="62"/>
    </row>
    <row r="659" spans="2:13" x14ac:dyDescent="0.15">
      <c r="B659" s="57">
        <v>29341</v>
      </c>
      <c r="C659">
        <v>5.2287210000000001E-2</v>
      </c>
      <c r="D659">
        <v>4.9832939999999999E-2</v>
      </c>
      <c r="E659">
        <v>5.3461149999999999E-2</v>
      </c>
      <c r="F659">
        <v>5.1232859999999998E-2</v>
      </c>
      <c r="G659">
        <v>981507846</v>
      </c>
      <c r="H659">
        <v>4791</v>
      </c>
      <c r="I659" s="62">
        <v>1.26E-2</v>
      </c>
      <c r="J659" s="62">
        <v>0.1018142857142857</v>
      </c>
      <c r="K659" s="62"/>
      <c r="L659" s="62"/>
      <c r="M659" s="62"/>
    </row>
    <row r="660" spans="2:13" x14ac:dyDescent="0.15">
      <c r="B660" s="57">
        <v>29371</v>
      </c>
      <c r="C660">
        <v>6.0090490000000003E-2</v>
      </c>
      <c r="D660">
        <v>5.2628809999999998E-2</v>
      </c>
      <c r="E660">
        <v>7.1249019999999996E-2</v>
      </c>
      <c r="F660">
        <v>6.7717150000000004E-2</v>
      </c>
      <c r="G660">
        <v>1032795220</v>
      </c>
      <c r="H660">
        <v>4793</v>
      </c>
      <c r="I660" s="62">
        <v>8.1000000000000013E-3</v>
      </c>
      <c r="J660" s="62">
        <v>9.7780952380952385E-2</v>
      </c>
      <c r="K660" s="62"/>
      <c r="L660" s="62"/>
      <c r="M660" s="62"/>
    </row>
    <row r="661" spans="2:13" x14ac:dyDescent="0.15">
      <c r="B661" s="57">
        <v>29402</v>
      </c>
      <c r="C661">
        <v>3.7714360000000002E-2</v>
      </c>
      <c r="D661">
        <v>3.4438339999999998E-2</v>
      </c>
      <c r="E661">
        <v>4.6176399999999999E-2</v>
      </c>
      <c r="F661">
        <v>4.2783729999999999E-2</v>
      </c>
      <c r="G661">
        <v>1089587870</v>
      </c>
      <c r="H661">
        <v>4801</v>
      </c>
      <c r="I661" s="62">
        <v>6.0999999999999995E-3</v>
      </c>
      <c r="J661" s="62">
        <v>0.10247727272727274</v>
      </c>
      <c r="K661" s="62"/>
      <c r="L661" s="62"/>
      <c r="M661" s="62"/>
    </row>
    <row r="662" spans="2:13" x14ac:dyDescent="0.15">
      <c r="B662" s="57">
        <v>29433</v>
      </c>
      <c r="C662">
        <v>6.9438170000000007E-2</v>
      </c>
      <c r="D662">
        <v>6.7065719999999995E-2</v>
      </c>
      <c r="E662">
        <v>8.9278709999999997E-2</v>
      </c>
      <c r="F662">
        <v>8.7505559999999996E-2</v>
      </c>
      <c r="G662">
        <v>1130307240</v>
      </c>
      <c r="H662">
        <v>4830</v>
      </c>
      <c r="I662" s="62">
        <v>5.3E-3</v>
      </c>
      <c r="J662" s="62">
        <v>0.11101904761904763</v>
      </c>
      <c r="K662" s="62"/>
      <c r="L662" s="62"/>
      <c r="M662" s="62"/>
    </row>
    <row r="663" spans="2:13" x14ac:dyDescent="0.15">
      <c r="B663" s="57">
        <v>29462</v>
      </c>
      <c r="C663">
        <v>2.3553500000000002E-2</v>
      </c>
      <c r="D663">
        <v>1.7236480000000002E-2</v>
      </c>
      <c r="E663">
        <v>6.3984189999999996E-2</v>
      </c>
      <c r="F663">
        <v>6.0861230000000002E-2</v>
      </c>
      <c r="G663">
        <v>1208512760</v>
      </c>
      <c r="H663">
        <v>4834</v>
      </c>
      <c r="I663" s="62">
        <v>6.4000000000000003E-3</v>
      </c>
      <c r="J663" s="62">
        <v>0.11508571428571429</v>
      </c>
      <c r="K663" s="62"/>
      <c r="L663" s="62"/>
      <c r="M663" s="62"/>
    </row>
    <row r="664" spans="2:13" x14ac:dyDescent="0.15">
      <c r="B664" s="57">
        <v>29494</v>
      </c>
      <c r="C664">
        <v>2.9497840000000001E-2</v>
      </c>
      <c r="D664">
        <v>2.661672E-2</v>
      </c>
      <c r="E664">
        <v>5.2458900000000003E-2</v>
      </c>
      <c r="F664">
        <v>4.9853019999999998E-2</v>
      </c>
      <c r="G664">
        <v>1231313560</v>
      </c>
      <c r="H664">
        <v>4839</v>
      </c>
      <c r="I664" s="62">
        <v>7.4999999999999997E-3</v>
      </c>
      <c r="J664" s="62">
        <v>0.11751363636363638</v>
      </c>
      <c r="K664" s="62"/>
      <c r="L664" s="62"/>
      <c r="M664" s="62"/>
    </row>
    <row r="665" spans="2:13" x14ac:dyDescent="0.15">
      <c r="B665" s="57">
        <v>29525</v>
      </c>
      <c r="C665">
        <v>2.0094810000000001E-2</v>
      </c>
      <c r="D665">
        <v>1.73695E-2</v>
      </c>
      <c r="E665">
        <v>4.7524860000000002E-2</v>
      </c>
      <c r="F665">
        <v>4.5512450000000003E-2</v>
      </c>
      <c r="G665">
        <v>1272164310</v>
      </c>
      <c r="H665">
        <v>4879</v>
      </c>
      <c r="I665" s="62">
        <v>9.4999999999999998E-3</v>
      </c>
      <c r="J665" s="62">
        <v>0.12684705882352942</v>
      </c>
      <c r="K665" s="62"/>
      <c r="L665" s="62"/>
      <c r="M665" s="62"/>
    </row>
    <row r="666" spans="2:13" x14ac:dyDescent="0.15">
      <c r="B666" s="57">
        <v>29553</v>
      </c>
      <c r="C666">
        <v>0.10495209999999999</v>
      </c>
      <c r="D666">
        <v>9.9010219999999996E-2</v>
      </c>
      <c r="E666">
        <v>6.9264270000000003E-2</v>
      </c>
      <c r="F666">
        <v>6.6581970000000004E-2</v>
      </c>
      <c r="G666">
        <v>1293158240</v>
      </c>
      <c r="H666">
        <v>4900</v>
      </c>
      <c r="I666" s="62">
        <v>9.5999999999999992E-3</v>
      </c>
      <c r="J666" s="62">
        <v>0.12844090909090908</v>
      </c>
      <c r="K666" s="62"/>
      <c r="L666" s="62"/>
      <c r="M666" s="62"/>
    </row>
    <row r="667" spans="2:13" x14ac:dyDescent="0.15">
      <c r="B667" s="57">
        <v>29586</v>
      </c>
      <c r="C667">
        <v>-3.4410589999999998E-2</v>
      </c>
      <c r="D667">
        <v>-3.7041280000000003E-2</v>
      </c>
      <c r="E667">
        <v>-3.2416439999999998E-2</v>
      </c>
      <c r="F667">
        <v>-3.5395210000000003E-2</v>
      </c>
      <c r="G667">
        <v>1417988240</v>
      </c>
      <c r="H667">
        <v>4925</v>
      </c>
      <c r="I667" s="62">
        <v>1.3100000000000001E-2</v>
      </c>
      <c r="J667" s="62">
        <v>0.12568571428571429</v>
      </c>
      <c r="K667" s="62"/>
      <c r="L667" s="62"/>
      <c r="M667" s="62"/>
    </row>
    <row r="668" spans="2:13" x14ac:dyDescent="0.15">
      <c r="B668" s="57">
        <v>29616</v>
      </c>
      <c r="C668">
        <v>-4.0084840000000004E-2</v>
      </c>
      <c r="D668">
        <v>-4.1823260000000001E-2</v>
      </c>
      <c r="E668">
        <v>5.61488E-3</v>
      </c>
      <c r="F668">
        <v>3.9857080000000001E-3</v>
      </c>
      <c r="G668">
        <v>1383198250</v>
      </c>
      <c r="H668">
        <v>4968</v>
      </c>
      <c r="I668" s="62">
        <v>1.04E-2</v>
      </c>
      <c r="J668" s="62">
        <v>0.13194444444444445</v>
      </c>
      <c r="K668" s="62"/>
      <c r="L668" s="62"/>
      <c r="M668" s="62"/>
    </row>
    <row r="669" spans="2:13" x14ac:dyDescent="0.15">
      <c r="B669" s="57">
        <v>29644</v>
      </c>
      <c r="C669">
        <v>1.5519360000000001E-2</v>
      </c>
      <c r="D669">
        <v>9.121189E-3</v>
      </c>
      <c r="E669">
        <v>2.150332E-3</v>
      </c>
      <c r="F669">
        <v>-6.689946E-4</v>
      </c>
      <c r="G669">
        <v>1326313450</v>
      </c>
      <c r="H669">
        <v>4986</v>
      </c>
      <c r="I669" s="62">
        <v>1.0700000000000001E-2</v>
      </c>
      <c r="J669" s="62">
        <v>0.13115909090909089</v>
      </c>
      <c r="K669" s="62"/>
      <c r="L669" s="62"/>
      <c r="M669" s="62"/>
    </row>
    <row r="670" spans="2:13" x14ac:dyDescent="0.15">
      <c r="B670" s="57">
        <v>29676</v>
      </c>
      <c r="C670">
        <v>4.6182890000000004E-2</v>
      </c>
      <c r="D670">
        <v>4.309491E-2</v>
      </c>
      <c r="E670">
        <v>7.2674169999999996E-2</v>
      </c>
      <c r="F670">
        <v>6.982236E-2</v>
      </c>
      <c r="G670">
        <v>1336254990</v>
      </c>
      <c r="H670">
        <v>5004</v>
      </c>
      <c r="I670" s="62">
        <v>1.21E-2</v>
      </c>
      <c r="J670" s="62">
        <v>0.13679523809523808</v>
      </c>
      <c r="K670" s="62"/>
      <c r="L670" s="62"/>
      <c r="M670" s="62"/>
    </row>
    <row r="671" spans="2:13" x14ac:dyDescent="0.15">
      <c r="B671" s="57">
        <v>29706</v>
      </c>
      <c r="C671">
        <v>-1.126625E-2</v>
      </c>
      <c r="D671">
        <v>-1.3035430000000001E-2</v>
      </c>
      <c r="E671">
        <v>2.7885050000000002E-2</v>
      </c>
      <c r="F671">
        <v>2.627438E-2</v>
      </c>
      <c r="G671">
        <v>1393003670</v>
      </c>
      <c r="H671">
        <v>5040</v>
      </c>
      <c r="I671" s="62">
        <v>1.0800000000000001E-2</v>
      </c>
      <c r="J671" s="62">
        <v>0.14099500000000001</v>
      </c>
      <c r="K671" s="62"/>
      <c r="L671" s="62"/>
      <c r="M671" s="62"/>
    </row>
    <row r="672" spans="2:13" x14ac:dyDescent="0.15">
      <c r="B672" s="57">
        <v>29735</v>
      </c>
      <c r="C672">
        <v>1.354637E-2</v>
      </c>
      <c r="D672">
        <v>7.4021260000000002E-3</v>
      </c>
      <c r="E672">
        <v>2.718746E-2</v>
      </c>
      <c r="F672">
        <v>2.4536890000000002E-2</v>
      </c>
      <c r="G672">
        <v>1381716240</v>
      </c>
      <c r="H672">
        <v>5108</v>
      </c>
      <c r="I672" s="62">
        <v>1.15E-2</v>
      </c>
      <c r="J672" s="62">
        <v>0.13472272727272727</v>
      </c>
      <c r="K672" s="62"/>
      <c r="L672" s="62"/>
      <c r="M672" s="62"/>
    </row>
    <row r="673" spans="2:13" x14ac:dyDescent="0.15">
      <c r="B673" s="57">
        <v>29767</v>
      </c>
      <c r="C673">
        <v>-1.024274E-2</v>
      </c>
      <c r="D673">
        <v>-1.335629E-2</v>
      </c>
      <c r="E673">
        <v>-1.319386E-2</v>
      </c>
      <c r="F673">
        <v>-1.5935209999999998E-2</v>
      </c>
      <c r="G673">
        <v>1393765450</v>
      </c>
      <c r="H673">
        <v>5151</v>
      </c>
      <c r="I673" s="62">
        <v>1.3500000000000002E-2</v>
      </c>
      <c r="J673" s="62">
        <v>0.14280909090909091</v>
      </c>
      <c r="K673" s="62"/>
      <c r="L673" s="62"/>
      <c r="M673" s="62"/>
    </row>
    <row r="674" spans="2:13" x14ac:dyDescent="0.15">
      <c r="B674" s="57">
        <v>29798</v>
      </c>
      <c r="C674">
        <v>-3.079483E-3</v>
      </c>
      <c r="D674">
        <v>-4.8063230000000004E-3</v>
      </c>
      <c r="E674">
        <v>-1.997997E-2</v>
      </c>
      <c r="F674">
        <v>-2.1480349999999999E-2</v>
      </c>
      <c r="G674">
        <v>1381137870</v>
      </c>
      <c r="H674">
        <v>5204</v>
      </c>
      <c r="I674" s="62">
        <v>1.24E-2</v>
      </c>
      <c r="J674" s="62">
        <v>0.14937142857142857</v>
      </c>
      <c r="K674" s="62"/>
      <c r="L674" s="62"/>
      <c r="M674" s="62"/>
    </row>
    <row r="675" spans="2:13" x14ac:dyDescent="0.15">
      <c r="B675" s="57">
        <v>29829</v>
      </c>
      <c r="C675">
        <v>-5.6281009999999999E-2</v>
      </c>
      <c r="D675">
        <v>-6.3013590000000008E-2</v>
      </c>
      <c r="E675">
        <v>-7.1905800000000006E-2</v>
      </c>
      <c r="F675">
        <v>-7.4582990000000002E-2</v>
      </c>
      <c r="G675">
        <v>1374189880</v>
      </c>
      <c r="H675">
        <v>5261</v>
      </c>
      <c r="I675" s="62">
        <v>1.2800000000000001E-2</v>
      </c>
      <c r="J675" s="62">
        <v>0.15323809523809526</v>
      </c>
      <c r="K675" s="62"/>
      <c r="L675" s="62"/>
      <c r="M675" s="62"/>
    </row>
    <row r="676" spans="2:13" x14ac:dyDescent="0.15">
      <c r="B676" s="57">
        <v>29859</v>
      </c>
      <c r="C676">
        <v>-6.3775780000000004E-2</v>
      </c>
      <c r="D676">
        <v>-6.6715949999999996E-2</v>
      </c>
      <c r="E676">
        <v>-9.0060840000000003E-2</v>
      </c>
      <c r="F676">
        <v>-9.2452489999999998E-2</v>
      </c>
      <c r="G676">
        <v>1288212410</v>
      </c>
      <c r="H676">
        <v>5267</v>
      </c>
      <c r="I676" s="62">
        <v>1.24E-2</v>
      </c>
      <c r="J676" s="62">
        <v>0.15148095238095238</v>
      </c>
      <c r="K676" s="62"/>
      <c r="L676" s="62"/>
      <c r="M676" s="62"/>
    </row>
    <row r="677" spans="2:13" x14ac:dyDescent="0.15">
      <c r="B677" s="57">
        <v>29889</v>
      </c>
      <c r="C677">
        <v>6.0162150000000005E-2</v>
      </c>
      <c r="D677">
        <v>5.7004970000000002E-2</v>
      </c>
      <c r="E677">
        <v>6.9727689999999995E-2</v>
      </c>
      <c r="F677">
        <v>6.7826339999999999E-2</v>
      </c>
      <c r="G677">
        <v>1196488820</v>
      </c>
      <c r="H677">
        <v>5277</v>
      </c>
      <c r="I677" s="62">
        <v>1.21E-2</v>
      </c>
      <c r="J677" s="62">
        <v>0.13392777777777776</v>
      </c>
      <c r="K677" s="62"/>
      <c r="L677" s="62"/>
      <c r="M677" s="62"/>
    </row>
    <row r="678" spans="2:13" x14ac:dyDescent="0.15">
      <c r="B678" s="57">
        <v>29920</v>
      </c>
      <c r="C678">
        <v>4.5848140000000003E-2</v>
      </c>
      <c r="D678">
        <v>3.9225969999999999E-2</v>
      </c>
      <c r="E678">
        <v>2.1667410000000002E-2</v>
      </c>
      <c r="F678">
        <v>1.8989539999999999E-2</v>
      </c>
      <c r="G678">
        <v>1265396200</v>
      </c>
      <c r="H678">
        <v>5326</v>
      </c>
      <c r="I678" s="62">
        <v>1.0700000000000001E-2</v>
      </c>
      <c r="J678" s="62">
        <v>0.13724545454545456</v>
      </c>
      <c r="K678" s="62"/>
      <c r="L678" s="62"/>
      <c r="M678" s="62"/>
    </row>
    <row r="679" spans="2:13" x14ac:dyDescent="0.15">
      <c r="B679" s="57">
        <v>29951</v>
      </c>
      <c r="C679">
        <v>-2.8095990000000001E-2</v>
      </c>
      <c r="D679">
        <v>-3.1103860000000001E-2</v>
      </c>
      <c r="E679">
        <v>-1.9693600000000002E-2</v>
      </c>
      <c r="F679">
        <v>-2.259914E-2</v>
      </c>
      <c r="G679">
        <v>1318235200</v>
      </c>
      <c r="H679">
        <v>5328</v>
      </c>
      <c r="I679" s="62">
        <v>8.6999999999999994E-3</v>
      </c>
      <c r="J679" s="62">
        <v>0.14593999999999999</v>
      </c>
      <c r="K679" s="62"/>
      <c r="L679" s="62"/>
      <c r="M679" s="62"/>
    </row>
    <row r="680" spans="2:13" x14ac:dyDescent="0.15">
      <c r="B680" s="57">
        <v>29980</v>
      </c>
      <c r="C680">
        <v>-2.620859E-2</v>
      </c>
      <c r="D680">
        <v>-2.7911930000000001E-2</v>
      </c>
      <c r="E680">
        <v>-1.7346569999999999E-2</v>
      </c>
      <c r="F680">
        <v>-1.8707100000000001E-2</v>
      </c>
      <c r="G680">
        <v>1285120870</v>
      </c>
      <c r="H680">
        <v>5350</v>
      </c>
      <c r="I680" s="62">
        <v>8.0000000000000002E-3</v>
      </c>
      <c r="J680" s="62">
        <v>0.14425555555555555</v>
      </c>
      <c r="K680" s="62"/>
      <c r="L680" s="62"/>
      <c r="M680" s="62"/>
    </row>
    <row r="681" spans="2:13" x14ac:dyDescent="0.15">
      <c r="B681" s="57">
        <v>30008</v>
      </c>
      <c r="C681">
        <v>-5.112622E-2</v>
      </c>
      <c r="D681">
        <v>-5.8639870000000004E-2</v>
      </c>
      <c r="E681">
        <v>-4.798703E-2</v>
      </c>
      <c r="F681">
        <v>-5.0666370000000002E-2</v>
      </c>
      <c r="G681">
        <v>1248852400</v>
      </c>
      <c r="H681">
        <v>5372</v>
      </c>
      <c r="I681" s="62">
        <v>9.1999999999999998E-3</v>
      </c>
      <c r="J681" s="62">
        <v>0.13861304347826087</v>
      </c>
      <c r="K681" s="62"/>
      <c r="L681" s="62"/>
      <c r="M681" s="62"/>
    </row>
    <row r="682" spans="2:13" x14ac:dyDescent="0.15">
      <c r="B682" s="57">
        <v>30041</v>
      </c>
      <c r="C682">
        <v>-1.010141E-2</v>
      </c>
      <c r="D682">
        <v>-1.405495E-2</v>
      </c>
      <c r="E682">
        <v>-1.2064480000000001E-2</v>
      </c>
      <c r="F682">
        <v>-1.4830910000000001E-2</v>
      </c>
      <c r="G682">
        <v>1164700360</v>
      </c>
      <c r="H682">
        <v>5362</v>
      </c>
      <c r="I682" s="62">
        <v>9.7999999999999997E-3</v>
      </c>
      <c r="J682" s="62">
        <v>0.13871904761904763</v>
      </c>
      <c r="K682" s="62"/>
      <c r="L682" s="62"/>
      <c r="M682" s="62"/>
    </row>
    <row r="683" spans="2:13" x14ac:dyDescent="0.15">
      <c r="B683" s="57">
        <v>30071</v>
      </c>
      <c r="C683">
        <v>4.3268910000000001E-2</v>
      </c>
      <c r="D683">
        <v>4.1424160000000002E-2</v>
      </c>
      <c r="E683">
        <v>5.2242200000000003E-2</v>
      </c>
      <c r="F683">
        <v>5.0617759999999998E-2</v>
      </c>
      <c r="G683">
        <v>1143504350</v>
      </c>
      <c r="H683">
        <v>5335</v>
      </c>
      <c r="I683" s="62">
        <v>1.1299999999999999E-2</v>
      </c>
      <c r="J683" s="62">
        <v>0.13622500000000001</v>
      </c>
      <c r="K683" s="62"/>
      <c r="L683" s="62"/>
      <c r="M683" s="62"/>
    </row>
    <row r="684" spans="2:13" x14ac:dyDescent="0.15">
      <c r="B684" s="57">
        <v>30099</v>
      </c>
      <c r="C684">
        <v>-2.8212910000000001E-2</v>
      </c>
      <c r="D684">
        <v>-3.6596540000000004E-2</v>
      </c>
      <c r="E684">
        <v>-2.248992E-2</v>
      </c>
      <c r="F684">
        <v>-2.537845E-2</v>
      </c>
      <c r="G684">
        <v>1190712180</v>
      </c>
      <c r="H684">
        <v>5331</v>
      </c>
      <c r="I684" s="62">
        <v>1.06E-2</v>
      </c>
      <c r="J684" s="62">
        <v>0.14299545454545454</v>
      </c>
      <c r="K684" s="62"/>
      <c r="L684" s="62"/>
      <c r="M684" s="62"/>
    </row>
    <row r="685" spans="2:13" x14ac:dyDescent="0.15">
      <c r="B685" s="57">
        <v>30132</v>
      </c>
      <c r="C685">
        <v>-2.3913199999999999E-2</v>
      </c>
      <c r="D685">
        <v>-2.738022E-2</v>
      </c>
      <c r="E685">
        <v>-3.6698620000000001E-2</v>
      </c>
      <c r="F685">
        <v>-3.93721E-2</v>
      </c>
      <c r="G685">
        <v>1145547380</v>
      </c>
      <c r="H685">
        <v>5316</v>
      </c>
      <c r="I685" s="62">
        <v>9.5999999999999992E-3</v>
      </c>
      <c r="J685" s="62">
        <v>0.13946190476190476</v>
      </c>
      <c r="K685" s="62"/>
      <c r="L685" s="62"/>
      <c r="M685" s="62"/>
    </row>
    <row r="686" spans="2:13" x14ac:dyDescent="0.15">
      <c r="B686" s="57">
        <v>30162</v>
      </c>
      <c r="C686">
        <v>-2.052549E-2</v>
      </c>
      <c r="D686">
        <v>-2.2743240000000001E-2</v>
      </c>
      <c r="E686">
        <v>-1.477582E-2</v>
      </c>
      <c r="F686">
        <v>-1.6391889999999999E-2</v>
      </c>
      <c r="G686">
        <v>1110333490</v>
      </c>
      <c r="H686">
        <v>5299</v>
      </c>
      <c r="I686" s="62">
        <v>1.0500000000000001E-2</v>
      </c>
      <c r="J686" s="62">
        <v>0.13055</v>
      </c>
      <c r="K686" s="62"/>
      <c r="L686" s="62"/>
      <c r="M686" s="62"/>
    </row>
    <row r="687" spans="2:13" x14ac:dyDescent="0.15">
      <c r="B687" s="57">
        <v>30194</v>
      </c>
      <c r="C687">
        <v>0.11901589999999999</v>
      </c>
      <c r="D687">
        <v>0.10993399999999999</v>
      </c>
      <c r="E687">
        <v>6.3284809999999997E-2</v>
      </c>
      <c r="F687">
        <v>6.0208539999999998E-2</v>
      </c>
      <c r="G687">
        <v>1084558540</v>
      </c>
      <c r="H687">
        <v>5309</v>
      </c>
      <c r="I687" s="62">
        <v>7.6E-3</v>
      </c>
      <c r="J687" s="62">
        <v>0.12339047619047619</v>
      </c>
      <c r="K687" s="62"/>
      <c r="L687" s="62"/>
      <c r="M687" s="62"/>
    </row>
    <row r="688" spans="2:13" x14ac:dyDescent="0.15">
      <c r="B688" s="57">
        <v>30224</v>
      </c>
      <c r="C688">
        <v>1.6765680000000002E-2</v>
      </c>
      <c r="D688">
        <v>1.3675430000000001E-2</v>
      </c>
      <c r="E688">
        <v>3.316405E-2</v>
      </c>
      <c r="F688">
        <v>3.074634E-2</v>
      </c>
      <c r="G688">
        <v>1210778470</v>
      </c>
      <c r="H688">
        <v>5288</v>
      </c>
      <c r="I688" s="62">
        <v>5.1000000000000004E-3</v>
      </c>
      <c r="J688" s="62">
        <v>0.109065</v>
      </c>
      <c r="K688" s="62"/>
      <c r="L688" s="62"/>
      <c r="M688" s="62"/>
    </row>
    <row r="689" spans="2:13" x14ac:dyDescent="0.15">
      <c r="B689" s="57">
        <v>30253</v>
      </c>
      <c r="C689">
        <v>0.11863219999999999</v>
      </c>
      <c r="D689">
        <v>0.1159264</v>
      </c>
      <c r="E689">
        <v>0.12844709999999998</v>
      </c>
      <c r="F689">
        <v>0.12679369999999998</v>
      </c>
      <c r="G689">
        <v>1230071970</v>
      </c>
      <c r="H689">
        <v>5263</v>
      </c>
      <c r="I689" s="62">
        <v>5.8999999999999999E-3</v>
      </c>
      <c r="J689" s="62">
        <v>0.10550526315789474</v>
      </c>
      <c r="K689" s="62"/>
      <c r="L689" s="62"/>
      <c r="M689" s="62"/>
    </row>
    <row r="690" spans="2:13" x14ac:dyDescent="0.15">
      <c r="B690" s="57">
        <v>30285</v>
      </c>
      <c r="C690">
        <v>5.1941439999999998E-2</v>
      </c>
      <c r="D690">
        <v>4.4996950000000001E-2</v>
      </c>
      <c r="E690">
        <v>9.2037250000000001E-2</v>
      </c>
      <c r="F690">
        <v>8.9605749999999998E-2</v>
      </c>
      <c r="G690">
        <v>1372854950</v>
      </c>
      <c r="H690">
        <v>5242</v>
      </c>
      <c r="I690" s="62">
        <v>6.3E-3</v>
      </c>
      <c r="J690" s="62">
        <v>0.10539999999999999</v>
      </c>
      <c r="K690" s="62"/>
      <c r="L690" s="62"/>
      <c r="M690" s="62"/>
    </row>
    <row r="691" spans="2:13" x14ac:dyDescent="0.15">
      <c r="B691" s="57">
        <v>30316</v>
      </c>
      <c r="C691">
        <v>1.4509870000000001E-2</v>
      </c>
      <c r="D691">
        <v>1.2023230000000001E-2</v>
      </c>
      <c r="E691">
        <v>2.3447010000000001E-2</v>
      </c>
      <c r="F691">
        <v>2.124088E-2</v>
      </c>
      <c r="G691">
        <v>1437902810</v>
      </c>
      <c r="H691">
        <v>5459</v>
      </c>
      <c r="I691" s="62">
        <v>6.7000000000000002E-3</v>
      </c>
      <c r="J691" s="62">
        <v>0.10457142857142858</v>
      </c>
      <c r="K691" s="62"/>
      <c r="L691" s="62"/>
      <c r="M691" s="62"/>
    </row>
    <row r="692" spans="2:13" x14ac:dyDescent="0.15">
      <c r="B692" s="57">
        <v>30347</v>
      </c>
      <c r="C692">
        <v>4.1843720000000001E-2</v>
      </c>
      <c r="D692">
        <v>3.9755209999999999E-2</v>
      </c>
      <c r="E692">
        <v>0.1170619</v>
      </c>
      <c r="F692">
        <v>0.1157874</v>
      </c>
      <c r="G692">
        <v>1470258200</v>
      </c>
      <c r="H692">
        <v>5463</v>
      </c>
      <c r="I692" s="62">
        <v>6.8999999999999999E-3</v>
      </c>
      <c r="J692" s="62">
        <v>0.10724736842105263</v>
      </c>
      <c r="K692" s="62"/>
      <c r="L692" s="62"/>
      <c r="M692" s="62"/>
    </row>
    <row r="693" spans="2:13" x14ac:dyDescent="0.15">
      <c r="B693" s="57">
        <v>30375</v>
      </c>
      <c r="C693">
        <v>3.021478E-2</v>
      </c>
      <c r="D693">
        <v>2.4204099999999999E-2</v>
      </c>
      <c r="E693">
        <v>4.7266300000000004E-2</v>
      </c>
      <c r="F693">
        <v>4.509113E-2</v>
      </c>
      <c r="G693">
        <v>1527249940</v>
      </c>
      <c r="H693">
        <v>5486</v>
      </c>
      <c r="I693" s="62">
        <v>6.1999999999999998E-3</v>
      </c>
      <c r="J693" s="62">
        <v>0.10506521739130434</v>
      </c>
      <c r="K693" s="62"/>
      <c r="L693" s="62"/>
      <c r="M693" s="62"/>
    </row>
    <row r="694" spans="2:13" x14ac:dyDescent="0.15">
      <c r="B694" s="57">
        <v>30406</v>
      </c>
      <c r="C694">
        <v>3.4677510000000002E-2</v>
      </c>
      <c r="D694">
        <v>3.1620229999999999E-2</v>
      </c>
      <c r="E694">
        <v>5.0514469999999999E-2</v>
      </c>
      <c r="F694">
        <v>4.8486590000000003E-2</v>
      </c>
      <c r="G694">
        <v>1565945710</v>
      </c>
      <c r="H694">
        <v>5494</v>
      </c>
      <c r="I694" s="62">
        <v>6.3E-3</v>
      </c>
      <c r="J694" s="62">
        <v>0.10400000000000001</v>
      </c>
      <c r="K694" s="62"/>
      <c r="L694" s="62"/>
      <c r="M694" s="62"/>
    </row>
    <row r="695" spans="2:13" x14ac:dyDescent="0.15">
      <c r="B695" s="57">
        <v>30435</v>
      </c>
      <c r="C695">
        <v>7.4184920000000001E-2</v>
      </c>
      <c r="D695">
        <v>7.2839100000000004E-2</v>
      </c>
      <c r="E695">
        <v>8.0686750000000002E-2</v>
      </c>
      <c r="F695">
        <v>7.9603460000000001E-2</v>
      </c>
      <c r="G695">
        <v>1626437320</v>
      </c>
      <c r="H695">
        <v>5537</v>
      </c>
      <c r="I695" s="62">
        <v>7.0999999999999995E-3</v>
      </c>
      <c r="J695" s="62">
        <v>0.1038</v>
      </c>
      <c r="K695" s="62"/>
      <c r="L695" s="62"/>
      <c r="M695" s="62"/>
    </row>
    <row r="696" spans="2:13" x14ac:dyDescent="0.15">
      <c r="B696" s="57">
        <v>30467</v>
      </c>
      <c r="C696">
        <v>1.3225260000000001E-2</v>
      </c>
      <c r="D696">
        <v>7.961066000000001E-3</v>
      </c>
      <c r="E696">
        <v>9.1741080000000003E-2</v>
      </c>
      <c r="F696">
        <v>8.969394E-2</v>
      </c>
      <c r="G696">
        <v>1747254550</v>
      </c>
      <c r="H696">
        <v>5566</v>
      </c>
      <c r="I696" s="62">
        <v>6.8999999999999999E-3</v>
      </c>
      <c r="J696" s="62">
        <v>0.10848636363636363</v>
      </c>
      <c r="K696" s="62"/>
      <c r="L696" s="62"/>
      <c r="M696" s="62"/>
    </row>
    <row r="697" spans="2:13" x14ac:dyDescent="0.15">
      <c r="B697" s="57">
        <v>30497</v>
      </c>
      <c r="C697">
        <v>3.7837299999999997E-2</v>
      </c>
      <c r="D697">
        <v>3.486533E-2</v>
      </c>
      <c r="E697">
        <v>4.6340880000000001E-2</v>
      </c>
      <c r="F697">
        <v>4.4706269999999999E-2</v>
      </c>
      <c r="G697">
        <v>1768914260</v>
      </c>
      <c r="H697">
        <v>5601</v>
      </c>
      <c r="I697" s="62">
        <v>6.7000000000000002E-3</v>
      </c>
      <c r="J697" s="62">
        <v>0.11377000000000001</v>
      </c>
      <c r="K697" s="62"/>
      <c r="L697" s="62"/>
      <c r="M697" s="62"/>
    </row>
    <row r="698" spans="2:13" x14ac:dyDescent="0.15">
      <c r="B698" s="57">
        <v>30526</v>
      </c>
      <c r="C698">
        <v>-3.1569840000000002E-2</v>
      </c>
      <c r="D698">
        <v>-3.2865350000000002E-2</v>
      </c>
      <c r="E698">
        <v>-1.7555600000000001E-2</v>
      </c>
      <c r="F698">
        <v>-1.8495890000000001E-2</v>
      </c>
      <c r="G698">
        <v>1852038570</v>
      </c>
      <c r="H698">
        <v>5690</v>
      </c>
      <c r="I698" s="62">
        <v>7.4000000000000003E-3</v>
      </c>
      <c r="J698" s="62">
        <v>0.1184608695652174</v>
      </c>
      <c r="K698" s="62"/>
      <c r="L698" s="62"/>
      <c r="M698" s="62"/>
    </row>
    <row r="699" spans="2:13" x14ac:dyDescent="0.15">
      <c r="B699" s="57">
        <v>30559</v>
      </c>
      <c r="C699">
        <v>3.4652990000000002E-3</v>
      </c>
      <c r="D699">
        <v>-1.8006550000000002E-3</v>
      </c>
      <c r="E699">
        <v>-3.2919589999999999E-2</v>
      </c>
      <c r="F699">
        <v>-3.4840009999999998E-2</v>
      </c>
      <c r="G699">
        <v>1796656180</v>
      </c>
      <c r="H699">
        <v>5750</v>
      </c>
      <c r="I699" s="62">
        <v>7.6E-3</v>
      </c>
      <c r="J699" s="62">
        <v>0.11653809523809525</v>
      </c>
      <c r="K699" s="62"/>
      <c r="L699" s="62"/>
      <c r="M699" s="62"/>
    </row>
    <row r="700" spans="2:13" x14ac:dyDescent="0.15">
      <c r="B700" s="57">
        <v>30589</v>
      </c>
      <c r="C700">
        <v>1.6026869999999999E-2</v>
      </c>
      <c r="D700">
        <v>1.310219E-2</v>
      </c>
      <c r="E700">
        <v>3.0121129999999997E-5</v>
      </c>
      <c r="F700">
        <v>-1.5335720000000002E-3</v>
      </c>
      <c r="G700">
        <v>1798723970</v>
      </c>
      <c r="H700">
        <v>5835</v>
      </c>
      <c r="I700" s="62">
        <v>7.6E-3</v>
      </c>
      <c r="J700" s="62">
        <v>0.11541</v>
      </c>
      <c r="K700" s="62"/>
      <c r="L700" s="62"/>
      <c r="M700" s="62"/>
    </row>
    <row r="701" spans="2:13" x14ac:dyDescent="0.15">
      <c r="B701" s="57">
        <v>30620</v>
      </c>
      <c r="C701">
        <v>-2.8038280000000002E-2</v>
      </c>
      <c r="D701">
        <v>-2.9739359999999999E-2</v>
      </c>
      <c r="E701">
        <v>-5.9261029999999999E-2</v>
      </c>
      <c r="F701">
        <v>-6.0321150000000004E-2</v>
      </c>
      <c r="G701">
        <v>1837467920</v>
      </c>
      <c r="H701">
        <v>5897</v>
      </c>
      <c r="I701" s="62">
        <v>7.6E-3</v>
      </c>
      <c r="J701" s="62">
        <v>0.11689999999999999</v>
      </c>
      <c r="K701" s="62"/>
      <c r="L701" s="62"/>
      <c r="M701" s="62"/>
    </row>
    <row r="702" spans="2:13" x14ac:dyDescent="0.15">
      <c r="B702" s="57">
        <v>30650</v>
      </c>
      <c r="C702">
        <v>2.9555919999999999E-2</v>
      </c>
      <c r="D702">
        <v>2.4205650000000002E-2</v>
      </c>
      <c r="E702">
        <v>3.1712799999999999E-2</v>
      </c>
      <c r="F702">
        <v>2.990489E-2</v>
      </c>
      <c r="G702">
        <v>1790481200</v>
      </c>
      <c r="H702">
        <v>5985</v>
      </c>
      <c r="I702" s="62">
        <v>6.9999999999999993E-3</v>
      </c>
      <c r="J702" s="62">
        <v>0.11829523809523809</v>
      </c>
      <c r="K702" s="62"/>
      <c r="L702" s="62"/>
      <c r="M702" s="62"/>
    </row>
    <row r="703" spans="2:13" x14ac:dyDescent="0.15">
      <c r="B703" s="57">
        <v>30680</v>
      </c>
      <c r="C703">
        <v>-1.046383E-2</v>
      </c>
      <c r="D703">
        <v>-1.3441750000000001E-2</v>
      </c>
      <c r="E703">
        <v>-1.967209E-2</v>
      </c>
      <c r="F703">
        <v>-2.1479350000000001E-2</v>
      </c>
      <c r="G703">
        <v>1832575150</v>
      </c>
      <c r="H703">
        <v>6053</v>
      </c>
      <c r="I703" s="62">
        <v>7.3000000000000001E-3</v>
      </c>
      <c r="J703" s="62">
        <v>0.11674285714285715</v>
      </c>
      <c r="K703" s="62"/>
      <c r="L703" s="62"/>
      <c r="M703" s="62"/>
    </row>
    <row r="704" spans="2:13" x14ac:dyDescent="0.15">
      <c r="B704" s="57">
        <v>30712</v>
      </c>
      <c r="C704">
        <v>-1.3025170000000001E-2</v>
      </c>
      <c r="D704">
        <v>-1.487517E-2</v>
      </c>
      <c r="E704">
        <v>5.4235840000000004E-3</v>
      </c>
      <c r="F704">
        <v>4.2156090000000004E-3</v>
      </c>
      <c r="G704">
        <v>1825990220</v>
      </c>
      <c r="H704">
        <v>6140</v>
      </c>
      <c r="I704" s="62">
        <v>7.6E-3</v>
      </c>
      <c r="J704" s="62">
        <v>0.11842105263157895</v>
      </c>
      <c r="K704" s="62"/>
      <c r="L704" s="62"/>
      <c r="M704" s="62"/>
    </row>
    <row r="705" spans="2:13" x14ac:dyDescent="0.15">
      <c r="B705" s="57">
        <v>30741</v>
      </c>
      <c r="C705">
        <v>-3.9072929999999999E-2</v>
      </c>
      <c r="D705">
        <v>-4.3937660000000003E-2</v>
      </c>
      <c r="E705">
        <v>-5.0766699999999998E-2</v>
      </c>
      <c r="F705">
        <v>-5.2394900000000001E-2</v>
      </c>
      <c r="G705">
        <v>1792688640</v>
      </c>
      <c r="H705">
        <v>6172</v>
      </c>
      <c r="I705" s="62">
        <v>7.0999999999999995E-3</v>
      </c>
      <c r="J705" s="62">
        <v>0.12319090909090909</v>
      </c>
      <c r="K705" s="62"/>
      <c r="L705" s="62"/>
      <c r="M705" s="62"/>
    </row>
    <row r="706" spans="2:13" x14ac:dyDescent="0.15">
      <c r="B706" s="57">
        <v>30771</v>
      </c>
      <c r="C706">
        <v>1.33896E-2</v>
      </c>
      <c r="D706">
        <v>1.002464E-2</v>
      </c>
      <c r="E706">
        <v>7.4490700000000003E-3</v>
      </c>
      <c r="F706">
        <v>5.6641580000000007E-3</v>
      </c>
      <c r="G706">
        <v>1713442510</v>
      </c>
      <c r="H706">
        <v>6216</v>
      </c>
      <c r="I706" s="62">
        <v>7.3000000000000001E-3</v>
      </c>
      <c r="J706" s="62">
        <v>0.126335</v>
      </c>
      <c r="K706" s="62"/>
      <c r="L706" s="62"/>
      <c r="M706" s="62"/>
    </row>
    <row r="707" spans="2:13" x14ac:dyDescent="0.15">
      <c r="B707" s="57">
        <v>30802</v>
      </c>
      <c r="C707">
        <v>2.5375130000000004E-3</v>
      </c>
      <c r="D707">
        <v>8.0037680000000005E-4</v>
      </c>
      <c r="E707">
        <v>-2.0520630000000002E-2</v>
      </c>
      <c r="F707">
        <v>-2.1804880000000002E-2</v>
      </c>
      <c r="G707">
        <v>1731179580</v>
      </c>
      <c r="H707">
        <v>6261</v>
      </c>
      <c r="I707" s="62">
        <v>8.1000000000000013E-3</v>
      </c>
      <c r="J707" s="62">
        <v>0.13408636363636364</v>
      </c>
      <c r="K707" s="62"/>
      <c r="L707" s="62"/>
      <c r="M707" s="62"/>
    </row>
    <row r="708" spans="2:13" x14ac:dyDescent="0.15">
      <c r="B708" s="57">
        <v>30833</v>
      </c>
      <c r="C708">
        <v>-5.2319560000000001E-2</v>
      </c>
      <c r="D708">
        <v>-5.7704570000000004E-2</v>
      </c>
      <c r="E708">
        <v>-5.1535669999999999E-2</v>
      </c>
      <c r="F708">
        <v>-5.332493E-2</v>
      </c>
      <c r="G708">
        <v>1732658500</v>
      </c>
      <c r="H708">
        <v>6271</v>
      </c>
      <c r="I708" s="62">
        <v>7.8000000000000005E-3</v>
      </c>
      <c r="J708" s="62">
        <v>0.13562857142857143</v>
      </c>
      <c r="K708" s="62"/>
      <c r="L708" s="62"/>
      <c r="M708" s="62"/>
    </row>
    <row r="709" spans="2:13" x14ac:dyDescent="0.15">
      <c r="B709" s="57">
        <v>30862</v>
      </c>
      <c r="C709">
        <v>2.3383859999999999E-2</v>
      </c>
      <c r="D709">
        <v>1.9500989999999999E-2</v>
      </c>
      <c r="E709">
        <v>1.199569E-2</v>
      </c>
      <c r="F709">
        <v>1.0194100000000001E-2</v>
      </c>
      <c r="G709">
        <v>1617913130</v>
      </c>
      <c r="H709">
        <v>6276</v>
      </c>
      <c r="I709" s="62">
        <v>7.4999999999999997E-3</v>
      </c>
      <c r="J709" s="62">
        <v>0.13362380952380953</v>
      </c>
      <c r="K709" s="62"/>
      <c r="L709" s="62"/>
      <c r="M709" s="62"/>
    </row>
    <row r="710" spans="2:13" x14ac:dyDescent="0.15">
      <c r="B710" s="57">
        <v>30894</v>
      </c>
      <c r="C710">
        <v>-2.0623180000000001E-2</v>
      </c>
      <c r="D710">
        <v>-2.2543710000000002E-2</v>
      </c>
      <c r="E710">
        <v>-5.030254E-2</v>
      </c>
      <c r="F710">
        <v>-5.1346880000000004E-2</v>
      </c>
      <c r="G710">
        <v>1648797710</v>
      </c>
      <c r="H710">
        <v>6292</v>
      </c>
      <c r="I710" s="62">
        <v>8.199999999999999E-3</v>
      </c>
      <c r="J710" s="62">
        <v>0.12716086956521738</v>
      </c>
      <c r="K710" s="62"/>
      <c r="L710" s="62"/>
      <c r="M710" s="62"/>
    </row>
    <row r="711" spans="2:13" x14ac:dyDescent="0.15">
      <c r="B711" s="57">
        <v>30925</v>
      </c>
      <c r="C711">
        <v>0.11269079999999999</v>
      </c>
      <c r="D711">
        <v>0.1068142</v>
      </c>
      <c r="E711">
        <v>8.8817130000000008E-2</v>
      </c>
      <c r="F711">
        <v>8.6880780000000005E-2</v>
      </c>
      <c r="G711">
        <v>1608349730</v>
      </c>
      <c r="H711">
        <v>6307</v>
      </c>
      <c r="I711" s="62">
        <v>8.3000000000000001E-3</v>
      </c>
      <c r="J711" s="62">
        <v>0.12522631578947369</v>
      </c>
      <c r="K711" s="62"/>
      <c r="L711" s="62"/>
      <c r="M711" s="62"/>
    </row>
    <row r="712" spans="2:13" x14ac:dyDescent="0.15">
      <c r="B712" s="57">
        <v>30953</v>
      </c>
      <c r="C712">
        <v>4.0344520000000001E-4</v>
      </c>
      <c r="D712">
        <v>-2.5385070000000002E-3</v>
      </c>
      <c r="E712">
        <v>-3.7732729999999999E-4</v>
      </c>
      <c r="F712">
        <v>-1.88835E-3</v>
      </c>
      <c r="G712">
        <v>1778439380</v>
      </c>
      <c r="H712">
        <v>6284</v>
      </c>
      <c r="I712" s="62">
        <v>8.6E-3</v>
      </c>
      <c r="J712" s="62">
        <v>0.12160454545454545</v>
      </c>
      <c r="K712" s="62"/>
      <c r="L712" s="62"/>
      <c r="M712" s="62"/>
    </row>
    <row r="713" spans="2:13" x14ac:dyDescent="0.15">
      <c r="B713" s="57">
        <v>30986</v>
      </c>
      <c r="C713">
        <v>-7.3122280000000002E-5</v>
      </c>
      <c r="D713">
        <v>-2.9206310000000004E-3</v>
      </c>
      <c r="E713">
        <v>-2.375563E-2</v>
      </c>
      <c r="F713">
        <v>-2.5012670000000001E-2</v>
      </c>
      <c r="G713">
        <v>1765826020</v>
      </c>
      <c r="H713">
        <v>6267</v>
      </c>
      <c r="I713" s="62">
        <v>0.01</v>
      </c>
      <c r="J713" s="62">
        <v>0.11572631578947368</v>
      </c>
      <c r="K713" s="62"/>
      <c r="L713" s="62"/>
      <c r="M713" s="62"/>
    </row>
    <row r="714" spans="2:13" x14ac:dyDescent="0.15">
      <c r="B714" s="57">
        <v>31016</v>
      </c>
      <c r="C714">
        <v>-1.0685120000000001E-2</v>
      </c>
      <c r="D714">
        <v>-1.525728E-2</v>
      </c>
      <c r="E714">
        <v>-3.1506409999999999E-2</v>
      </c>
      <c r="F714">
        <v>-3.3305479999999998E-2</v>
      </c>
      <c r="G714">
        <v>1754229900</v>
      </c>
      <c r="H714">
        <v>6256</v>
      </c>
      <c r="I714" s="62">
        <v>7.3000000000000001E-3</v>
      </c>
      <c r="J714" s="62">
        <v>0.114995</v>
      </c>
      <c r="K714" s="62"/>
      <c r="L714" s="62"/>
      <c r="M714" s="62"/>
    </row>
    <row r="715" spans="2:13" x14ac:dyDescent="0.15">
      <c r="B715" s="57">
        <v>31047</v>
      </c>
      <c r="C715">
        <v>2.365304E-2</v>
      </c>
      <c r="D715">
        <v>2.0091999999999999E-2</v>
      </c>
      <c r="E715">
        <v>2.7318420000000004E-3</v>
      </c>
      <c r="F715">
        <v>7.1847300000000007E-4</v>
      </c>
      <c r="G715">
        <v>1723799040</v>
      </c>
      <c r="H715">
        <v>6267</v>
      </c>
      <c r="I715" s="62">
        <v>6.4000000000000003E-3</v>
      </c>
      <c r="J715" s="62">
        <v>0.11384285714285713</v>
      </c>
      <c r="K715" s="62"/>
      <c r="L715" s="62"/>
      <c r="M715" s="62"/>
    </row>
    <row r="716" spans="2:13" x14ac:dyDescent="0.15">
      <c r="B716" s="57">
        <v>31078</v>
      </c>
      <c r="C716">
        <v>8.5719070000000008E-2</v>
      </c>
      <c r="D716">
        <v>8.3507520000000002E-2</v>
      </c>
      <c r="E716">
        <v>0.12147509999999999</v>
      </c>
      <c r="F716">
        <v>0.12022519999999999</v>
      </c>
      <c r="G716">
        <v>1757258250</v>
      </c>
      <c r="H716">
        <v>6251</v>
      </c>
      <c r="I716" s="62">
        <v>6.5000000000000006E-3</v>
      </c>
      <c r="J716" s="62">
        <v>0.11508888888888888</v>
      </c>
      <c r="K716" s="62"/>
      <c r="L716" s="62"/>
      <c r="M716" s="62"/>
    </row>
    <row r="717" spans="2:13" x14ac:dyDescent="0.15">
      <c r="B717" s="57">
        <v>31106</v>
      </c>
      <c r="C717">
        <v>1.6897660000000002E-2</v>
      </c>
      <c r="D717">
        <v>1.2269210000000001E-2</v>
      </c>
      <c r="E717">
        <v>4.603438E-2</v>
      </c>
      <c r="F717">
        <v>4.4495480000000004E-2</v>
      </c>
      <c r="G717">
        <v>1902467230</v>
      </c>
      <c r="H717">
        <v>6263</v>
      </c>
      <c r="I717" s="62">
        <v>5.7999999999999996E-3</v>
      </c>
      <c r="J717" s="62">
        <v>0.11855238095238095</v>
      </c>
      <c r="K717" s="62"/>
      <c r="L717" s="62"/>
      <c r="M717" s="62"/>
    </row>
    <row r="718" spans="2:13" x14ac:dyDescent="0.15">
      <c r="B718" s="57">
        <v>31135</v>
      </c>
      <c r="C718">
        <v>-1.7467590000000001E-3</v>
      </c>
      <c r="D718">
        <v>-4.924225E-3</v>
      </c>
      <c r="E718">
        <v>-3.5805990000000003E-3</v>
      </c>
      <c r="F718">
        <v>-5.1780860000000001E-3</v>
      </c>
      <c r="G718">
        <v>1924027170</v>
      </c>
      <c r="H718">
        <v>6244</v>
      </c>
      <c r="I718" s="62">
        <v>6.1999999999999998E-3</v>
      </c>
      <c r="J718" s="62">
        <v>0.11434761904761905</v>
      </c>
      <c r="K718" s="62"/>
      <c r="L718" s="62"/>
      <c r="M718" s="62"/>
    </row>
    <row r="719" spans="2:13" x14ac:dyDescent="0.15">
      <c r="B719" s="57">
        <v>31167</v>
      </c>
      <c r="C719">
        <v>-2.1865140000000001E-3</v>
      </c>
      <c r="D719">
        <v>-3.9577689999999999E-3</v>
      </c>
      <c r="E719">
        <v>-9.6518290000000007E-3</v>
      </c>
      <c r="F719">
        <v>-1.075886E-2</v>
      </c>
      <c r="G719">
        <v>1918232850</v>
      </c>
      <c r="H719">
        <v>6243</v>
      </c>
      <c r="I719" s="62">
        <v>7.1999999999999998E-3</v>
      </c>
      <c r="J719" s="62">
        <v>0.10846818181818182</v>
      </c>
      <c r="K719" s="62"/>
      <c r="L719" s="62"/>
      <c r="M719" s="62"/>
    </row>
    <row r="720" spans="2:13" x14ac:dyDescent="0.15">
      <c r="B720" s="57">
        <v>31198</v>
      </c>
      <c r="C720">
        <v>5.5774310000000001E-2</v>
      </c>
      <c r="D720">
        <v>5.0798610000000001E-2</v>
      </c>
      <c r="E720">
        <v>2.222147E-2</v>
      </c>
      <c r="F720">
        <v>2.0489650000000002E-2</v>
      </c>
      <c r="G720">
        <v>1907468130</v>
      </c>
      <c r="H720">
        <v>6229</v>
      </c>
      <c r="I720" s="62">
        <v>6.6E-3</v>
      </c>
      <c r="J720" s="62">
        <v>0.10156000000000001</v>
      </c>
      <c r="K720" s="62"/>
      <c r="L720" s="62"/>
      <c r="M720" s="62"/>
    </row>
    <row r="721" spans="2:13" x14ac:dyDescent="0.15">
      <c r="B721" s="57">
        <v>31226</v>
      </c>
      <c r="C721">
        <v>1.7090939999999999E-2</v>
      </c>
      <c r="D721">
        <v>1.4037610000000001E-2</v>
      </c>
      <c r="E721">
        <v>2.1032940000000003E-3</v>
      </c>
      <c r="F721">
        <v>5.7245440000000005E-4</v>
      </c>
      <c r="G721">
        <v>1985364230</v>
      </c>
      <c r="H721">
        <v>6225</v>
      </c>
      <c r="I721" s="62">
        <v>5.5000000000000005E-3</v>
      </c>
      <c r="J721" s="62">
        <v>0.10306818181818182</v>
      </c>
      <c r="K721" s="62"/>
      <c r="L721" s="62"/>
      <c r="M721" s="62"/>
    </row>
    <row r="722" spans="2:13" x14ac:dyDescent="0.15">
      <c r="B722" s="57">
        <v>31259</v>
      </c>
      <c r="C722">
        <v>-2.5110040000000001E-4</v>
      </c>
      <c r="D722">
        <v>-2.2201680000000002E-3</v>
      </c>
      <c r="E722">
        <v>2.1382189999999999E-2</v>
      </c>
      <c r="F722">
        <v>2.0386120000000001E-2</v>
      </c>
      <c r="G722">
        <v>2015654760</v>
      </c>
      <c r="H722">
        <v>6239</v>
      </c>
      <c r="I722" s="62">
        <v>6.1999999999999998E-3</v>
      </c>
      <c r="J722" s="62">
        <v>0.10331818181818182</v>
      </c>
      <c r="K722" s="62"/>
      <c r="L722" s="62"/>
      <c r="M722" s="62"/>
    </row>
    <row r="723" spans="2:13" x14ac:dyDescent="0.15">
      <c r="B723" s="57">
        <v>31289</v>
      </c>
      <c r="C723">
        <v>-4.7944010000000002E-3</v>
      </c>
      <c r="D723">
        <v>-9.5918420000000015E-3</v>
      </c>
      <c r="E723">
        <v>-2.2137900000000002E-3</v>
      </c>
      <c r="F723">
        <v>-3.8612750000000004E-3</v>
      </c>
      <c r="G723">
        <v>2015621140</v>
      </c>
      <c r="H723">
        <v>6236</v>
      </c>
      <c r="I723" s="62">
        <v>5.5000000000000005E-3</v>
      </c>
      <c r="J723" s="62">
        <v>0.10373157894736842</v>
      </c>
      <c r="K723" s="62"/>
      <c r="L723" s="62"/>
      <c r="M723" s="62"/>
    </row>
    <row r="724" spans="2:13" x14ac:dyDescent="0.15">
      <c r="B724" s="57">
        <v>31320</v>
      </c>
      <c r="C724">
        <v>-3.9825869999999999E-2</v>
      </c>
      <c r="D724">
        <v>-4.257652E-2</v>
      </c>
      <c r="E724">
        <v>-5.685925E-2</v>
      </c>
      <c r="F724">
        <v>-5.819212E-2</v>
      </c>
      <c r="G724">
        <v>1983719080</v>
      </c>
      <c r="H724">
        <v>6247</v>
      </c>
      <c r="I724" s="62">
        <v>6.0000000000000001E-3</v>
      </c>
      <c r="J724" s="62">
        <v>0.10236818181818182</v>
      </c>
      <c r="K724" s="62"/>
      <c r="L724" s="62"/>
      <c r="M724" s="62"/>
    </row>
    <row r="725" spans="2:13" x14ac:dyDescent="0.15">
      <c r="B725" s="57">
        <v>31351</v>
      </c>
      <c r="C725">
        <v>4.4441090000000003E-2</v>
      </c>
      <c r="D725">
        <v>4.2022919999999998E-2</v>
      </c>
      <c r="E725">
        <v>1.765189E-2</v>
      </c>
      <c r="F725">
        <v>1.6563350000000001E-2</v>
      </c>
      <c r="G725">
        <v>1902474730</v>
      </c>
      <c r="H725">
        <v>6247</v>
      </c>
      <c r="I725" s="62">
        <v>6.5000000000000006E-3</v>
      </c>
      <c r="J725" s="62">
        <v>9.7815789473684217E-2</v>
      </c>
      <c r="K725" s="62"/>
      <c r="L725" s="62"/>
      <c r="M725" s="62"/>
    </row>
    <row r="726" spans="2:13" x14ac:dyDescent="0.15">
      <c r="B726" s="57">
        <v>31380</v>
      </c>
      <c r="C726">
        <v>6.9228430000000007E-2</v>
      </c>
      <c r="D726">
        <v>6.469888E-2</v>
      </c>
      <c r="E726">
        <v>5.2562740000000004E-2</v>
      </c>
      <c r="F726">
        <v>5.0965099999999999E-2</v>
      </c>
      <c r="G726">
        <v>1974531570</v>
      </c>
      <c r="H726">
        <v>6251</v>
      </c>
      <c r="I726" s="62">
        <v>6.0999999999999995E-3</v>
      </c>
      <c r="J726" s="62">
        <v>9.2590476190476195E-2</v>
      </c>
      <c r="K726" s="62"/>
      <c r="L726" s="62"/>
      <c r="M726" s="62"/>
    </row>
    <row r="727" spans="2:13" x14ac:dyDescent="0.15">
      <c r="B727" s="57">
        <v>31412</v>
      </c>
      <c r="C727">
        <v>4.3061490000000001E-2</v>
      </c>
      <c r="D727">
        <v>4.0080480000000002E-2</v>
      </c>
      <c r="E727">
        <v>2.8021110000000002E-2</v>
      </c>
      <c r="F727">
        <v>2.6355119999999999E-2</v>
      </c>
      <c r="G727">
        <v>2091138780</v>
      </c>
      <c r="H727">
        <v>6258</v>
      </c>
      <c r="I727" s="62">
        <v>6.5000000000000006E-3</v>
      </c>
      <c r="J727" s="62">
        <v>9.1938095238095235E-2</v>
      </c>
      <c r="K727" s="62"/>
      <c r="L727" s="62"/>
      <c r="M727" s="62"/>
    </row>
    <row r="728" spans="2:13" x14ac:dyDescent="0.15">
      <c r="B728" s="57">
        <v>31443</v>
      </c>
      <c r="C728">
        <v>9.830249000000001E-3</v>
      </c>
      <c r="D728">
        <v>8.0071470000000009E-3</v>
      </c>
      <c r="E728">
        <v>4.407142E-2</v>
      </c>
      <c r="F728">
        <v>4.3082389999999998E-2</v>
      </c>
      <c r="G728">
        <v>2196679750</v>
      </c>
      <c r="H728">
        <v>6241</v>
      </c>
      <c r="I728" s="62">
        <v>5.6000000000000008E-3</v>
      </c>
      <c r="J728" s="62">
        <v>8.7042105263157893E-2</v>
      </c>
      <c r="K728" s="62"/>
      <c r="L728" s="62"/>
      <c r="M728" s="62"/>
    </row>
    <row r="729" spans="2:13" x14ac:dyDescent="0.15">
      <c r="B729" s="57">
        <v>31471</v>
      </c>
      <c r="C729">
        <v>7.2501309999999999E-2</v>
      </c>
      <c r="D729">
        <v>6.8191009999999996E-2</v>
      </c>
      <c r="E729">
        <v>6.038052E-2</v>
      </c>
      <c r="F729">
        <v>5.8937670000000004E-2</v>
      </c>
      <c r="G729">
        <v>2212523020</v>
      </c>
      <c r="H729">
        <v>6235</v>
      </c>
      <c r="I729" s="62">
        <v>5.3E-3</v>
      </c>
      <c r="J729" s="62">
        <v>7.7785000000000007E-2</v>
      </c>
      <c r="K729" s="62"/>
      <c r="L729" s="62"/>
      <c r="M729" s="62"/>
    </row>
    <row r="730" spans="2:13" x14ac:dyDescent="0.15">
      <c r="B730" s="57">
        <v>31502</v>
      </c>
      <c r="C730">
        <v>5.3886830000000004E-2</v>
      </c>
      <c r="D730">
        <v>5.136164E-2</v>
      </c>
      <c r="E730">
        <v>4.7191810000000001E-2</v>
      </c>
      <c r="F730">
        <v>4.5678620000000003E-2</v>
      </c>
      <c r="G730">
        <v>2361570970</v>
      </c>
      <c r="H730">
        <v>6232</v>
      </c>
      <c r="I730" s="62">
        <v>6.0000000000000001E-3</v>
      </c>
      <c r="J730" s="62">
        <v>7.2990909090909092E-2</v>
      </c>
      <c r="K730" s="62"/>
      <c r="L730" s="62"/>
      <c r="M730" s="62"/>
    </row>
    <row r="731" spans="2:13" x14ac:dyDescent="0.15">
      <c r="B731" s="57">
        <v>31532</v>
      </c>
      <c r="C731">
        <v>-7.9031210000000008E-3</v>
      </c>
      <c r="D731">
        <v>-9.6341510000000005E-3</v>
      </c>
      <c r="E731">
        <v>1.6139899999999999E-2</v>
      </c>
      <c r="F731">
        <v>1.5141390000000001E-2</v>
      </c>
      <c r="G731">
        <v>2478081140</v>
      </c>
      <c r="H731">
        <v>6253</v>
      </c>
      <c r="I731" s="62">
        <v>5.1999999999999998E-3</v>
      </c>
      <c r="J731" s="62">
        <v>7.7095238095238092E-2</v>
      </c>
      <c r="K731" s="62"/>
      <c r="L731" s="62"/>
      <c r="M731" s="62"/>
    </row>
    <row r="732" spans="2:13" x14ac:dyDescent="0.15">
      <c r="B732" s="57">
        <v>31562</v>
      </c>
      <c r="C732">
        <v>5.0846519999999999E-2</v>
      </c>
      <c r="D732">
        <v>4.712583E-2</v>
      </c>
      <c r="E732">
        <v>3.6193500000000003E-2</v>
      </c>
      <c r="F732">
        <v>3.4778660000000003E-2</v>
      </c>
      <c r="G732">
        <v>2455514400</v>
      </c>
      <c r="H732">
        <v>6273</v>
      </c>
      <c r="I732" s="62">
        <v>4.8999999999999998E-3</v>
      </c>
      <c r="J732" s="62">
        <v>7.799523809523809E-2</v>
      </c>
      <c r="K732" s="62"/>
      <c r="L732" s="62"/>
      <c r="M732" s="62"/>
    </row>
    <row r="733" spans="2:13" x14ac:dyDescent="0.15">
      <c r="B733" s="57">
        <v>31593</v>
      </c>
      <c r="C733">
        <v>1.424398E-2</v>
      </c>
      <c r="D733">
        <v>1.162244E-2</v>
      </c>
      <c r="E733">
        <v>8.0867639999999998E-3</v>
      </c>
      <c r="F733">
        <v>6.7147960000000003E-3</v>
      </c>
      <c r="G733">
        <v>2568312890</v>
      </c>
      <c r="H733">
        <v>6320</v>
      </c>
      <c r="I733" s="62">
        <v>5.1999999999999998E-3</v>
      </c>
      <c r="J733" s="62">
        <v>7.3031818181818184E-2</v>
      </c>
      <c r="K733" s="62"/>
      <c r="L733" s="62"/>
      <c r="M733" s="62"/>
    </row>
    <row r="734" spans="2:13" x14ac:dyDescent="0.15">
      <c r="B734" s="57">
        <v>31624</v>
      </c>
      <c r="C734">
        <v>-5.9700130000000004E-2</v>
      </c>
      <c r="D734">
        <v>-6.1454120000000001E-2</v>
      </c>
      <c r="E734">
        <v>-7.312813E-2</v>
      </c>
      <c r="F734">
        <v>-7.3916900000000008E-2</v>
      </c>
      <c r="G734">
        <v>2615643330</v>
      </c>
      <c r="H734">
        <v>6389</v>
      </c>
      <c r="I734" s="62">
        <v>5.1999999999999998E-3</v>
      </c>
      <c r="J734" s="62">
        <v>7.165714285714285E-2</v>
      </c>
      <c r="K734" s="62"/>
      <c r="L734" s="62"/>
      <c r="M734" s="62"/>
    </row>
    <row r="735" spans="2:13" x14ac:dyDescent="0.15">
      <c r="B735" s="57">
        <v>31653</v>
      </c>
      <c r="C735">
        <v>6.6182930000000001E-2</v>
      </c>
      <c r="D735">
        <v>6.2429900000000003E-2</v>
      </c>
      <c r="E735">
        <v>2.3268839999999999E-2</v>
      </c>
      <c r="F735">
        <v>2.188961E-2</v>
      </c>
      <c r="G735">
        <v>2463988860</v>
      </c>
      <c r="H735">
        <v>6451</v>
      </c>
      <c r="I735" s="62">
        <v>4.5999999999999999E-3</v>
      </c>
      <c r="J735" s="62">
        <v>7.4476190476190474E-2</v>
      </c>
      <c r="K735" s="62"/>
      <c r="L735" s="62"/>
      <c r="M735" s="62"/>
    </row>
    <row r="736" spans="2:13" x14ac:dyDescent="0.15">
      <c r="B736" s="57">
        <v>31685</v>
      </c>
      <c r="C736">
        <v>-7.9019920000000007E-2</v>
      </c>
      <c r="D736">
        <v>-8.1272300000000006E-2</v>
      </c>
      <c r="E736">
        <v>-5.9071110000000003E-2</v>
      </c>
      <c r="F736">
        <v>-6.0184330000000001E-2</v>
      </c>
      <c r="G736">
        <v>2618395250</v>
      </c>
      <c r="H736">
        <v>6486</v>
      </c>
      <c r="I736" s="62">
        <v>4.5000000000000005E-3</v>
      </c>
      <c r="J736" s="62">
        <v>7.4263636363636365E-2</v>
      </c>
      <c r="K736" s="62"/>
      <c r="L736" s="62"/>
      <c r="M736" s="62"/>
    </row>
    <row r="737" spans="2:13" x14ac:dyDescent="0.15">
      <c r="B737" s="57">
        <v>31716</v>
      </c>
      <c r="C737">
        <v>4.9304720000000003E-2</v>
      </c>
      <c r="D737">
        <v>4.6860140000000002E-2</v>
      </c>
      <c r="E737">
        <v>2.3777019999999999E-2</v>
      </c>
      <c r="F737">
        <v>2.280341E-2</v>
      </c>
      <c r="G737">
        <v>2404786840</v>
      </c>
      <c r="H737">
        <v>6512</v>
      </c>
      <c r="I737" s="62">
        <v>4.5999999999999999E-3</v>
      </c>
      <c r="J737" s="62">
        <v>7.2505555555555559E-2</v>
      </c>
      <c r="K737" s="62"/>
      <c r="L737" s="62"/>
      <c r="M737" s="62"/>
    </row>
    <row r="738" spans="2:13" x14ac:dyDescent="0.15">
      <c r="B738" s="57">
        <v>31744</v>
      </c>
      <c r="C738">
        <v>1.509305E-2</v>
      </c>
      <c r="D738">
        <v>1.087392E-2</v>
      </c>
      <c r="E738">
        <v>-6.2627950000000007E-3</v>
      </c>
      <c r="F738">
        <v>-7.5260060000000009E-3</v>
      </c>
      <c r="G738">
        <v>2518148070</v>
      </c>
      <c r="H738">
        <v>6548</v>
      </c>
      <c r="I738" s="62">
        <v>3.9000000000000003E-3</v>
      </c>
      <c r="J738" s="62">
        <v>7.112727272727272E-2</v>
      </c>
      <c r="K738" s="62"/>
      <c r="L738" s="62"/>
      <c r="M738" s="62"/>
    </row>
    <row r="739" spans="2:13" x14ac:dyDescent="0.15">
      <c r="B739" s="57">
        <v>31777</v>
      </c>
      <c r="C739">
        <v>-2.638714E-2</v>
      </c>
      <c r="D739">
        <v>-2.9056220000000001E-2</v>
      </c>
      <c r="E739">
        <v>-3.4609250000000001E-2</v>
      </c>
      <c r="F739">
        <v>-3.6117469999999999E-2</v>
      </c>
      <c r="G739">
        <v>2539420930</v>
      </c>
      <c r="H739">
        <v>6547</v>
      </c>
      <c r="I739" s="62">
        <v>4.8999999999999998E-3</v>
      </c>
      <c r="J739" s="62">
        <v>7.0845000000000005E-2</v>
      </c>
      <c r="K739" s="62"/>
      <c r="L739" s="62"/>
      <c r="M739" s="62"/>
    </row>
    <row r="740" spans="2:13" x14ac:dyDescent="0.15">
      <c r="B740" s="57">
        <v>31807</v>
      </c>
      <c r="C740">
        <v>0.12849869999999999</v>
      </c>
      <c r="D740">
        <v>0.12692689999999998</v>
      </c>
      <c r="E740">
        <v>0.11756459999999999</v>
      </c>
      <c r="F740">
        <v>0.11667709999999999</v>
      </c>
      <c r="G740">
        <v>2471531950</v>
      </c>
      <c r="H740">
        <v>6605</v>
      </c>
      <c r="I740" s="62">
        <v>4.1999999999999997E-3</v>
      </c>
      <c r="J740" s="62">
        <v>7.2505263157894739E-2</v>
      </c>
      <c r="K740" s="62"/>
      <c r="L740" s="62"/>
      <c r="M740" s="62"/>
    </row>
    <row r="741" spans="2:13" x14ac:dyDescent="0.15">
      <c r="B741" s="57">
        <v>31835</v>
      </c>
      <c r="C741">
        <v>4.7921820000000004E-2</v>
      </c>
      <c r="D741">
        <v>4.4495319999999998E-2</v>
      </c>
      <c r="E741">
        <v>7.4611659999999996E-2</v>
      </c>
      <c r="F741">
        <v>7.3463219999999996E-2</v>
      </c>
      <c r="G741">
        <v>2791246440</v>
      </c>
      <c r="H741">
        <v>6661</v>
      </c>
      <c r="I741" s="62">
        <v>4.3E-3</v>
      </c>
      <c r="J741" s="62">
        <v>7.248636363636364E-2</v>
      </c>
      <c r="K741" s="62"/>
      <c r="L741" s="62"/>
      <c r="M741" s="62"/>
    </row>
    <row r="742" spans="2:13" x14ac:dyDescent="0.15">
      <c r="B742" s="57">
        <v>31867</v>
      </c>
      <c r="C742">
        <v>2.366445E-2</v>
      </c>
      <c r="D742">
        <v>2.121814E-2</v>
      </c>
      <c r="E742">
        <v>3.6283460000000003E-2</v>
      </c>
      <c r="F742">
        <v>3.486558E-2</v>
      </c>
      <c r="G742">
        <v>2917739290</v>
      </c>
      <c r="H742">
        <v>6711</v>
      </c>
      <c r="I742" s="62">
        <v>4.6999999999999993E-3</v>
      </c>
      <c r="J742" s="62">
        <v>8.0228571428571427E-2</v>
      </c>
      <c r="K742" s="62"/>
      <c r="L742" s="62"/>
      <c r="M742" s="62"/>
    </row>
    <row r="743" spans="2:13" x14ac:dyDescent="0.15">
      <c r="B743" s="57">
        <v>31897</v>
      </c>
      <c r="C743">
        <v>-1.699554E-2</v>
      </c>
      <c r="D743">
        <v>-1.8893260000000002E-2</v>
      </c>
      <c r="E743">
        <v>-1.770708E-2</v>
      </c>
      <c r="F743">
        <v>-1.865526E-2</v>
      </c>
      <c r="G743">
        <v>2994203950</v>
      </c>
      <c r="H743">
        <v>6779</v>
      </c>
      <c r="I743" s="62">
        <v>4.4000000000000003E-3</v>
      </c>
      <c r="J743" s="62">
        <v>8.6129999999999998E-2</v>
      </c>
      <c r="K743" s="62"/>
      <c r="L743" s="62"/>
      <c r="M743" s="62"/>
    </row>
    <row r="744" spans="2:13" x14ac:dyDescent="0.15">
      <c r="B744" s="57">
        <v>31926</v>
      </c>
      <c r="C744">
        <v>5.1226640000000007E-3</v>
      </c>
      <c r="D744">
        <v>1.8721790000000001E-3</v>
      </c>
      <c r="E744">
        <v>5.9930010000000002E-4</v>
      </c>
      <c r="F744">
        <v>-5.777229E-4</v>
      </c>
      <c r="G744">
        <v>2941916580</v>
      </c>
      <c r="H744">
        <v>6828</v>
      </c>
      <c r="I744" s="62">
        <v>3.8E-3</v>
      </c>
      <c r="J744" s="62">
        <v>8.4022727272727277E-2</v>
      </c>
      <c r="K744" s="62"/>
      <c r="L744" s="62"/>
      <c r="M744" s="62"/>
    </row>
    <row r="745" spans="2:13" x14ac:dyDescent="0.15">
      <c r="B745" s="57">
        <v>31958</v>
      </c>
      <c r="C745">
        <v>4.365455E-2</v>
      </c>
      <c r="D745">
        <v>4.1142600000000001E-2</v>
      </c>
      <c r="E745">
        <v>2.148657E-2</v>
      </c>
      <c r="F745">
        <v>2.004307E-2</v>
      </c>
      <c r="G745">
        <v>2936809280</v>
      </c>
      <c r="H745">
        <v>6891</v>
      </c>
      <c r="I745" s="62">
        <v>4.7999999999999996E-3</v>
      </c>
      <c r="J745" s="62">
        <v>8.4468181818181817E-2</v>
      </c>
      <c r="K745" s="62"/>
      <c r="L745" s="62"/>
      <c r="M745" s="62"/>
    </row>
    <row r="746" spans="2:13" x14ac:dyDescent="0.15">
      <c r="B746" s="57">
        <v>31989</v>
      </c>
      <c r="C746">
        <v>4.424724E-2</v>
      </c>
      <c r="D746">
        <v>4.2347710000000004E-2</v>
      </c>
      <c r="E746">
        <v>3.5123109999999999E-2</v>
      </c>
      <c r="F746">
        <v>3.412312E-2</v>
      </c>
      <c r="G746">
        <v>3077720680</v>
      </c>
      <c r="H746">
        <v>6962</v>
      </c>
      <c r="I746" s="62">
        <v>4.5999999999999999E-3</v>
      </c>
      <c r="J746" s="62">
        <v>8.7604761904761907E-2</v>
      </c>
      <c r="K746" s="62"/>
      <c r="L746" s="62"/>
      <c r="M746" s="62"/>
    </row>
    <row r="747" spans="2:13" x14ac:dyDescent="0.15">
      <c r="B747" s="57">
        <v>32020</v>
      </c>
      <c r="C747">
        <v>3.7146499999999999E-2</v>
      </c>
      <c r="D747">
        <v>3.3859979999999998E-2</v>
      </c>
      <c r="E747">
        <v>1.454424E-2</v>
      </c>
      <c r="F747">
        <v>1.328944E-2</v>
      </c>
      <c r="G747">
        <v>3211705380</v>
      </c>
      <c r="H747">
        <v>7037</v>
      </c>
      <c r="I747" s="62">
        <v>4.6999999999999993E-3</v>
      </c>
      <c r="J747" s="62">
        <v>9.4219047619047605E-2</v>
      </c>
      <c r="K747" s="62"/>
      <c r="L747" s="62"/>
      <c r="M747" s="62"/>
    </row>
    <row r="748" spans="2:13" x14ac:dyDescent="0.15">
      <c r="B748" s="57">
        <v>32050</v>
      </c>
      <c r="C748">
        <v>-2.0772829999999999E-2</v>
      </c>
      <c r="D748">
        <v>-2.2845340000000002E-2</v>
      </c>
      <c r="E748">
        <v>-1.587591E-2</v>
      </c>
      <c r="F748">
        <v>-1.7255340000000001E-2</v>
      </c>
      <c r="G748">
        <v>3323101120</v>
      </c>
      <c r="H748">
        <v>7102</v>
      </c>
      <c r="I748" s="62">
        <v>4.5000000000000005E-3</v>
      </c>
      <c r="J748" s="62">
        <v>9.5199999999999993E-2</v>
      </c>
      <c r="K748" s="62"/>
      <c r="L748" s="62"/>
      <c r="M748" s="62"/>
    </row>
    <row r="749" spans="2:13" x14ac:dyDescent="0.15">
      <c r="B749" s="57">
        <v>32080</v>
      </c>
      <c r="C749">
        <v>-0.22536129999999999</v>
      </c>
      <c r="D749">
        <v>-0.2273423</v>
      </c>
      <c r="E749">
        <v>-0.27224799999999999</v>
      </c>
      <c r="F749">
        <v>-0.27308539999999998</v>
      </c>
      <c r="G749">
        <v>3256671750</v>
      </c>
      <c r="H749">
        <v>7130</v>
      </c>
      <c r="I749" s="62">
        <v>6.0000000000000001E-3</v>
      </c>
      <c r="J749" s="62">
        <v>8.8605263157894729E-2</v>
      </c>
      <c r="K749" s="62"/>
      <c r="L749" s="62"/>
      <c r="M749" s="62"/>
    </row>
    <row r="750" spans="2:13" x14ac:dyDescent="0.15">
      <c r="B750" s="57">
        <v>32111</v>
      </c>
      <c r="C750">
        <v>-7.2271810000000006E-2</v>
      </c>
      <c r="D750">
        <v>-7.6511969999999999E-2</v>
      </c>
      <c r="E750">
        <v>-5.0850369999999999E-2</v>
      </c>
      <c r="F750">
        <v>-5.2572210000000001E-2</v>
      </c>
      <c r="G750">
        <v>2514024380</v>
      </c>
      <c r="H750">
        <v>7136</v>
      </c>
      <c r="I750" s="62">
        <v>3.4999999999999996E-3</v>
      </c>
      <c r="J750" s="62">
        <v>8.9877272727272736E-2</v>
      </c>
      <c r="K750" s="62"/>
      <c r="L750" s="62"/>
      <c r="M750" s="62"/>
    </row>
    <row r="751" spans="2:13" x14ac:dyDescent="0.15">
      <c r="B751" s="57">
        <v>32142</v>
      </c>
      <c r="C751">
        <v>7.0323880000000005E-2</v>
      </c>
      <c r="D751">
        <v>6.7211800000000002E-2</v>
      </c>
      <c r="E751">
        <v>2.6064520000000001E-2</v>
      </c>
      <c r="F751">
        <v>2.3873970000000001E-2</v>
      </c>
      <c r="G751">
        <v>2315214530</v>
      </c>
      <c r="H751">
        <v>7110</v>
      </c>
      <c r="I751" s="62">
        <v>3.9000000000000003E-3</v>
      </c>
      <c r="J751" s="62">
        <v>8.66578947368421E-2</v>
      </c>
      <c r="K751" s="62"/>
      <c r="L751" s="62"/>
      <c r="M751" s="62"/>
    </row>
    <row r="752" spans="2:13" x14ac:dyDescent="0.15">
      <c r="B752" s="57">
        <v>32171</v>
      </c>
      <c r="C752">
        <v>4.487472E-2</v>
      </c>
      <c r="D752">
        <v>4.3041929999999999E-2</v>
      </c>
      <c r="E752">
        <v>7.7391740000000001E-2</v>
      </c>
      <c r="F752">
        <v>7.6284480000000002E-2</v>
      </c>
      <c r="G752">
        <v>2475607550</v>
      </c>
      <c r="H752">
        <v>7114</v>
      </c>
      <c r="I752" s="62">
        <v>2.8999999999999998E-3</v>
      </c>
      <c r="J752" s="62">
        <v>8.2119999999999999E-2</v>
      </c>
      <c r="K752" s="62"/>
      <c r="L752" s="62"/>
      <c r="M752" s="62"/>
    </row>
    <row r="753" spans="2:13" x14ac:dyDescent="0.15">
      <c r="B753" s="57">
        <v>32202</v>
      </c>
      <c r="C753">
        <v>5.1691270000000004E-2</v>
      </c>
      <c r="D753">
        <v>4.5995330000000001E-2</v>
      </c>
      <c r="E753">
        <v>6.0264850000000002E-2</v>
      </c>
      <c r="F753">
        <v>5.8642949999999999E-2</v>
      </c>
      <c r="G753">
        <v>2578317590</v>
      </c>
      <c r="H753">
        <v>7077</v>
      </c>
      <c r="I753" s="62">
        <v>4.5999999999999999E-3</v>
      </c>
      <c r="J753" s="62">
        <v>8.3734782608695643E-2</v>
      </c>
      <c r="K753" s="62"/>
      <c r="L753" s="62"/>
      <c r="M753" s="62"/>
    </row>
    <row r="754" spans="2:13" x14ac:dyDescent="0.15">
      <c r="B754" s="57">
        <v>32233</v>
      </c>
      <c r="C754">
        <v>-1.659768E-2</v>
      </c>
      <c r="D754">
        <v>-1.9272839999999999E-2</v>
      </c>
      <c r="E754">
        <v>3.5689869999999999E-2</v>
      </c>
      <c r="F754">
        <v>3.3939540000000004E-2</v>
      </c>
      <c r="G754">
        <v>2687212210</v>
      </c>
      <c r="H754">
        <v>7065</v>
      </c>
      <c r="I754" s="62">
        <v>4.4000000000000003E-3</v>
      </c>
      <c r="J754" s="62">
        <v>8.7185000000000012E-2</v>
      </c>
      <c r="K754" s="62"/>
      <c r="L754" s="62"/>
      <c r="M754" s="62"/>
    </row>
    <row r="755" spans="2:13" x14ac:dyDescent="0.15">
      <c r="B755" s="57">
        <v>32262</v>
      </c>
      <c r="C755">
        <v>1.099253E-2</v>
      </c>
      <c r="D755">
        <v>9.1897980000000008E-3</v>
      </c>
      <c r="E755">
        <v>1.4016280000000001E-2</v>
      </c>
      <c r="F755">
        <v>1.296283E-2</v>
      </c>
      <c r="G755">
        <v>2635962640</v>
      </c>
      <c r="H755">
        <v>7049</v>
      </c>
      <c r="I755" s="62">
        <v>4.5999999999999999E-3</v>
      </c>
      <c r="J755" s="62">
        <v>9.0890476190476188E-2</v>
      </c>
      <c r="K755" s="62"/>
      <c r="L755" s="62"/>
      <c r="M755" s="62"/>
    </row>
    <row r="756" spans="2:13" x14ac:dyDescent="0.15">
      <c r="B756" s="57">
        <v>32294</v>
      </c>
      <c r="C756">
        <v>4.4730870000000002E-4</v>
      </c>
      <c r="D756">
        <v>-3.8590490000000002E-3</v>
      </c>
      <c r="E756">
        <v>-1.767146E-2</v>
      </c>
      <c r="F756">
        <v>-1.9257440000000001E-2</v>
      </c>
      <c r="G756">
        <v>2654686460</v>
      </c>
      <c r="H756">
        <v>7016</v>
      </c>
      <c r="I756" s="62">
        <v>5.1000000000000004E-3</v>
      </c>
      <c r="J756" s="62">
        <v>8.921363636363637E-2</v>
      </c>
      <c r="K756" s="62"/>
      <c r="L756" s="62"/>
      <c r="M756" s="62"/>
    </row>
    <row r="757" spans="2:13" x14ac:dyDescent="0.15">
      <c r="B757" s="57">
        <v>32324</v>
      </c>
      <c r="C757">
        <v>5.1456969999999998E-2</v>
      </c>
      <c r="D757">
        <v>4.8743189999999999E-2</v>
      </c>
      <c r="E757">
        <v>4.7667769999999998E-2</v>
      </c>
      <c r="F757">
        <v>4.5805900000000004E-2</v>
      </c>
      <c r="G757">
        <v>2639467080</v>
      </c>
      <c r="H757">
        <v>7009</v>
      </c>
      <c r="I757" s="62">
        <v>4.8999999999999998E-3</v>
      </c>
      <c r="J757" s="62">
        <v>9.0559999999999988E-2</v>
      </c>
      <c r="K757" s="62"/>
      <c r="L757" s="62"/>
      <c r="M757" s="62"/>
    </row>
    <row r="758" spans="2:13" x14ac:dyDescent="0.15">
      <c r="B758" s="57">
        <v>32353</v>
      </c>
      <c r="C758">
        <v>-7.2722850000000007E-3</v>
      </c>
      <c r="D758">
        <v>-9.9407110000000014E-3</v>
      </c>
      <c r="E758">
        <v>2.9748030000000003E-4</v>
      </c>
      <c r="F758">
        <v>-1.009425E-3</v>
      </c>
      <c r="G758">
        <v>2760192920</v>
      </c>
      <c r="H758">
        <v>7021</v>
      </c>
      <c r="I758" s="62">
        <v>5.1000000000000004E-3</v>
      </c>
      <c r="J758" s="62">
        <v>9.2604347826086966E-2</v>
      </c>
      <c r="K758" s="62"/>
      <c r="L758" s="62"/>
      <c r="M758" s="62"/>
    </row>
    <row r="759" spans="2:13" x14ac:dyDescent="0.15">
      <c r="B759" s="57">
        <v>32386</v>
      </c>
      <c r="C759">
        <v>-2.8005780000000001E-2</v>
      </c>
      <c r="D759">
        <v>-3.2443119999999999E-2</v>
      </c>
      <c r="E759">
        <v>-2.5000580000000001E-2</v>
      </c>
      <c r="F759">
        <v>-2.6812100000000002E-2</v>
      </c>
      <c r="G759">
        <v>2731072950</v>
      </c>
      <c r="H759">
        <v>6998</v>
      </c>
      <c r="I759" s="62">
        <v>5.8999999999999999E-3</v>
      </c>
      <c r="J759" s="62">
        <v>8.9771428571428571E-2</v>
      </c>
      <c r="K759" s="62"/>
      <c r="L759" s="62"/>
      <c r="M759" s="62"/>
    </row>
    <row r="760" spans="2:13" x14ac:dyDescent="0.15">
      <c r="B760" s="57">
        <v>32416</v>
      </c>
      <c r="C760">
        <v>3.7203729999999997E-2</v>
      </c>
      <c r="D760">
        <v>3.460448E-2</v>
      </c>
      <c r="E760">
        <v>1.6950690000000001E-2</v>
      </c>
      <c r="F760">
        <v>1.5399020000000001E-2</v>
      </c>
      <c r="G760">
        <v>2638517600</v>
      </c>
      <c r="H760">
        <v>6979</v>
      </c>
      <c r="I760" s="62">
        <v>6.1999999999999998E-3</v>
      </c>
      <c r="J760" s="62">
        <v>8.7955000000000005E-2</v>
      </c>
      <c r="K760" s="62"/>
      <c r="L760" s="62"/>
      <c r="M760" s="62"/>
    </row>
    <row r="761" spans="2:13" x14ac:dyDescent="0.15">
      <c r="B761" s="57">
        <v>32447</v>
      </c>
      <c r="C761">
        <v>1.7645350000000001E-2</v>
      </c>
      <c r="D761">
        <v>1.448168E-2</v>
      </c>
      <c r="E761">
        <v>-1.1481100000000001E-2</v>
      </c>
      <c r="F761">
        <v>-1.2764340000000001E-2</v>
      </c>
      <c r="G761">
        <v>2723932360</v>
      </c>
      <c r="H761">
        <v>6972</v>
      </c>
      <c r="I761" s="62">
        <v>6.0999999999999995E-3</v>
      </c>
      <c r="J761" s="62">
        <v>8.962500000000001E-2</v>
      </c>
      <c r="K761" s="62"/>
      <c r="L761" s="62"/>
      <c r="M761" s="62"/>
    </row>
    <row r="762" spans="2:13" x14ac:dyDescent="0.15">
      <c r="B762" s="57">
        <v>32477</v>
      </c>
      <c r="C762">
        <v>-1.6410859999999999E-2</v>
      </c>
      <c r="D762">
        <v>-2.112992E-2</v>
      </c>
      <c r="E762">
        <v>-3.648436E-2</v>
      </c>
      <c r="F762">
        <v>-3.82534E-2</v>
      </c>
      <c r="G762">
        <v>2761685110</v>
      </c>
      <c r="H762">
        <v>6971</v>
      </c>
      <c r="I762" s="62">
        <v>5.6999999999999993E-3</v>
      </c>
      <c r="J762" s="62">
        <v>9.105714285714285E-2</v>
      </c>
      <c r="K762" s="62"/>
      <c r="L762" s="62"/>
      <c r="M762" s="62"/>
    </row>
    <row r="763" spans="2:13" x14ac:dyDescent="0.15">
      <c r="B763" s="57">
        <v>32507</v>
      </c>
      <c r="C763">
        <v>2.1070660000000001E-2</v>
      </c>
      <c r="D763">
        <v>1.762702E-2</v>
      </c>
      <c r="E763">
        <v>1.887204E-2</v>
      </c>
      <c r="F763">
        <v>1.6666429999999999E-2</v>
      </c>
      <c r="G763">
        <v>2677862110</v>
      </c>
      <c r="H763">
        <v>6919</v>
      </c>
      <c r="I763" s="62">
        <v>6.3E-3</v>
      </c>
      <c r="J763" s="62">
        <v>9.0914999999999996E-2</v>
      </c>
      <c r="K763" s="62"/>
      <c r="L763" s="62"/>
      <c r="M763" s="62"/>
    </row>
    <row r="764" spans="2:13" x14ac:dyDescent="0.15">
      <c r="B764" s="57">
        <v>32539</v>
      </c>
      <c r="C764">
        <v>6.6101279999999998E-2</v>
      </c>
      <c r="D764">
        <v>6.330537E-2</v>
      </c>
      <c r="E764">
        <v>6.2124390000000002E-2</v>
      </c>
      <c r="F764">
        <v>6.0822550000000003E-2</v>
      </c>
      <c r="G764">
        <v>2702014570</v>
      </c>
      <c r="H764">
        <v>6907</v>
      </c>
      <c r="I764" s="62">
        <v>5.5000000000000005E-3</v>
      </c>
      <c r="J764" s="62">
        <v>9.1689473684210529E-2</v>
      </c>
      <c r="K764" s="62"/>
      <c r="L764" s="62"/>
      <c r="M764" s="62"/>
    </row>
    <row r="765" spans="2:13" x14ac:dyDescent="0.15">
      <c r="B765" s="57">
        <v>32567</v>
      </c>
      <c r="C765">
        <v>-1.6441819999999999E-2</v>
      </c>
      <c r="D765">
        <v>-2.0172060000000002E-2</v>
      </c>
      <c r="E765">
        <v>2.9880290000000001E-3</v>
      </c>
      <c r="F765">
        <v>1.4798400000000001E-3</v>
      </c>
      <c r="G765">
        <v>2872548290</v>
      </c>
      <c r="H765">
        <v>6900</v>
      </c>
      <c r="I765" s="62">
        <v>6.0999999999999995E-3</v>
      </c>
      <c r="J765" s="62">
        <v>9.3577272727272731E-2</v>
      </c>
      <c r="K765" s="62"/>
      <c r="L765" s="62"/>
      <c r="M765" s="62"/>
    </row>
    <row r="766" spans="2:13" x14ac:dyDescent="0.15">
      <c r="B766" s="57">
        <v>32598</v>
      </c>
      <c r="C766">
        <v>2.1464520000000001E-2</v>
      </c>
      <c r="D766">
        <v>1.864143E-2</v>
      </c>
      <c r="E766">
        <v>1.805961E-2</v>
      </c>
      <c r="F766">
        <v>1.6097400000000001E-2</v>
      </c>
      <c r="G766">
        <v>2807358710</v>
      </c>
      <c r="H766">
        <v>6878</v>
      </c>
      <c r="I766" s="62">
        <v>6.7000000000000002E-3</v>
      </c>
      <c r="J766" s="62">
        <v>9.1754999999999989E-2</v>
      </c>
      <c r="K766" s="62"/>
      <c r="L766" s="62"/>
      <c r="M766" s="62"/>
    </row>
    <row r="767" spans="2:13" x14ac:dyDescent="0.15">
      <c r="B767" s="57">
        <v>32626</v>
      </c>
      <c r="C767">
        <v>4.8206980000000003E-2</v>
      </c>
      <c r="D767">
        <v>4.6272050000000002E-2</v>
      </c>
      <c r="E767">
        <v>2.9088880000000001E-2</v>
      </c>
      <c r="F767">
        <v>2.794315E-2</v>
      </c>
      <c r="G767">
        <v>2862780460</v>
      </c>
      <c r="H767">
        <v>6873</v>
      </c>
      <c r="I767" s="62">
        <v>6.7000000000000002E-3</v>
      </c>
      <c r="J767" s="62">
        <v>8.8590909090909095E-2</v>
      </c>
      <c r="K767" s="62"/>
      <c r="L767" s="62"/>
      <c r="M767" s="62"/>
    </row>
    <row r="768" spans="2:13" x14ac:dyDescent="0.15">
      <c r="B768" s="57">
        <v>32659</v>
      </c>
      <c r="C768">
        <v>3.9335670000000003E-2</v>
      </c>
      <c r="D768">
        <v>3.4581060000000004E-2</v>
      </c>
      <c r="E768">
        <v>2.5054240000000002E-2</v>
      </c>
      <c r="F768">
        <v>2.3222570000000001E-2</v>
      </c>
      <c r="G768">
        <v>2966760630</v>
      </c>
      <c r="H768">
        <v>6845</v>
      </c>
      <c r="I768" s="62">
        <v>7.9000000000000008E-3</v>
      </c>
      <c r="J768" s="62">
        <v>8.2772727272727276E-2</v>
      </c>
      <c r="K768" s="62"/>
      <c r="L768" s="62"/>
      <c r="M768" s="62"/>
    </row>
    <row r="769" spans="2:13" x14ac:dyDescent="0.15">
      <c r="B769" s="57">
        <v>32689</v>
      </c>
      <c r="C769">
        <v>-4.8555350000000002E-3</v>
      </c>
      <c r="D769">
        <v>-7.4275470000000005E-3</v>
      </c>
      <c r="E769">
        <v>-7.7443010000000003E-3</v>
      </c>
      <c r="F769">
        <v>-9.6942020000000007E-3</v>
      </c>
      <c r="G769">
        <v>3059918270</v>
      </c>
      <c r="H769">
        <v>6813</v>
      </c>
      <c r="I769" s="62">
        <v>7.0999999999999995E-3</v>
      </c>
      <c r="J769" s="62">
        <v>8.0184999999999992E-2</v>
      </c>
      <c r="K769" s="62"/>
      <c r="L769" s="62"/>
      <c r="M769" s="62"/>
    </row>
    <row r="770" spans="2:13" x14ac:dyDescent="0.15">
      <c r="B770" s="57">
        <v>32720</v>
      </c>
      <c r="C770">
        <v>7.7128360000000007E-2</v>
      </c>
      <c r="D770">
        <v>7.4881199999999995E-2</v>
      </c>
      <c r="E770">
        <v>3.101746E-2</v>
      </c>
      <c r="F770">
        <v>2.9562930000000001E-2</v>
      </c>
      <c r="G770">
        <v>3026739550</v>
      </c>
      <c r="H770">
        <v>6814</v>
      </c>
      <c r="I770" s="62">
        <v>6.9999999999999993E-3</v>
      </c>
      <c r="J770" s="62">
        <v>8.1126086956521737E-2</v>
      </c>
      <c r="K770" s="62"/>
      <c r="L770" s="62"/>
      <c r="M770" s="62"/>
    </row>
    <row r="771" spans="2:13" x14ac:dyDescent="0.15">
      <c r="B771" s="57">
        <v>32751</v>
      </c>
      <c r="C771">
        <v>2.2126E-2</v>
      </c>
      <c r="D771">
        <v>1.8227520000000001E-2</v>
      </c>
      <c r="E771">
        <v>1.8625940000000001E-2</v>
      </c>
      <c r="F771">
        <v>1.700422E-2</v>
      </c>
      <c r="G771">
        <v>3251869750</v>
      </c>
      <c r="H771">
        <v>6804</v>
      </c>
      <c r="I771" s="62">
        <v>7.4000000000000003E-3</v>
      </c>
      <c r="J771" s="62">
        <v>8.1905000000000006E-2</v>
      </c>
      <c r="K771" s="62"/>
      <c r="L771" s="62"/>
      <c r="M771" s="62"/>
    </row>
    <row r="772" spans="2:13" x14ac:dyDescent="0.15">
      <c r="B772" s="57">
        <v>32780</v>
      </c>
      <c r="C772">
        <v>-1.4733320000000002E-3</v>
      </c>
      <c r="D772">
        <v>-3.968826E-3</v>
      </c>
      <c r="E772">
        <v>5.5321350000000005E-3</v>
      </c>
      <c r="F772">
        <v>3.8665820000000004E-3</v>
      </c>
      <c r="G772">
        <v>3314467160</v>
      </c>
      <c r="H772">
        <v>6774</v>
      </c>
      <c r="I772" s="62">
        <v>6.5000000000000006E-3</v>
      </c>
      <c r="J772" s="62">
        <v>8.0076190476190481E-2</v>
      </c>
      <c r="K772" s="62"/>
      <c r="L772" s="62"/>
      <c r="M772" s="62"/>
    </row>
    <row r="773" spans="2:13" x14ac:dyDescent="0.15">
      <c r="B773" s="57">
        <v>32812</v>
      </c>
      <c r="C773">
        <v>-2.9285160000000001E-2</v>
      </c>
      <c r="D773">
        <v>-3.1337339999999998E-2</v>
      </c>
      <c r="E773">
        <v>-4.9935930000000003E-2</v>
      </c>
      <c r="F773">
        <v>-5.1211699999999999E-2</v>
      </c>
      <c r="G773">
        <v>3290799120</v>
      </c>
      <c r="H773">
        <v>6766</v>
      </c>
      <c r="I773" s="62">
        <v>6.8000000000000005E-3</v>
      </c>
      <c r="J773" s="62">
        <v>7.8742857142857142E-2</v>
      </c>
      <c r="K773" s="62"/>
      <c r="L773" s="62"/>
      <c r="M773" s="62"/>
    </row>
    <row r="774" spans="2:13" x14ac:dyDescent="0.15">
      <c r="B774" s="57">
        <v>32842</v>
      </c>
      <c r="C774">
        <v>1.7816149999999999E-2</v>
      </c>
      <c r="D774">
        <v>1.4333440000000001E-2</v>
      </c>
      <c r="E774">
        <v>-5.805213E-3</v>
      </c>
      <c r="F774">
        <v>-7.4745130000000003E-3</v>
      </c>
      <c r="G774">
        <v>3195876100</v>
      </c>
      <c r="H774">
        <v>6745</v>
      </c>
      <c r="I774" s="62">
        <v>6.8999999999999999E-3</v>
      </c>
      <c r="J774" s="62">
        <v>7.8359999999999999E-2</v>
      </c>
      <c r="K774" s="62"/>
      <c r="L774" s="62"/>
      <c r="M774" s="62"/>
    </row>
    <row r="775" spans="2:13" x14ac:dyDescent="0.15">
      <c r="B775" s="57">
        <v>32871</v>
      </c>
      <c r="C775">
        <v>1.8294009999999999E-2</v>
      </c>
      <c r="D775">
        <v>1.551543E-2</v>
      </c>
      <c r="E775">
        <v>-1.237474E-2</v>
      </c>
      <c r="F775">
        <v>-1.451789E-2</v>
      </c>
      <c r="G775">
        <v>3236253810</v>
      </c>
      <c r="H775">
        <v>6751</v>
      </c>
      <c r="I775" s="62">
        <v>6.0999999999999995E-3</v>
      </c>
      <c r="J775" s="62">
        <v>8.2066666666666677E-2</v>
      </c>
      <c r="K775" s="62"/>
      <c r="L775" s="62"/>
      <c r="M775" s="62"/>
    </row>
    <row r="776" spans="2:13" x14ac:dyDescent="0.15">
      <c r="B776" s="57">
        <v>32904</v>
      </c>
      <c r="C776">
        <v>-7.0113610000000007E-2</v>
      </c>
      <c r="D776">
        <v>-7.1946980000000008E-2</v>
      </c>
      <c r="E776">
        <v>-4.6407959999999998E-2</v>
      </c>
      <c r="F776">
        <v>-4.8036910000000002E-2</v>
      </c>
      <c r="G776">
        <v>3282828520</v>
      </c>
      <c r="H776">
        <v>6755</v>
      </c>
      <c r="I776" s="62">
        <v>5.6999999999999993E-3</v>
      </c>
      <c r="J776" s="62">
        <v>8.4731578947368422E-2</v>
      </c>
      <c r="K776" s="62"/>
      <c r="L776" s="62"/>
      <c r="M776" s="62"/>
    </row>
    <row r="777" spans="2:13" x14ac:dyDescent="0.15">
      <c r="B777" s="57">
        <v>32932</v>
      </c>
      <c r="C777">
        <v>1.489994E-2</v>
      </c>
      <c r="D777">
        <v>1.095664E-2</v>
      </c>
      <c r="E777">
        <v>1.5434090000000001E-2</v>
      </c>
      <c r="F777">
        <v>1.384406E-2</v>
      </c>
      <c r="G777">
        <v>3048670390</v>
      </c>
      <c r="H777">
        <v>6760</v>
      </c>
      <c r="I777" s="62">
        <v>5.6999999999999993E-3</v>
      </c>
      <c r="J777" s="62">
        <v>8.5886363636363636E-2</v>
      </c>
      <c r="K777" s="62"/>
      <c r="L777" s="62"/>
      <c r="M777" s="62"/>
    </row>
    <row r="778" spans="2:13" x14ac:dyDescent="0.15">
      <c r="B778" s="57">
        <v>32962</v>
      </c>
      <c r="C778">
        <v>2.4147760000000001E-2</v>
      </c>
      <c r="D778">
        <v>2.162594E-2</v>
      </c>
      <c r="E778">
        <v>2.131458E-2</v>
      </c>
      <c r="F778">
        <v>1.9444969999999999E-2</v>
      </c>
      <c r="G778">
        <v>3084328600</v>
      </c>
      <c r="H778">
        <v>6747</v>
      </c>
      <c r="I778" s="62">
        <v>6.4000000000000003E-3</v>
      </c>
      <c r="J778" s="62">
        <v>8.7855000000000003E-2</v>
      </c>
      <c r="K778" s="62"/>
      <c r="L778" s="62"/>
      <c r="M778" s="62"/>
    </row>
    <row r="779" spans="2:13" x14ac:dyDescent="0.15">
      <c r="B779" s="57">
        <v>32993</v>
      </c>
      <c r="C779">
        <v>-2.8283060000000002E-2</v>
      </c>
      <c r="D779">
        <v>-3.0562209999999999E-2</v>
      </c>
      <c r="E779">
        <v>-2.8116490000000001E-2</v>
      </c>
      <c r="F779">
        <v>-2.9636590000000001E-2</v>
      </c>
      <c r="G779">
        <v>3163238220</v>
      </c>
      <c r="H779">
        <v>6750</v>
      </c>
      <c r="I779" s="62">
        <v>6.8999999999999999E-3</v>
      </c>
      <c r="J779" s="62">
        <v>8.7581818181818177E-2</v>
      </c>
      <c r="K779" s="62"/>
      <c r="L779" s="62"/>
      <c r="M779" s="62"/>
    </row>
    <row r="780" spans="2:13" x14ac:dyDescent="0.15">
      <c r="B780" s="57">
        <v>33024</v>
      </c>
      <c r="C780">
        <v>8.8934700000000005E-2</v>
      </c>
      <c r="D780">
        <v>8.4648100000000004E-2</v>
      </c>
      <c r="E780">
        <v>4.567309E-2</v>
      </c>
      <c r="F780">
        <v>4.3835180000000001E-2</v>
      </c>
      <c r="G780">
        <v>3067395470</v>
      </c>
      <c r="H780">
        <v>6752</v>
      </c>
      <c r="I780" s="62">
        <v>6.8000000000000005E-3</v>
      </c>
      <c r="J780" s="62">
        <v>8.48E-2</v>
      </c>
      <c r="K780" s="62"/>
      <c r="L780" s="62"/>
      <c r="M780" s="62"/>
    </row>
    <row r="781" spans="2:13" x14ac:dyDescent="0.15">
      <c r="B781" s="57">
        <v>33053</v>
      </c>
      <c r="C781">
        <v>-4.1928620000000003E-3</v>
      </c>
      <c r="D781">
        <v>-6.7359460000000005E-3</v>
      </c>
      <c r="E781">
        <v>5.3589690000000008E-3</v>
      </c>
      <c r="F781">
        <v>3.6164450000000002E-3</v>
      </c>
      <c r="G781">
        <v>3324457970</v>
      </c>
      <c r="H781">
        <v>6742</v>
      </c>
      <c r="I781" s="62">
        <v>6.3E-3</v>
      </c>
      <c r="J781" s="62">
        <v>8.4714285714285714E-2</v>
      </c>
      <c r="K781" s="62"/>
      <c r="L781" s="62"/>
      <c r="M781" s="62"/>
    </row>
    <row r="782" spans="2:13" x14ac:dyDescent="0.15">
      <c r="B782" s="57">
        <v>33085</v>
      </c>
      <c r="C782">
        <v>-9.3919090000000004E-3</v>
      </c>
      <c r="D782">
        <v>-1.159257E-2</v>
      </c>
      <c r="E782">
        <v>-2.5731090000000002E-2</v>
      </c>
      <c r="F782">
        <v>-2.724364E-2</v>
      </c>
      <c r="G782">
        <v>3306469930</v>
      </c>
      <c r="H782">
        <v>6739</v>
      </c>
      <c r="I782" s="62">
        <v>6.8000000000000005E-3</v>
      </c>
      <c r="J782" s="62">
        <v>8.752608695652174E-2</v>
      </c>
      <c r="K782" s="62"/>
      <c r="L782" s="62"/>
      <c r="M782" s="62"/>
    </row>
    <row r="783" spans="2:13" x14ac:dyDescent="0.15">
      <c r="B783" s="57">
        <v>33116</v>
      </c>
      <c r="C783">
        <v>-9.1902800000000007E-2</v>
      </c>
      <c r="D783">
        <v>-9.5716280000000001E-2</v>
      </c>
      <c r="E783">
        <v>-0.10891969999999999</v>
      </c>
      <c r="F783">
        <v>-0.1107061</v>
      </c>
      <c r="G783">
        <v>3262931290</v>
      </c>
      <c r="H783">
        <v>6741</v>
      </c>
      <c r="I783" s="62">
        <v>6.6E-3</v>
      </c>
      <c r="J783" s="62">
        <v>8.8931578947368417E-2</v>
      </c>
      <c r="K783" s="62"/>
      <c r="L783" s="62"/>
      <c r="M783" s="62"/>
    </row>
    <row r="784" spans="2:13" x14ac:dyDescent="0.15">
      <c r="B784" s="57">
        <v>33144</v>
      </c>
      <c r="C784">
        <v>-5.3844210000000003E-2</v>
      </c>
      <c r="D784">
        <v>-5.6109690000000004E-2</v>
      </c>
      <c r="E784">
        <v>-8.0467629999999998E-2</v>
      </c>
      <c r="F784">
        <v>-8.2295409999999999E-2</v>
      </c>
      <c r="G784">
        <v>2946434630</v>
      </c>
      <c r="H784">
        <v>6737</v>
      </c>
      <c r="I784" s="62">
        <v>6.0000000000000001E-3</v>
      </c>
      <c r="J784" s="62">
        <v>8.7195454545454534E-2</v>
      </c>
      <c r="K784" s="62"/>
      <c r="L784" s="62"/>
      <c r="M784" s="62"/>
    </row>
    <row r="785" spans="2:13" x14ac:dyDescent="0.15">
      <c r="B785" s="57">
        <v>33177</v>
      </c>
      <c r="C785">
        <v>-1.2498749999999999E-2</v>
      </c>
      <c r="D785">
        <v>-1.5048560000000001E-2</v>
      </c>
      <c r="E785">
        <v>-5.7154650000000001E-2</v>
      </c>
      <c r="F785">
        <v>-5.8744700000000004E-2</v>
      </c>
      <c r="G785">
        <v>2780995450</v>
      </c>
      <c r="H785">
        <v>6708</v>
      </c>
      <c r="I785" s="62">
        <v>6.8000000000000005E-3</v>
      </c>
      <c r="J785" s="62">
        <v>8.3919999999999995E-2</v>
      </c>
      <c r="K785" s="62"/>
      <c r="L785" s="62"/>
      <c r="M785" s="62"/>
    </row>
    <row r="786" spans="2:13" x14ac:dyDescent="0.15">
      <c r="B786" s="57">
        <v>33207</v>
      </c>
      <c r="C786">
        <v>6.5741620000000001E-2</v>
      </c>
      <c r="D786">
        <v>6.1414009999999998E-2</v>
      </c>
      <c r="E786">
        <v>3.5467579999999999E-2</v>
      </c>
      <c r="F786">
        <v>3.3422029999999998E-2</v>
      </c>
      <c r="G786">
        <v>2734868300</v>
      </c>
      <c r="H786">
        <v>6689</v>
      </c>
      <c r="I786" s="62">
        <v>5.6999999999999993E-3</v>
      </c>
      <c r="J786" s="62">
        <v>8.0749999999999988E-2</v>
      </c>
      <c r="K786" s="62"/>
      <c r="L786" s="62"/>
      <c r="M786" s="62"/>
    </row>
    <row r="787" spans="2:13" x14ac:dyDescent="0.15">
      <c r="B787" s="57">
        <v>33238</v>
      </c>
      <c r="C787">
        <v>2.951084E-2</v>
      </c>
      <c r="D787">
        <v>2.627401E-2</v>
      </c>
      <c r="E787">
        <v>-4.5259690000000003E-3</v>
      </c>
      <c r="F787">
        <v>-7.2860050000000008E-3</v>
      </c>
      <c r="G787">
        <v>2904101400</v>
      </c>
      <c r="H787">
        <v>6679</v>
      </c>
      <c r="I787" s="62">
        <v>6.0000000000000001E-3</v>
      </c>
      <c r="J787" s="62">
        <v>8.0919047619047613E-2</v>
      </c>
      <c r="K787" s="62"/>
      <c r="L787" s="62"/>
      <c r="M787" s="62"/>
    </row>
    <row r="788" spans="2:13" x14ac:dyDescent="0.15">
      <c r="B788" s="57">
        <v>33269</v>
      </c>
      <c r="C788">
        <v>4.9083380000000003E-2</v>
      </c>
      <c r="D788">
        <v>4.6987390000000004E-2</v>
      </c>
      <c r="E788">
        <v>8.4174979999999996E-2</v>
      </c>
      <c r="F788">
        <v>8.298034E-2</v>
      </c>
      <c r="G788">
        <v>2973519950</v>
      </c>
      <c r="H788">
        <v>6653</v>
      </c>
      <c r="I788" s="62">
        <v>5.1999999999999998E-3</v>
      </c>
      <c r="J788" s="62">
        <v>7.854736842105263E-2</v>
      </c>
      <c r="K788" s="62"/>
      <c r="L788" s="62"/>
      <c r="M788" s="62"/>
    </row>
    <row r="789" spans="2:13" x14ac:dyDescent="0.15">
      <c r="B789" s="57">
        <v>33297</v>
      </c>
      <c r="C789">
        <v>7.5847510000000007E-2</v>
      </c>
      <c r="D789">
        <v>7.1835850000000007E-2</v>
      </c>
      <c r="E789">
        <v>0.13389809999999999</v>
      </c>
      <c r="F789">
        <v>0.13210919999999998</v>
      </c>
      <c r="G789">
        <v>3114024390</v>
      </c>
      <c r="H789">
        <v>6636</v>
      </c>
      <c r="I789" s="62">
        <v>4.7999999999999996E-3</v>
      </c>
      <c r="J789" s="62">
        <v>8.1099999999999992E-2</v>
      </c>
      <c r="K789" s="62"/>
      <c r="L789" s="62"/>
      <c r="M789" s="62"/>
    </row>
    <row r="790" spans="2:13" x14ac:dyDescent="0.15">
      <c r="B790" s="57">
        <v>33325</v>
      </c>
      <c r="C790">
        <v>2.8922050000000001E-2</v>
      </c>
      <c r="D790">
        <v>2.6701860000000001E-2</v>
      </c>
      <c r="E790">
        <v>7.8292849999999997E-2</v>
      </c>
      <c r="F790">
        <v>7.6342800000000002E-2</v>
      </c>
      <c r="G790">
        <v>3332385440</v>
      </c>
      <c r="H790">
        <v>6617</v>
      </c>
      <c r="I790" s="62">
        <v>4.4000000000000003E-3</v>
      </c>
      <c r="J790" s="62">
        <v>8.0390909090909096E-2</v>
      </c>
      <c r="K790" s="62"/>
      <c r="L790" s="62"/>
      <c r="M790" s="62"/>
    </row>
    <row r="791" spans="2:13" x14ac:dyDescent="0.15">
      <c r="B791" s="57">
        <v>33358</v>
      </c>
      <c r="C791">
        <v>3.3108020000000003E-3</v>
      </c>
      <c r="D791">
        <v>1.1858810000000002E-3</v>
      </c>
      <c r="E791">
        <v>3.1957430000000002E-2</v>
      </c>
      <c r="F791">
        <v>3.0546240000000002E-2</v>
      </c>
      <c r="G791">
        <v>3442646450</v>
      </c>
      <c r="H791">
        <v>6596</v>
      </c>
      <c r="I791" s="62">
        <v>5.3E-3</v>
      </c>
      <c r="J791" s="62">
        <v>8.0677272727272736E-2</v>
      </c>
      <c r="K791" s="62"/>
      <c r="L791" s="62"/>
      <c r="M791" s="62"/>
    </row>
    <row r="792" spans="2:13" x14ac:dyDescent="0.15">
      <c r="B792" s="57">
        <v>33389</v>
      </c>
      <c r="C792">
        <v>4.0736519999999998E-2</v>
      </c>
      <c r="D792">
        <v>3.717662E-2</v>
      </c>
      <c r="E792">
        <v>3.1368220000000002E-2</v>
      </c>
      <c r="F792">
        <v>2.967848E-2</v>
      </c>
      <c r="G792">
        <v>3449913860</v>
      </c>
      <c r="H792">
        <v>6593</v>
      </c>
      <c r="I792" s="62">
        <v>4.6999999999999993E-3</v>
      </c>
      <c r="J792" s="62">
        <v>8.2840000000000011E-2</v>
      </c>
      <c r="K792" s="62"/>
      <c r="L792" s="62"/>
      <c r="M792" s="62"/>
    </row>
    <row r="793" spans="2:13" x14ac:dyDescent="0.15">
      <c r="B793" s="57">
        <v>33417</v>
      </c>
      <c r="C793">
        <v>-4.402354E-2</v>
      </c>
      <c r="D793">
        <v>-4.6270760000000001E-2</v>
      </c>
      <c r="E793">
        <v>-3.1773450000000002E-2</v>
      </c>
      <c r="F793">
        <v>-3.3413470000000001E-2</v>
      </c>
      <c r="G793">
        <v>3586680010</v>
      </c>
      <c r="H793">
        <v>6617</v>
      </c>
      <c r="I793" s="62">
        <v>4.1999999999999997E-3</v>
      </c>
      <c r="J793" s="62">
        <v>8.2727272727272733E-2</v>
      </c>
      <c r="K793" s="62"/>
      <c r="L793" s="62"/>
      <c r="M793" s="62"/>
    </row>
    <row r="794" spans="2:13" x14ac:dyDescent="0.15">
      <c r="B794" s="57">
        <v>33450</v>
      </c>
      <c r="C794">
        <v>4.6778590000000002E-2</v>
      </c>
      <c r="D794">
        <v>4.49839E-2</v>
      </c>
      <c r="E794">
        <v>3.4179809999999998E-2</v>
      </c>
      <c r="F794">
        <v>3.292809E-2</v>
      </c>
      <c r="G794">
        <v>3444673510</v>
      </c>
      <c r="H794">
        <v>6627</v>
      </c>
      <c r="I794" s="62">
        <v>4.8999999999999998E-3</v>
      </c>
      <c r="J794" s="62">
        <v>7.9000000000000001E-2</v>
      </c>
      <c r="K794" s="62"/>
      <c r="L794" s="62"/>
      <c r="M794" s="62"/>
    </row>
    <row r="795" spans="2:13" x14ac:dyDescent="0.15">
      <c r="B795" s="57">
        <v>33480</v>
      </c>
      <c r="C795">
        <v>2.6806780000000002E-2</v>
      </c>
      <c r="D795">
        <v>2.327535E-2</v>
      </c>
      <c r="E795">
        <v>2.7502680000000002E-2</v>
      </c>
      <c r="F795">
        <v>2.5961020000000001E-2</v>
      </c>
      <c r="G795">
        <v>3606836590</v>
      </c>
      <c r="H795">
        <v>6650</v>
      </c>
      <c r="I795" s="62">
        <v>4.5999999999999999E-3</v>
      </c>
      <c r="J795" s="62">
        <v>7.6499999999999999E-2</v>
      </c>
      <c r="K795" s="62"/>
      <c r="L795" s="62"/>
      <c r="M795" s="62"/>
    </row>
    <row r="796" spans="2:13" x14ac:dyDescent="0.15">
      <c r="B796" s="57">
        <v>33511</v>
      </c>
      <c r="C796">
        <v>-1.097861E-2</v>
      </c>
      <c r="D796">
        <v>-1.307759E-2</v>
      </c>
      <c r="E796">
        <v>8.130598000000001E-3</v>
      </c>
      <c r="F796">
        <v>6.652514E-3</v>
      </c>
      <c r="G796">
        <v>3690607550</v>
      </c>
      <c r="H796">
        <v>6682</v>
      </c>
      <c r="I796" s="62">
        <v>4.5999999999999999E-3</v>
      </c>
      <c r="J796" s="62">
        <v>7.5272727272727269E-2</v>
      </c>
      <c r="K796" s="62"/>
      <c r="L796" s="62"/>
      <c r="M796" s="62"/>
    </row>
    <row r="797" spans="2:13" x14ac:dyDescent="0.15">
      <c r="B797" s="57">
        <v>33542</v>
      </c>
      <c r="C797">
        <v>1.7847000000000002E-2</v>
      </c>
      <c r="D797">
        <v>1.6248290000000002E-2</v>
      </c>
      <c r="E797">
        <v>2.4656310000000001E-2</v>
      </c>
      <c r="F797">
        <v>2.3469300000000002E-2</v>
      </c>
      <c r="G797">
        <v>3673559370</v>
      </c>
      <c r="H797">
        <v>6690</v>
      </c>
      <c r="I797" s="62">
        <v>4.1999999999999997E-3</v>
      </c>
      <c r="J797" s="62">
        <v>7.4173684210526322E-2</v>
      </c>
      <c r="K797" s="62"/>
      <c r="L797" s="62"/>
      <c r="M797" s="62"/>
    </row>
    <row r="798" spans="2:13" x14ac:dyDescent="0.15">
      <c r="B798" s="57">
        <v>33571</v>
      </c>
      <c r="C798">
        <v>-3.729085E-2</v>
      </c>
      <c r="D798">
        <v>-4.0571629999999997E-2</v>
      </c>
      <c r="E798">
        <v>-2.3734769999999999E-2</v>
      </c>
      <c r="F798">
        <v>-2.5195479999999999E-2</v>
      </c>
      <c r="G798">
        <v>3740909500</v>
      </c>
      <c r="H798">
        <v>6719</v>
      </c>
      <c r="I798" s="62">
        <v>3.9000000000000003E-3</v>
      </c>
      <c r="J798" s="62">
        <v>7.0885714285714288E-2</v>
      </c>
      <c r="K798" s="62"/>
      <c r="L798" s="62"/>
      <c r="M798" s="62"/>
    </row>
    <row r="799" spans="2:13" x14ac:dyDescent="0.15">
      <c r="B799" s="57">
        <v>33603</v>
      </c>
      <c r="C799">
        <v>0.10678219999999999</v>
      </c>
      <c r="D799">
        <v>0.1041469</v>
      </c>
      <c r="E799">
        <v>3.5352950000000001E-2</v>
      </c>
      <c r="F799">
        <v>3.3414899999999997E-2</v>
      </c>
      <c r="G799">
        <v>3594881090</v>
      </c>
      <c r="H799">
        <v>6739</v>
      </c>
      <c r="I799" s="62">
        <v>3.8E-3</v>
      </c>
      <c r="J799" s="62">
        <v>7.0323809523809525E-2</v>
      </c>
      <c r="K799" s="62"/>
      <c r="L799" s="62"/>
      <c r="M799" s="62"/>
    </row>
    <row r="800" spans="2:13" x14ac:dyDescent="0.15">
      <c r="B800" s="57">
        <v>33634</v>
      </c>
      <c r="C800">
        <v>-1.1635480000000001E-3</v>
      </c>
      <c r="D800">
        <v>-2.5911930000000003E-3</v>
      </c>
      <c r="E800">
        <v>0.14996969999999998</v>
      </c>
      <c r="F800">
        <v>0.14897079999999999</v>
      </c>
      <c r="G800">
        <v>3988703510</v>
      </c>
      <c r="H800">
        <v>6758</v>
      </c>
      <c r="I800" s="62">
        <v>3.4000000000000002E-3</v>
      </c>
      <c r="J800" s="62">
        <v>7.3378947368421044E-2</v>
      </c>
      <c r="K800" s="62"/>
      <c r="L800" s="62"/>
      <c r="M800" s="62"/>
    </row>
    <row r="801" spans="2:13" x14ac:dyDescent="0.15">
      <c r="B801" s="57">
        <v>33662</v>
      </c>
      <c r="C801">
        <v>1.3355210000000001E-2</v>
      </c>
      <c r="D801">
        <v>1.030825E-2</v>
      </c>
      <c r="E801">
        <v>5.2123719999999998E-2</v>
      </c>
      <c r="F801">
        <v>5.0806610000000002E-2</v>
      </c>
      <c r="G801">
        <v>3981808210</v>
      </c>
      <c r="H801">
        <v>6766</v>
      </c>
      <c r="I801" s="62">
        <v>2.8000000000000004E-3</v>
      </c>
      <c r="J801" s="62">
        <v>7.5422727272727266E-2</v>
      </c>
      <c r="K801" s="62"/>
      <c r="L801" s="62"/>
      <c r="M801" s="62"/>
    </row>
    <row r="802" spans="2:13" x14ac:dyDescent="0.15">
      <c r="B802" s="57">
        <v>33694</v>
      </c>
      <c r="C802">
        <v>-2.3699419999999999E-2</v>
      </c>
      <c r="D802">
        <v>-2.597029E-2</v>
      </c>
      <c r="E802">
        <v>-1.416858E-2</v>
      </c>
      <c r="F802">
        <v>-1.5697180000000002E-2</v>
      </c>
      <c r="G802">
        <v>4031386180</v>
      </c>
      <c r="H802">
        <v>6782</v>
      </c>
      <c r="I802" s="62">
        <v>3.4000000000000002E-3</v>
      </c>
      <c r="J802" s="62">
        <v>7.4804761904761902E-2</v>
      </c>
      <c r="K802" s="62"/>
      <c r="L802" s="62"/>
      <c r="M802" s="62"/>
    </row>
    <row r="803" spans="2:13" x14ac:dyDescent="0.15">
      <c r="B803" s="57">
        <v>33724</v>
      </c>
      <c r="C803">
        <v>1.341432E-2</v>
      </c>
      <c r="D803">
        <v>1.1871990000000001E-2</v>
      </c>
      <c r="E803">
        <v>-3.3262279999999998E-2</v>
      </c>
      <c r="F803">
        <v>-3.4313330000000003E-2</v>
      </c>
      <c r="G803">
        <v>3964468850</v>
      </c>
      <c r="H803">
        <v>6831</v>
      </c>
      <c r="I803" s="62">
        <v>3.2000000000000002E-3</v>
      </c>
      <c r="J803" s="62">
        <v>7.392E-2</v>
      </c>
      <c r="K803" s="62"/>
      <c r="L803" s="62"/>
      <c r="M803" s="62"/>
    </row>
    <row r="804" spans="2:13" x14ac:dyDescent="0.15">
      <c r="B804" s="57">
        <v>33753</v>
      </c>
      <c r="C804">
        <v>6.4071380000000006E-3</v>
      </c>
      <c r="D804">
        <v>3.3024910000000003E-3</v>
      </c>
      <c r="E804">
        <v>5.6784650000000006E-3</v>
      </c>
      <c r="F804">
        <v>4.2006230000000006E-3</v>
      </c>
      <c r="G804">
        <v>4011046730</v>
      </c>
      <c r="H804">
        <v>6827</v>
      </c>
      <c r="I804" s="62">
        <v>2.8000000000000004E-3</v>
      </c>
      <c r="J804" s="62">
        <v>7.2618181818181818E-2</v>
      </c>
      <c r="K804" s="62"/>
      <c r="L804" s="62"/>
      <c r="M804" s="62"/>
    </row>
    <row r="805" spans="2:13" x14ac:dyDescent="0.15">
      <c r="B805" s="57">
        <v>33785</v>
      </c>
      <c r="C805">
        <v>-1.92581E-2</v>
      </c>
      <c r="D805">
        <v>-2.166508E-2</v>
      </c>
      <c r="E805">
        <v>-3.9225160000000002E-2</v>
      </c>
      <c r="F805">
        <v>-4.0763960000000002E-2</v>
      </c>
      <c r="G805">
        <v>4025335950</v>
      </c>
      <c r="H805">
        <v>6812</v>
      </c>
      <c r="I805" s="62">
        <v>3.2000000000000002E-3</v>
      </c>
      <c r="J805" s="62">
        <v>6.8445454545454545E-2</v>
      </c>
      <c r="K805" s="62"/>
      <c r="L805" s="62"/>
      <c r="M805" s="62"/>
    </row>
    <row r="806" spans="2:13" x14ac:dyDescent="0.15">
      <c r="B806" s="57">
        <v>33816</v>
      </c>
      <c r="C806">
        <v>3.989972E-2</v>
      </c>
      <c r="D806">
        <v>3.8368819999999998E-2</v>
      </c>
      <c r="E806">
        <v>2.761665E-2</v>
      </c>
      <c r="F806">
        <v>2.654142E-2</v>
      </c>
      <c r="G806">
        <v>3973505140</v>
      </c>
      <c r="H806">
        <v>6773</v>
      </c>
      <c r="I806" s="62">
        <v>3.0999999999999999E-3</v>
      </c>
      <c r="J806" s="62">
        <v>6.585714285714285E-2</v>
      </c>
      <c r="K806" s="62"/>
      <c r="L806" s="62"/>
      <c r="M806" s="62"/>
    </row>
    <row r="807" spans="2:13" x14ac:dyDescent="0.15">
      <c r="B807" s="57">
        <v>33847</v>
      </c>
      <c r="C807">
        <v>-2.0818920000000001E-2</v>
      </c>
      <c r="D807">
        <v>-2.397005E-2</v>
      </c>
      <c r="E807">
        <v>-2.3899570000000002E-2</v>
      </c>
      <c r="F807">
        <v>-2.5211020000000001E-2</v>
      </c>
      <c r="G807">
        <v>4132059310</v>
      </c>
      <c r="H807">
        <v>6792</v>
      </c>
      <c r="I807" s="62">
        <v>2.5999999999999999E-3</v>
      </c>
      <c r="J807" s="62">
        <v>6.4152380952380947E-2</v>
      </c>
      <c r="K807" s="62"/>
      <c r="L807" s="62"/>
      <c r="M807" s="62"/>
    </row>
    <row r="808" spans="2:13" x14ac:dyDescent="0.15">
      <c r="B808" s="57">
        <v>33877</v>
      </c>
      <c r="C808">
        <v>1.2460870000000001E-2</v>
      </c>
      <c r="D808">
        <v>1.028569E-2</v>
      </c>
      <c r="E808">
        <v>1.104976E-2</v>
      </c>
      <c r="F808">
        <v>9.6584150000000001E-3</v>
      </c>
      <c r="G808">
        <v>4035746440</v>
      </c>
      <c r="H808">
        <v>6808</v>
      </c>
      <c r="I808" s="62">
        <v>2.5999999999999999E-3</v>
      </c>
      <c r="J808" s="62">
        <v>6.5890476190476194E-2</v>
      </c>
      <c r="K808" s="62"/>
      <c r="L808" s="62"/>
      <c r="M808" s="62"/>
    </row>
    <row r="809" spans="2:13" x14ac:dyDescent="0.15">
      <c r="B809" s="57">
        <v>33907</v>
      </c>
      <c r="C809">
        <v>1.0981080000000001E-2</v>
      </c>
      <c r="D809">
        <v>9.5445000000000009E-3</v>
      </c>
      <c r="E809">
        <v>1.6224200000000001E-2</v>
      </c>
      <c r="F809">
        <v>1.521665E-2</v>
      </c>
      <c r="G809">
        <v>4090150110</v>
      </c>
      <c r="H809">
        <v>6802</v>
      </c>
      <c r="I809" s="62">
        <v>2.3E-3</v>
      </c>
      <c r="J809" s="62">
        <v>6.8731578947368421E-2</v>
      </c>
      <c r="K809" s="62"/>
      <c r="L809" s="62"/>
      <c r="M809" s="62"/>
    </row>
    <row r="810" spans="2:13" x14ac:dyDescent="0.15">
      <c r="B810" s="57">
        <v>33938</v>
      </c>
      <c r="C810">
        <v>4.018219E-2</v>
      </c>
      <c r="D810">
        <v>3.695441E-2</v>
      </c>
      <c r="E810">
        <v>6.6683350000000002E-2</v>
      </c>
      <c r="F810">
        <v>6.526063E-2</v>
      </c>
      <c r="G810">
        <v>4138260000</v>
      </c>
      <c r="H810">
        <v>6853</v>
      </c>
      <c r="I810" s="62">
        <v>2.3E-3</v>
      </c>
      <c r="J810" s="62">
        <v>6.7699999999999996E-2</v>
      </c>
      <c r="K810" s="62"/>
      <c r="L810" s="62"/>
      <c r="M810" s="62"/>
    </row>
    <row r="811" spans="2:13" x14ac:dyDescent="0.15">
      <c r="B811" s="57">
        <v>33969</v>
      </c>
      <c r="C811">
        <v>1.7740849999999999E-2</v>
      </c>
      <c r="D811">
        <v>1.553393E-2</v>
      </c>
      <c r="E811">
        <v>3.5676140000000002E-2</v>
      </c>
      <c r="F811">
        <v>3.3876650000000001E-2</v>
      </c>
      <c r="G811">
        <v>4295081170</v>
      </c>
      <c r="H811">
        <v>6873</v>
      </c>
      <c r="I811" s="62">
        <v>2.8000000000000004E-3</v>
      </c>
      <c r="J811" s="62">
        <v>6.6000000000000003E-2</v>
      </c>
      <c r="K811" s="62"/>
      <c r="L811" s="62"/>
      <c r="M811" s="62"/>
    </row>
    <row r="812" spans="2:13" x14ac:dyDescent="0.15">
      <c r="B812" s="57">
        <v>33998</v>
      </c>
      <c r="C812">
        <v>1.2617070000000001E-2</v>
      </c>
      <c r="D812">
        <v>1.130168E-2</v>
      </c>
      <c r="E812">
        <v>6.7619670000000007E-2</v>
      </c>
      <c r="F812">
        <v>6.6832269999999999E-2</v>
      </c>
      <c r="G812">
        <v>4395362360</v>
      </c>
      <c r="H812">
        <v>6922</v>
      </c>
      <c r="I812" s="62">
        <v>2.3E-3</v>
      </c>
      <c r="J812" s="62">
        <v>6.2589473684210528E-2</v>
      </c>
      <c r="K812" s="62"/>
      <c r="L812" s="62"/>
      <c r="M812" s="62"/>
    </row>
    <row r="813" spans="2:13" x14ac:dyDescent="0.15">
      <c r="B813" s="57">
        <v>34026</v>
      </c>
      <c r="C813">
        <v>5.4254060000000007E-3</v>
      </c>
      <c r="D813">
        <v>2.6642990000000002E-3</v>
      </c>
      <c r="E813">
        <v>-7.1976230000000002E-3</v>
      </c>
      <c r="F813">
        <v>-8.4475150000000009E-3</v>
      </c>
      <c r="G813">
        <v>4451172030</v>
      </c>
      <c r="H813">
        <v>6942</v>
      </c>
      <c r="I813" s="62">
        <v>2.2000000000000001E-3</v>
      </c>
      <c r="J813" s="62">
        <v>5.975217391304348E-2</v>
      </c>
      <c r="K813" s="62"/>
      <c r="L813" s="62"/>
      <c r="M813" s="62"/>
    </row>
    <row r="814" spans="2:13" x14ac:dyDescent="0.15">
      <c r="B814" s="57">
        <v>34059</v>
      </c>
      <c r="C814">
        <v>2.5089179999999999E-2</v>
      </c>
      <c r="D814">
        <v>2.2659310000000002E-2</v>
      </c>
      <c r="E814">
        <v>3.1462320000000002E-2</v>
      </c>
      <c r="F814">
        <v>2.9963800000000002E-2</v>
      </c>
      <c r="G814">
        <v>4470014320</v>
      </c>
      <c r="H814">
        <v>6975</v>
      </c>
      <c r="I814" s="62">
        <v>2.5000000000000001E-3</v>
      </c>
      <c r="J814" s="62">
        <v>5.9695238095238093E-2</v>
      </c>
      <c r="K814" s="62"/>
      <c r="L814" s="62"/>
      <c r="M814" s="62"/>
    </row>
    <row r="815" spans="2:13" x14ac:dyDescent="0.15">
      <c r="B815" s="57">
        <v>34089</v>
      </c>
      <c r="C815">
        <v>-2.5390780000000002E-2</v>
      </c>
      <c r="D815">
        <v>-2.6714379999999999E-2</v>
      </c>
      <c r="E815">
        <v>-1.1112E-2</v>
      </c>
      <c r="F815">
        <v>-1.211458E-2</v>
      </c>
      <c r="G815">
        <v>4612924430</v>
      </c>
      <c r="H815">
        <v>7044</v>
      </c>
      <c r="I815" s="62">
        <v>2.3999999999999998E-3</v>
      </c>
      <c r="J815" s="62">
        <v>6.0354999999999999E-2</v>
      </c>
      <c r="K815" s="62"/>
      <c r="L815" s="62"/>
      <c r="M815" s="62"/>
    </row>
    <row r="816" spans="2:13" x14ac:dyDescent="0.15">
      <c r="B816" s="57">
        <v>34117</v>
      </c>
      <c r="C816">
        <v>2.9572080000000001E-2</v>
      </c>
      <c r="D816">
        <v>2.6539119999999999E-2</v>
      </c>
      <c r="E816">
        <v>3.8751750000000001E-2</v>
      </c>
      <c r="F816">
        <v>3.74221E-2</v>
      </c>
      <c r="G816">
        <v>4500038210</v>
      </c>
      <c r="H816">
        <v>7090</v>
      </c>
      <c r="I816" s="62">
        <v>2.2000000000000001E-3</v>
      </c>
      <c r="J816" s="62">
        <v>5.962727272727273E-2</v>
      </c>
      <c r="K816" s="62"/>
      <c r="L816" s="62"/>
      <c r="M816" s="62"/>
    </row>
    <row r="817" spans="2:13" x14ac:dyDescent="0.15">
      <c r="B817" s="57">
        <v>34150</v>
      </c>
      <c r="C817">
        <v>5.4343450000000001E-3</v>
      </c>
      <c r="D817">
        <v>3.2175940000000003E-3</v>
      </c>
      <c r="E817">
        <v>1.341898E-2</v>
      </c>
      <c r="F817">
        <v>1.1928320000000001E-2</v>
      </c>
      <c r="G817">
        <v>4630296590</v>
      </c>
      <c r="H817">
        <v>7156</v>
      </c>
      <c r="I817" s="62">
        <v>2.5000000000000001E-3</v>
      </c>
      <c r="J817" s="62">
        <v>5.8052380952380946E-2</v>
      </c>
      <c r="K817" s="62"/>
      <c r="L817" s="62"/>
      <c r="M817" s="62"/>
    </row>
    <row r="818" spans="2:13" x14ac:dyDescent="0.15">
      <c r="B818" s="57">
        <v>34180</v>
      </c>
      <c r="C818">
        <v>-8.0605290000000001E-4</v>
      </c>
      <c r="D818">
        <v>-2.1534690000000003E-3</v>
      </c>
      <c r="E818">
        <v>1.372371E-2</v>
      </c>
      <c r="F818">
        <v>1.279684E-2</v>
      </c>
      <c r="G818">
        <v>4702135640</v>
      </c>
      <c r="H818">
        <v>7228</v>
      </c>
      <c r="I818" s="62">
        <v>2.3999999999999998E-3</v>
      </c>
      <c r="J818" s="62">
        <v>5.6777272727272725E-2</v>
      </c>
      <c r="K818" s="62"/>
      <c r="L818" s="62"/>
      <c r="M818" s="62"/>
    </row>
    <row r="819" spans="2:13" x14ac:dyDescent="0.15">
      <c r="B819" s="57">
        <v>34212</v>
      </c>
      <c r="C819">
        <v>3.9496080000000003E-2</v>
      </c>
      <c r="D819">
        <v>3.656475E-2</v>
      </c>
      <c r="E819">
        <v>3.9698360000000002E-2</v>
      </c>
      <c r="F819">
        <v>3.8382579999999999E-2</v>
      </c>
      <c r="G819">
        <v>4700311570</v>
      </c>
      <c r="H819">
        <v>7292</v>
      </c>
      <c r="I819" s="62">
        <v>2.5000000000000001E-3</v>
      </c>
      <c r="J819" s="62">
        <v>5.3600000000000002E-2</v>
      </c>
      <c r="K819" s="62"/>
      <c r="L819" s="62"/>
      <c r="M819" s="62"/>
    </row>
    <row r="820" spans="2:13" x14ac:dyDescent="0.15">
      <c r="B820" s="57">
        <v>34242</v>
      </c>
      <c r="C820">
        <v>6.2873029999999997E-4</v>
      </c>
      <c r="D820">
        <v>-1.352951E-3</v>
      </c>
      <c r="E820">
        <v>2.5506620000000001E-2</v>
      </c>
      <c r="F820">
        <v>2.4192330000000001E-2</v>
      </c>
      <c r="G820">
        <v>4881327630</v>
      </c>
      <c r="H820">
        <v>7362</v>
      </c>
      <c r="I820" s="62">
        <v>2.5999999999999999E-3</v>
      </c>
      <c r="J820" s="62">
        <v>5.3339999999999999E-2</v>
      </c>
      <c r="K820" s="62"/>
      <c r="L820" s="62"/>
      <c r="M820" s="62"/>
    </row>
    <row r="821" spans="2:13" x14ac:dyDescent="0.15">
      <c r="B821" s="57">
        <v>34271</v>
      </c>
      <c r="C821">
        <v>1.805087E-2</v>
      </c>
      <c r="D821">
        <v>1.6730350000000001E-2</v>
      </c>
      <c r="E821">
        <v>4.0518200000000004E-2</v>
      </c>
      <c r="F821">
        <v>3.953429E-2</v>
      </c>
      <c r="G821">
        <v>4905682750</v>
      </c>
      <c r="H821">
        <v>7434</v>
      </c>
      <c r="I821" s="62">
        <v>2.2000000000000001E-3</v>
      </c>
      <c r="J821" s="62">
        <v>5.7239999999999999E-2</v>
      </c>
      <c r="K821" s="62"/>
      <c r="L821" s="62"/>
      <c r="M821" s="62"/>
    </row>
    <row r="822" spans="2:13" x14ac:dyDescent="0.15">
      <c r="B822" s="57">
        <v>34303</v>
      </c>
      <c r="C822">
        <v>-1.7600460000000002E-2</v>
      </c>
      <c r="D822">
        <v>-2.0476350000000001E-2</v>
      </c>
      <c r="E822">
        <v>-2.4466580000000002E-2</v>
      </c>
      <c r="F822">
        <v>-2.5767520000000002E-2</v>
      </c>
      <c r="G822">
        <v>4994682440</v>
      </c>
      <c r="H822">
        <v>7511</v>
      </c>
      <c r="I822" s="62">
        <v>2.5000000000000001E-3</v>
      </c>
      <c r="J822" s="62">
        <v>5.7740909090909093E-2</v>
      </c>
      <c r="K822" s="62"/>
      <c r="L822" s="62"/>
      <c r="M822" s="62"/>
    </row>
    <row r="823" spans="2:13" x14ac:dyDescent="0.15">
      <c r="B823" s="57">
        <v>34334</v>
      </c>
      <c r="C823">
        <v>1.9554220000000001E-2</v>
      </c>
      <c r="D823">
        <v>1.7528680000000001E-2</v>
      </c>
      <c r="E823">
        <v>1.618959E-2</v>
      </c>
      <c r="F823">
        <v>1.439143E-2</v>
      </c>
      <c r="G823">
        <v>4914700860</v>
      </c>
      <c r="H823">
        <v>7603</v>
      </c>
      <c r="I823" s="62">
        <v>2.3E-3</v>
      </c>
      <c r="J823" s="62">
        <v>5.7505000000000001E-2</v>
      </c>
      <c r="K823" s="62"/>
      <c r="L823" s="62"/>
      <c r="M823" s="62"/>
    </row>
    <row r="824" spans="2:13" x14ac:dyDescent="0.15">
      <c r="B824" s="57">
        <v>34365</v>
      </c>
      <c r="C824">
        <v>3.145912E-2</v>
      </c>
      <c r="D824">
        <v>3.0070630000000001E-2</v>
      </c>
      <c r="E824">
        <v>4.9165760000000003E-2</v>
      </c>
      <c r="F824">
        <v>4.8286309999999999E-2</v>
      </c>
      <c r="G824">
        <v>5047927930</v>
      </c>
      <c r="H824">
        <v>7719</v>
      </c>
      <c r="I824" s="62">
        <v>2.5000000000000001E-3</v>
      </c>
      <c r="J824" s="62">
        <v>5.9731578947368427E-2</v>
      </c>
      <c r="K824" s="62"/>
      <c r="L824" s="62"/>
      <c r="M824" s="62"/>
    </row>
    <row r="825" spans="2:13" x14ac:dyDescent="0.15">
      <c r="B825" s="57">
        <v>34393</v>
      </c>
      <c r="C825">
        <v>-2.4206850000000002E-2</v>
      </c>
      <c r="D825">
        <v>-2.675918E-2</v>
      </c>
      <c r="E825">
        <v>-9.9531510000000004E-3</v>
      </c>
      <c r="F825">
        <v>-1.1121320000000001E-2</v>
      </c>
      <c r="G825">
        <v>5209986130</v>
      </c>
      <c r="H825">
        <v>7761</v>
      </c>
      <c r="I825" s="62">
        <v>2.0999999999999999E-3</v>
      </c>
      <c r="J825" s="62">
        <v>6.4826086956521742E-2</v>
      </c>
      <c r="K825" s="62"/>
      <c r="L825" s="62"/>
      <c r="M825" s="62"/>
    </row>
    <row r="826" spans="2:13" x14ac:dyDescent="0.15">
      <c r="B826" s="57">
        <v>34424</v>
      </c>
      <c r="C826">
        <v>-4.5794609999999999E-2</v>
      </c>
      <c r="D826">
        <v>-4.7882040000000001E-2</v>
      </c>
      <c r="E826">
        <v>-4.5961950000000001E-2</v>
      </c>
      <c r="F826">
        <v>-4.7448370000000004E-2</v>
      </c>
      <c r="G826">
        <v>5092927930</v>
      </c>
      <c r="H826">
        <v>7830</v>
      </c>
      <c r="I826" s="62">
        <v>2.7000000000000001E-3</v>
      </c>
      <c r="J826" s="62">
        <v>6.9721052631578948E-2</v>
      </c>
      <c r="K826" s="62"/>
      <c r="L826" s="62"/>
      <c r="M826" s="62"/>
    </row>
    <row r="827" spans="2:13" x14ac:dyDescent="0.15">
      <c r="B827" s="57">
        <v>34453</v>
      </c>
      <c r="C827">
        <v>9.4946420000000011E-3</v>
      </c>
      <c r="D827">
        <v>8.0445560000000013E-3</v>
      </c>
      <c r="E827">
        <v>-1.172773E-2</v>
      </c>
      <c r="F827">
        <v>-1.282696E-2</v>
      </c>
      <c r="G827">
        <v>4870541880</v>
      </c>
      <c r="H827">
        <v>7896</v>
      </c>
      <c r="I827" s="62">
        <v>2.7000000000000001E-3</v>
      </c>
      <c r="J827" s="62">
        <v>7.1833333333333332E-2</v>
      </c>
      <c r="K827" s="62"/>
      <c r="L827" s="62"/>
      <c r="M827" s="62"/>
    </row>
    <row r="828" spans="2:13" x14ac:dyDescent="0.15">
      <c r="B828" s="57">
        <v>34485</v>
      </c>
      <c r="C828">
        <v>9.3526939999999999E-3</v>
      </c>
      <c r="D828">
        <v>6.3619390000000005E-3</v>
      </c>
      <c r="E828">
        <v>-8.3087190000000004E-4</v>
      </c>
      <c r="F828">
        <v>-2.2869800000000001E-3</v>
      </c>
      <c r="G828">
        <v>4916775660</v>
      </c>
      <c r="H828">
        <v>7931</v>
      </c>
      <c r="I828" s="62">
        <v>3.0999999999999999E-3</v>
      </c>
      <c r="J828" s="62">
        <v>7.1013636363636362E-2</v>
      </c>
      <c r="K828" s="62"/>
      <c r="L828" s="62"/>
      <c r="M828" s="62"/>
    </row>
    <row r="829" spans="2:13" x14ac:dyDescent="0.15">
      <c r="B829" s="57">
        <v>34515</v>
      </c>
      <c r="C829">
        <v>-2.7880229999999999E-2</v>
      </c>
      <c r="D829">
        <v>-3.0054790000000001E-2</v>
      </c>
      <c r="E829">
        <v>-2.8182280000000001E-2</v>
      </c>
      <c r="F829">
        <v>-2.9647030000000001E-2</v>
      </c>
      <c r="G829">
        <v>4959853220</v>
      </c>
      <c r="H829">
        <v>7988</v>
      </c>
      <c r="I829" s="62">
        <v>3.0999999999999999E-3</v>
      </c>
      <c r="J829" s="62">
        <v>7.2980000000000003E-2</v>
      </c>
      <c r="K829" s="62"/>
      <c r="L829" s="62"/>
      <c r="M829" s="62"/>
    </row>
    <row r="830" spans="2:13" x14ac:dyDescent="0.15">
      <c r="B830" s="57">
        <v>34544</v>
      </c>
      <c r="C830">
        <v>3.0656849999999999E-2</v>
      </c>
      <c r="D830">
        <v>2.9283070000000001E-2</v>
      </c>
      <c r="E830">
        <v>1.5770340000000001E-2</v>
      </c>
      <c r="F830">
        <v>1.4746840000000001E-2</v>
      </c>
      <c r="G830">
        <v>4830371030</v>
      </c>
      <c r="H830">
        <v>8050</v>
      </c>
      <c r="I830" s="62">
        <v>2.8000000000000004E-3</v>
      </c>
      <c r="J830" s="62">
        <v>7.2360869565217395E-2</v>
      </c>
      <c r="K830" s="62"/>
      <c r="L830" s="62"/>
      <c r="M830" s="62"/>
    </row>
    <row r="831" spans="2:13" x14ac:dyDescent="0.15">
      <c r="B831" s="57">
        <v>34577</v>
      </c>
      <c r="C831">
        <v>4.2629109999999998E-2</v>
      </c>
      <c r="D831">
        <v>3.9724469999999998E-2</v>
      </c>
      <c r="E831">
        <v>3.6755860000000001E-2</v>
      </c>
      <c r="F831">
        <v>3.5158990000000001E-2</v>
      </c>
      <c r="G831">
        <v>4974630280</v>
      </c>
      <c r="H831">
        <v>8059</v>
      </c>
      <c r="I831" s="62">
        <v>3.7000000000000002E-3</v>
      </c>
      <c r="J831" s="62">
        <v>7.4571428571428566E-2</v>
      </c>
      <c r="K831" s="62"/>
      <c r="L831" s="62"/>
      <c r="M831" s="62"/>
    </row>
    <row r="832" spans="2:13" x14ac:dyDescent="0.15">
      <c r="B832" s="57">
        <v>34607</v>
      </c>
      <c r="C832">
        <v>-1.833769E-2</v>
      </c>
      <c r="D832">
        <v>-2.0351890000000001E-2</v>
      </c>
      <c r="E832">
        <v>4.8618590000000005E-3</v>
      </c>
      <c r="F832">
        <v>3.4586670000000003E-3</v>
      </c>
      <c r="G832">
        <v>5161430030</v>
      </c>
      <c r="H832">
        <v>8082</v>
      </c>
      <c r="I832" s="62">
        <v>3.7000000000000002E-3</v>
      </c>
      <c r="J832" s="62">
        <v>7.7439999999999995E-2</v>
      </c>
      <c r="K832" s="62"/>
      <c r="L832" s="62"/>
      <c r="M832" s="62"/>
    </row>
    <row r="833" spans="2:13" x14ac:dyDescent="0.15">
      <c r="B833" s="57">
        <v>34638</v>
      </c>
      <c r="C833">
        <v>1.4520949999999999E-2</v>
      </c>
      <c r="D833">
        <v>1.299994E-2</v>
      </c>
      <c r="E833">
        <v>-3.304333E-3</v>
      </c>
      <c r="F833">
        <v>-4.3544930000000001E-3</v>
      </c>
      <c r="G833">
        <v>5073874960</v>
      </c>
      <c r="H833">
        <v>8088</v>
      </c>
      <c r="I833" s="62">
        <v>3.8E-3</v>
      </c>
      <c r="J833" s="62">
        <v>7.9549999999999996E-2</v>
      </c>
      <c r="K833" s="62"/>
      <c r="L833" s="62"/>
      <c r="M833" s="62"/>
    </row>
    <row r="834" spans="2:13" x14ac:dyDescent="0.15">
      <c r="B834" s="57">
        <v>34668</v>
      </c>
      <c r="C834">
        <v>-3.7206370000000002E-2</v>
      </c>
      <c r="D834">
        <v>-3.998049E-2</v>
      </c>
      <c r="E834">
        <v>-4.0741609999999998E-2</v>
      </c>
      <c r="F834">
        <v>-4.2147419999999998E-2</v>
      </c>
      <c r="G834">
        <v>5136889650</v>
      </c>
      <c r="H834">
        <v>8124</v>
      </c>
      <c r="I834" s="62">
        <v>3.7000000000000002E-3</v>
      </c>
      <c r="J834" s="62">
        <v>7.8138095238095243E-2</v>
      </c>
      <c r="K834" s="62"/>
      <c r="L834" s="62"/>
      <c r="M834" s="62"/>
    </row>
    <row r="835" spans="2:13" x14ac:dyDescent="0.15">
      <c r="B835" s="57">
        <v>34698</v>
      </c>
      <c r="C835">
        <v>1.2580290000000001E-2</v>
      </c>
      <c r="D835">
        <v>1.0141000000000001E-2</v>
      </c>
      <c r="E835">
        <v>-1.3423320000000001E-2</v>
      </c>
      <c r="F835">
        <v>-1.556651E-2</v>
      </c>
      <c r="G835">
        <v>4933057200</v>
      </c>
      <c r="H835">
        <v>8132</v>
      </c>
      <c r="I835" s="62">
        <v>4.4000000000000003E-3</v>
      </c>
      <c r="J835" s="62">
        <v>7.7795000000000003E-2</v>
      </c>
      <c r="K835" s="62"/>
      <c r="L835" s="62"/>
      <c r="M835" s="62"/>
    </row>
    <row r="836" spans="2:13" x14ac:dyDescent="0.15">
      <c r="B836" s="57">
        <v>34730</v>
      </c>
      <c r="C836">
        <v>2.0352840000000001E-2</v>
      </c>
      <c r="D836">
        <v>1.8752950000000001E-2</v>
      </c>
      <c r="E836">
        <v>2.7865000000000001E-2</v>
      </c>
      <c r="F836">
        <v>2.6755090000000002E-2</v>
      </c>
      <c r="G836">
        <v>4993295820</v>
      </c>
      <c r="H836">
        <v>8138</v>
      </c>
      <c r="I836" s="62">
        <v>4.1999999999999997E-3</v>
      </c>
      <c r="J836" s="62">
        <v>7.4694736842105258E-2</v>
      </c>
      <c r="K836" s="62"/>
      <c r="L836" s="62"/>
      <c r="M836" s="62"/>
    </row>
    <row r="837" spans="2:13" x14ac:dyDescent="0.15">
      <c r="B837" s="57">
        <v>34758</v>
      </c>
      <c r="C837">
        <v>3.9647229999999999E-2</v>
      </c>
      <c r="D837">
        <v>3.7073760000000004E-2</v>
      </c>
      <c r="E837">
        <v>2.8368279999999999E-2</v>
      </c>
      <c r="F837">
        <v>2.7072740000000001E-2</v>
      </c>
      <c r="G837">
        <v>5083838450</v>
      </c>
      <c r="H837">
        <v>8132</v>
      </c>
      <c r="I837" s="62">
        <v>4.0000000000000001E-3</v>
      </c>
      <c r="J837" s="62">
        <v>7.2047826086956521E-2</v>
      </c>
      <c r="K837" s="62"/>
      <c r="L837" s="62"/>
      <c r="M837" s="62"/>
    </row>
    <row r="838" spans="2:13" x14ac:dyDescent="0.15">
      <c r="B838" s="57">
        <v>34789</v>
      </c>
      <c r="C838">
        <v>2.7064170000000002E-2</v>
      </c>
      <c r="D838">
        <v>2.488682E-2</v>
      </c>
      <c r="E838">
        <v>1.9515390000000001E-2</v>
      </c>
      <c r="F838">
        <v>1.7762469999999999E-2</v>
      </c>
      <c r="G838">
        <v>5270226780</v>
      </c>
      <c r="H838">
        <v>8125</v>
      </c>
      <c r="I838" s="62">
        <v>4.5999999999999999E-3</v>
      </c>
      <c r="J838" s="62">
        <v>7.062631578947369E-2</v>
      </c>
      <c r="K838" s="62"/>
      <c r="L838" s="62"/>
      <c r="M838" s="62"/>
    </row>
    <row r="839" spans="2:13" x14ac:dyDescent="0.15">
      <c r="B839" s="57">
        <v>34817</v>
      </c>
      <c r="C839">
        <v>2.504814E-2</v>
      </c>
      <c r="D839">
        <v>2.3597110000000001E-2</v>
      </c>
      <c r="E839">
        <v>2.697515E-2</v>
      </c>
      <c r="F839">
        <v>2.583968E-2</v>
      </c>
      <c r="G839">
        <v>5425849990</v>
      </c>
      <c r="H839">
        <v>8138</v>
      </c>
      <c r="I839" s="62">
        <v>4.4000000000000003E-3</v>
      </c>
      <c r="J839" s="62">
        <v>6.6327272727272735E-2</v>
      </c>
      <c r="K839" s="62"/>
      <c r="L839" s="62"/>
      <c r="M839" s="62"/>
    </row>
    <row r="840" spans="2:13" x14ac:dyDescent="0.15">
      <c r="B840" s="57">
        <v>34850</v>
      </c>
      <c r="C840">
        <v>3.3908569999999999E-2</v>
      </c>
      <c r="D840">
        <v>3.1129110000000002E-2</v>
      </c>
      <c r="E840">
        <v>2.0270759999999999E-2</v>
      </c>
      <c r="F840">
        <v>1.8814899999999999E-2</v>
      </c>
      <c r="G840">
        <v>5548204120</v>
      </c>
      <c r="H840">
        <v>8152</v>
      </c>
      <c r="I840" s="62">
        <v>5.4000000000000003E-3</v>
      </c>
      <c r="J840" s="62">
        <v>6.1681818181818178E-2</v>
      </c>
      <c r="K840" s="62"/>
      <c r="L840" s="62"/>
      <c r="M840" s="62"/>
    </row>
    <row r="841" spans="2:13" x14ac:dyDescent="0.15">
      <c r="B841" s="57">
        <v>34880</v>
      </c>
      <c r="C841">
        <v>3.1141830000000002E-2</v>
      </c>
      <c r="D841">
        <v>2.9212470000000001E-2</v>
      </c>
      <c r="E841">
        <v>4.9906550000000001E-2</v>
      </c>
      <c r="F841">
        <v>4.8385839999999999E-2</v>
      </c>
      <c r="G841">
        <v>5729329840</v>
      </c>
      <c r="H841">
        <v>8149</v>
      </c>
      <c r="I841" s="62">
        <v>4.6999999999999993E-3</v>
      </c>
      <c r="J841" s="62">
        <v>6.2780000000000002E-2</v>
      </c>
      <c r="K841" s="62"/>
      <c r="L841" s="62"/>
      <c r="M841" s="62"/>
    </row>
    <row r="842" spans="2:13" x14ac:dyDescent="0.15">
      <c r="B842" s="57">
        <v>34911</v>
      </c>
      <c r="C842">
        <v>4.080114E-2</v>
      </c>
      <c r="D842">
        <v>3.8953349999999998E-2</v>
      </c>
      <c r="E842">
        <v>5.4701449999999999E-2</v>
      </c>
      <c r="F842">
        <v>5.3564010000000002E-2</v>
      </c>
      <c r="G842">
        <v>5908461490</v>
      </c>
      <c r="H842">
        <v>8184</v>
      </c>
      <c r="I842" s="62">
        <v>4.5000000000000005E-3</v>
      </c>
      <c r="J842" s="62">
        <v>6.4882608695652169E-2</v>
      </c>
      <c r="K842" s="62"/>
      <c r="L842" s="62"/>
      <c r="M842" s="62"/>
    </row>
    <row r="843" spans="2:13" x14ac:dyDescent="0.15">
      <c r="B843" s="57">
        <v>34942</v>
      </c>
      <c r="C843">
        <v>9.2995669999999999E-3</v>
      </c>
      <c r="D843">
        <v>6.7982200000000007E-3</v>
      </c>
      <c r="E843">
        <v>3.203334E-2</v>
      </c>
      <c r="F843">
        <v>3.0677039999999999E-2</v>
      </c>
      <c r="G843">
        <v>6144871290</v>
      </c>
      <c r="H843">
        <v>8211</v>
      </c>
      <c r="I843" s="62">
        <v>4.6999999999999993E-3</v>
      </c>
      <c r="J843" s="62">
        <v>6.1974999999999995E-2</v>
      </c>
      <c r="K843" s="62"/>
      <c r="L843" s="62"/>
      <c r="M843" s="62"/>
    </row>
    <row r="844" spans="2:13" x14ac:dyDescent="0.15">
      <c r="B844" s="57">
        <v>34971</v>
      </c>
      <c r="C844">
        <v>3.6353799999999999E-2</v>
      </c>
      <c r="D844">
        <v>3.464122E-2</v>
      </c>
      <c r="E844">
        <v>2.6404050000000002E-2</v>
      </c>
      <c r="F844">
        <v>2.5025749999999999E-2</v>
      </c>
      <c r="G844">
        <v>6200156520</v>
      </c>
      <c r="H844">
        <v>8259</v>
      </c>
      <c r="I844" s="62">
        <v>4.3E-3</v>
      </c>
      <c r="J844" s="62">
        <v>6.0447619047619049E-2</v>
      </c>
      <c r="K844" s="62"/>
      <c r="L844" s="62"/>
      <c r="M844" s="62"/>
    </row>
    <row r="845" spans="2:13" x14ac:dyDescent="0.15">
      <c r="B845" s="57">
        <v>35003</v>
      </c>
      <c r="C845">
        <v>-1.1338640000000001E-2</v>
      </c>
      <c r="D845">
        <v>-1.2669740000000001E-2</v>
      </c>
      <c r="E845">
        <v>-4.147195E-2</v>
      </c>
      <c r="F845">
        <v>-4.2532769999999998E-2</v>
      </c>
      <c r="G845">
        <v>6428088290</v>
      </c>
      <c r="H845">
        <v>8266</v>
      </c>
      <c r="I845" s="62">
        <v>4.6999999999999993E-3</v>
      </c>
      <c r="J845" s="62">
        <v>5.9304761904761909E-2</v>
      </c>
      <c r="K845" s="62"/>
      <c r="L845" s="62"/>
      <c r="M845" s="62"/>
    </row>
    <row r="846" spans="2:13" x14ac:dyDescent="0.15">
      <c r="B846" s="57">
        <v>35033</v>
      </c>
      <c r="C846">
        <v>4.2771080000000003E-2</v>
      </c>
      <c r="D846">
        <v>4.030131E-2</v>
      </c>
      <c r="E846">
        <v>1.665208E-2</v>
      </c>
      <c r="F846">
        <v>1.518896E-2</v>
      </c>
      <c r="G846">
        <v>6367247080</v>
      </c>
      <c r="H846">
        <v>8304</v>
      </c>
      <c r="I846" s="62">
        <v>4.1999999999999997E-3</v>
      </c>
      <c r="J846" s="62">
        <v>5.7114999999999999E-2</v>
      </c>
      <c r="K846" s="62"/>
      <c r="L846" s="62"/>
      <c r="M846" s="62"/>
    </row>
    <row r="847" spans="2:13" x14ac:dyDescent="0.15">
      <c r="B847" s="57">
        <v>35062</v>
      </c>
      <c r="C847">
        <v>1.5192199999999999E-2</v>
      </c>
      <c r="D847">
        <v>1.335361E-2</v>
      </c>
      <c r="E847">
        <v>8.9129080000000006E-3</v>
      </c>
      <c r="F847">
        <v>6.9047740000000007E-3</v>
      </c>
      <c r="G847">
        <v>6645226220</v>
      </c>
      <c r="H847">
        <v>8351</v>
      </c>
      <c r="I847" s="62">
        <v>4.8999999999999998E-3</v>
      </c>
      <c r="J847" s="62">
        <v>5.6523809523809525E-2</v>
      </c>
      <c r="K847" s="62"/>
      <c r="L847" s="62"/>
      <c r="M847" s="62"/>
    </row>
    <row r="848" spans="2:13" x14ac:dyDescent="0.15">
      <c r="B848" s="57">
        <v>35095</v>
      </c>
      <c r="C848">
        <v>2.8121320000000002E-2</v>
      </c>
      <c r="D848">
        <v>2.6804709999999999E-2</v>
      </c>
      <c r="E848">
        <v>3.4647089999999998E-2</v>
      </c>
      <c r="F848">
        <v>3.3746820000000004E-2</v>
      </c>
      <c r="G848">
        <v>6757358810</v>
      </c>
      <c r="H848">
        <v>8400</v>
      </c>
      <c r="I848" s="62">
        <v>4.3E-3</v>
      </c>
      <c r="J848" s="62">
        <v>5.8055000000000002E-2</v>
      </c>
      <c r="K848" s="62"/>
      <c r="L848" s="62"/>
      <c r="M848" s="62"/>
    </row>
    <row r="849" spans="2:13" x14ac:dyDescent="0.15">
      <c r="B849" s="57">
        <v>35124</v>
      </c>
      <c r="C849">
        <v>1.635263E-2</v>
      </c>
      <c r="D849">
        <v>1.423142E-2</v>
      </c>
      <c r="E849">
        <v>3.2307580000000002E-2</v>
      </c>
      <c r="F849">
        <v>3.1142800000000002E-2</v>
      </c>
      <c r="G849">
        <v>6937890660</v>
      </c>
      <c r="H849">
        <v>8404</v>
      </c>
      <c r="I849" s="62">
        <v>3.9000000000000003E-3</v>
      </c>
      <c r="J849" s="62">
        <v>6.2685714285714289E-2</v>
      </c>
      <c r="K849" s="62"/>
      <c r="L849" s="62"/>
      <c r="M849" s="62"/>
    </row>
    <row r="850" spans="2:13" x14ac:dyDescent="0.15">
      <c r="B850" s="57">
        <v>35153</v>
      </c>
      <c r="C850">
        <v>1.091408E-2</v>
      </c>
      <c r="D850">
        <v>9.2106510000000003E-3</v>
      </c>
      <c r="E850">
        <v>2.4084979999999999E-2</v>
      </c>
      <c r="F850">
        <v>2.2574770000000001E-2</v>
      </c>
      <c r="G850">
        <v>7062528280</v>
      </c>
      <c r="H850">
        <v>8436</v>
      </c>
      <c r="I850" s="62">
        <v>3.9000000000000003E-3</v>
      </c>
      <c r="J850" s="62">
        <v>6.5113636363636374E-2</v>
      </c>
      <c r="K850" s="62"/>
      <c r="L850" s="62"/>
      <c r="M850" s="62"/>
    </row>
    <row r="851" spans="2:13" x14ac:dyDescent="0.15">
      <c r="B851" s="57">
        <v>35185</v>
      </c>
      <c r="C851">
        <v>2.5559890000000002E-2</v>
      </c>
      <c r="D851">
        <v>2.431527E-2</v>
      </c>
      <c r="E851">
        <v>5.8047170000000002E-2</v>
      </c>
      <c r="F851">
        <v>5.6994160000000002E-2</v>
      </c>
      <c r="G851">
        <v>7129108030</v>
      </c>
      <c r="H851">
        <v>8521</v>
      </c>
      <c r="I851" s="62">
        <v>4.5999999999999999E-3</v>
      </c>
      <c r="J851" s="62">
        <v>6.7368181818181813E-2</v>
      </c>
      <c r="K851" s="62"/>
      <c r="L851" s="62"/>
      <c r="M851" s="62"/>
    </row>
    <row r="852" spans="2:13" x14ac:dyDescent="0.15">
      <c r="B852" s="57">
        <v>35216</v>
      </c>
      <c r="C852">
        <v>2.6810420000000001E-2</v>
      </c>
      <c r="D852">
        <v>2.4550590000000001E-2</v>
      </c>
      <c r="E852">
        <v>6.2640689999999999E-2</v>
      </c>
      <c r="F852">
        <v>6.1224239999999999E-2</v>
      </c>
      <c r="G852">
        <v>7374462070</v>
      </c>
      <c r="H852">
        <v>8570</v>
      </c>
      <c r="I852" s="62">
        <v>4.1999999999999997E-3</v>
      </c>
      <c r="J852" s="62">
        <v>6.9120000000000001E-2</v>
      </c>
      <c r="K852" s="62"/>
      <c r="L852" s="62"/>
      <c r="M852" s="62"/>
    </row>
    <row r="853" spans="2:13" x14ac:dyDescent="0.15">
      <c r="B853" s="57">
        <v>35244</v>
      </c>
      <c r="C853">
        <v>-8.2893389999999997E-3</v>
      </c>
      <c r="D853">
        <v>-9.8200880000000011E-3</v>
      </c>
      <c r="E853">
        <v>-3.2177560000000001E-2</v>
      </c>
      <c r="F853">
        <v>-3.3577280000000001E-2</v>
      </c>
      <c r="G853">
        <v>7575181130</v>
      </c>
      <c r="H853">
        <v>8661</v>
      </c>
      <c r="I853" s="62">
        <v>4.0000000000000001E-3</v>
      </c>
      <c r="J853" s="62">
        <v>6.8654545454545454E-2</v>
      </c>
      <c r="K853" s="62"/>
      <c r="L853" s="62"/>
      <c r="M853" s="62"/>
    </row>
    <row r="854" spans="2:13" x14ac:dyDescent="0.15">
      <c r="B854" s="57">
        <v>35277</v>
      </c>
      <c r="C854">
        <v>-5.3851309999999999E-2</v>
      </c>
      <c r="D854">
        <v>-5.5285340000000002E-2</v>
      </c>
      <c r="E854">
        <v>-7.9597580000000001E-2</v>
      </c>
      <c r="F854">
        <v>-8.0534120000000001E-2</v>
      </c>
      <c r="G854">
        <v>7540078750</v>
      </c>
      <c r="H854">
        <v>8724</v>
      </c>
      <c r="I854" s="62">
        <v>4.5000000000000005E-3</v>
      </c>
      <c r="J854" s="62">
        <v>6.6354545454545458E-2</v>
      </c>
      <c r="K854" s="62"/>
      <c r="L854" s="62"/>
      <c r="M854" s="62"/>
    </row>
    <row r="855" spans="2:13" x14ac:dyDescent="0.15">
      <c r="B855" s="57">
        <v>35307</v>
      </c>
      <c r="C855">
        <v>3.2451260000000003E-2</v>
      </c>
      <c r="D855">
        <v>3.038124E-2</v>
      </c>
      <c r="E855">
        <v>4.5604230000000003E-2</v>
      </c>
      <c r="F855">
        <v>4.4310580000000002E-2</v>
      </c>
      <c r="G855">
        <v>7143370380</v>
      </c>
      <c r="H855">
        <v>8765</v>
      </c>
      <c r="I855" s="62">
        <v>4.0999999999999995E-3</v>
      </c>
      <c r="J855" s="62">
        <v>6.8319999999999992E-2</v>
      </c>
      <c r="K855" s="62"/>
      <c r="L855" s="62"/>
      <c r="M855" s="62"/>
    </row>
    <row r="856" spans="2:13" x14ac:dyDescent="0.15">
      <c r="B856" s="57">
        <v>35338</v>
      </c>
      <c r="C856">
        <v>5.2984650000000001E-2</v>
      </c>
      <c r="D856">
        <v>5.127868E-2</v>
      </c>
      <c r="E856">
        <v>2.8750029999999999E-2</v>
      </c>
      <c r="F856">
        <v>2.740739E-2</v>
      </c>
      <c r="G856">
        <v>7373621340</v>
      </c>
      <c r="H856">
        <v>8816</v>
      </c>
      <c r="I856" s="62">
        <v>4.4000000000000003E-3</v>
      </c>
      <c r="J856" s="62">
        <v>6.5336363636363637E-2</v>
      </c>
      <c r="K856" s="62"/>
      <c r="L856" s="62"/>
      <c r="M856" s="62"/>
    </row>
    <row r="857" spans="2:13" x14ac:dyDescent="0.15">
      <c r="B857" s="57">
        <v>35369</v>
      </c>
      <c r="C857">
        <v>1.367287E-2</v>
      </c>
      <c r="D857">
        <v>1.230181E-2</v>
      </c>
      <c r="E857">
        <v>-2.0868109999999999E-2</v>
      </c>
      <c r="F857">
        <v>-2.1964839999999999E-2</v>
      </c>
      <c r="G857">
        <v>7777242340</v>
      </c>
      <c r="H857">
        <v>8830</v>
      </c>
      <c r="I857" s="62">
        <v>4.1999999999999997E-3</v>
      </c>
      <c r="J857" s="62">
        <v>6.2036842105263154E-2</v>
      </c>
      <c r="K857" s="62"/>
      <c r="L857" s="62"/>
      <c r="M857" s="62"/>
    </row>
    <row r="858" spans="2:13" x14ac:dyDescent="0.15">
      <c r="B858" s="57">
        <v>35398</v>
      </c>
      <c r="C858">
        <v>6.5594449999999999E-2</v>
      </c>
      <c r="D858">
        <v>6.3622040000000005E-2</v>
      </c>
      <c r="E858">
        <v>2.470176E-2</v>
      </c>
      <c r="F858">
        <v>2.342294E-2</v>
      </c>
      <c r="G858">
        <v>7872283260</v>
      </c>
      <c r="H858">
        <v>8914</v>
      </c>
      <c r="I858" s="62">
        <v>4.0999999999999995E-3</v>
      </c>
      <c r="J858" s="62">
        <v>6.3023809523809524E-2</v>
      </c>
      <c r="K858" s="62"/>
      <c r="L858" s="62"/>
      <c r="M858" s="62"/>
    </row>
    <row r="859" spans="2:13" x14ac:dyDescent="0.15">
      <c r="B859" s="57">
        <v>35430</v>
      </c>
      <c r="C859">
        <v>-1.1380690000000001E-2</v>
      </c>
      <c r="D859">
        <v>-1.307036E-2</v>
      </c>
      <c r="E859">
        <v>-2.62167E-3</v>
      </c>
      <c r="F859">
        <v>-4.3614960000000003E-3</v>
      </c>
      <c r="G859">
        <v>8362601780</v>
      </c>
      <c r="H859">
        <v>8967</v>
      </c>
      <c r="I859" s="62">
        <v>4.5999999999999999E-3</v>
      </c>
      <c r="J859" s="62">
        <v>6.5790476190476191E-2</v>
      </c>
      <c r="K859" s="62"/>
      <c r="L859" s="62"/>
      <c r="M859" s="62"/>
    </row>
    <row r="860" spans="2:13" x14ac:dyDescent="0.15">
      <c r="B860" s="57">
        <v>35461</v>
      </c>
      <c r="C860">
        <v>5.3473150000000004E-2</v>
      </c>
      <c r="D860">
        <v>5.2358109999999999E-2</v>
      </c>
      <c r="E860">
        <v>6.3833459999999995E-2</v>
      </c>
      <c r="F860">
        <v>6.300733E-2</v>
      </c>
      <c r="G860">
        <v>8262651910</v>
      </c>
      <c r="H860">
        <v>8987</v>
      </c>
      <c r="I860" s="62">
        <v>4.5000000000000005E-3</v>
      </c>
      <c r="J860" s="62">
        <v>6.4194736842105263E-2</v>
      </c>
      <c r="K860" s="62"/>
      <c r="L860" s="62"/>
      <c r="M860" s="62"/>
    </row>
    <row r="861" spans="2:13" x14ac:dyDescent="0.15">
      <c r="B861" s="57">
        <v>35489</v>
      </c>
      <c r="C861">
        <v>-1.0671770000000001E-3</v>
      </c>
      <c r="D861">
        <v>-2.8015600000000002E-3</v>
      </c>
      <c r="E861">
        <v>-1.029949E-2</v>
      </c>
      <c r="F861">
        <v>-1.141706E-2</v>
      </c>
      <c r="G861">
        <v>8724051930</v>
      </c>
      <c r="H861">
        <v>8987</v>
      </c>
      <c r="I861" s="62">
        <v>3.9000000000000003E-3</v>
      </c>
      <c r="J861" s="62">
        <v>6.6944999999999991E-2</v>
      </c>
      <c r="K861" s="62"/>
      <c r="L861" s="62"/>
      <c r="M861" s="62"/>
    </row>
    <row r="862" spans="2:13" x14ac:dyDescent="0.15">
      <c r="B862" s="57">
        <v>35520</v>
      </c>
      <c r="C862">
        <v>-4.4888690000000002E-2</v>
      </c>
      <c r="D862">
        <v>-4.6515050000000002E-2</v>
      </c>
      <c r="E862">
        <v>-4.9226329999999999E-2</v>
      </c>
      <c r="F862">
        <v>-5.0475940000000004E-2</v>
      </c>
      <c r="G862">
        <v>8706046170</v>
      </c>
      <c r="H862">
        <v>8991</v>
      </c>
      <c r="I862" s="62">
        <v>4.3E-3</v>
      </c>
      <c r="J862" s="62">
        <v>6.885454545454546E-2</v>
      </c>
      <c r="K862" s="62"/>
      <c r="L862" s="62"/>
      <c r="M862" s="62"/>
    </row>
    <row r="863" spans="2:13" x14ac:dyDescent="0.15">
      <c r="B863" s="57">
        <v>35550</v>
      </c>
      <c r="C863">
        <v>4.2396219999999998E-2</v>
      </c>
      <c r="D863">
        <v>4.1180680000000004E-2</v>
      </c>
      <c r="E863">
        <v>-2.159618E-2</v>
      </c>
      <c r="F863">
        <v>-2.2564250000000001E-2</v>
      </c>
      <c r="G863">
        <v>8304491620</v>
      </c>
      <c r="H863">
        <v>9000</v>
      </c>
      <c r="I863" s="62">
        <v>4.3E-3</v>
      </c>
      <c r="J863" s="62">
        <v>6.7109523809523799E-2</v>
      </c>
      <c r="K863" s="62"/>
      <c r="L863" s="62"/>
      <c r="M863" s="62"/>
    </row>
    <row r="864" spans="2:13" x14ac:dyDescent="0.15">
      <c r="B864" s="57">
        <v>35580</v>
      </c>
      <c r="C864">
        <v>7.1639750000000002E-2</v>
      </c>
      <c r="D864">
        <v>6.9787139999999998E-2</v>
      </c>
      <c r="E864">
        <v>8.519533E-2</v>
      </c>
      <c r="F864">
        <v>8.3981860000000005E-2</v>
      </c>
      <c r="G864">
        <v>8651883850</v>
      </c>
      <c r="H864">
        <v>9013</v>
      </c>
      <c r="I864" s="62">
        <v>4.8999999999999998E-3</v>
      </c>
      <c r="J864" s="62">
        <v>6.4938095238095239E-2</v>
      </c>
      <c r="K864" s="62"/>
      <c r="L864" s="62"/>
      <c r="M864" s="62"/>
    </row>
    <row r="865" spans="2:13" x14ac:dyDescent="0.15">
      <c r="B865" s="57">
        <v>35611</v>
      </c>
      <c r="C865">
        <v>4.4080939999999999E-2</v>
      </c>
      <c r="D865">
        <v>4.2690119999999998E-2</v>
      </c>
      <c r="E865">
        <v>4.3144519999999999E-2</v>
      </c>
      <c r="F865">
        <v>4.1845600000000004E-2</v>
      </c>
      <c r="G865">
        <v>9217082020</v>
      </c>
      <c r="H865">
        <v>8992</v>
      </c>
      <c r="I865" s="62">
        <v>3.7000000000000002E-3</v>
      </c>
      <c r="J865" s="62">
        <v>6.2204545454545457E-2</v>
      </c>
      <c r="K865" s="62"/>
      <c r="L865" s="62"/>
      <c r="M865" s="62"/>
    </row>
    <row r="866" spans="2:13" x14ac:dyDescent="0.15">
      <c r="B866" s="57">
        <v>35642</v>
      </c>
      <c r="C866">
        <v>7.6512650000000001E-2</v>
      </c>
      <c r="D866">
        <v>7.5200970000000006E-2</v>
      </c>
      <c r="E866">
        <v>4.8824050000000001E-2</v>
      </c>
      <c r="F866">
        <v>4.7882020000000004E-2</v>
      </c>
      <c r="G866">
        <v>9639452960</v>
      </c>
      <c r="H866">
        <v>8998</v>
      </c>
      <c r="I866" s="62">
        <v>4.3E-3</v>
      </c>
      <c r="J866" s="62">
        <v>6.2985714285714284E-2</v>
      </c>
      <c r="K866" s="62"/>
      <c r="L866" s="62"/>
      <c r="M866" s="62"/>
    </row>
    <row r="867" spans="2:13" x14ac:dyDescent="0.15">
      <c r="B867" s="57">
        <v>35671</v>
      </c>
      <c r="C867">
        <v>-3.6323380000000002E-2</v>
      </c>
      <c r="D867">
        <v>-3.7678389999999999E-2</v>
      </c>
      <c r="E867">
        <v>2.7607710000000001E-2</v>
      </c>
      <c r="F867">
        <v>2.658725E-2</v>
      </c>
      <c r="G867">
        <v>10329920200</v>
      </c>
      <c r="H867">
        <v>9011</v>
      </c>
      <c r="I867" s="62">
        <v>4.0999999999999995E-3</v>
      </c>
      <c r="J867" s="62">
        <v>6.2085714285714279E-2</v>
      </c>
      <c r="K867" s="62"/>
      <c r="L867" s="62"/>
      <c r="M867" s="62"/>
    </row>
    <row r="868" spans="2:13" x14ac:dyDescent="0.15">
      <c r="B868" s="57">
        <v>35703</v>
      </c>
      <c r="C868">
        <v>5.8453339999999999E-2</v>
      </c>
      <c r="D868">
        <v>5.7049040000000002E-2</v>
      </c>
      <c r="E868">
        <v>8.1743949999999996E-2</v>
      </c>
      <c r="F868">
        <v>8.0515440000000008E-2</v>
      </c>
      <c r="G868">
        <v>10007943400</v>
      </c>
      <c r="H868">
        <v>9003</v>
      </c>
      <c r="I868" s="62">
        <v>4.4000000000000003E-3</v>
      </c>
      <c r="J868" s="62">
        <v>6.0295454545454541E-2</v>
      </c>
      <c r="K868" s="62"/>
      <c r="L868" s="62"/>
      <c r="M868" s="62"/>
    </row>
    <row r="869" spans="2:13" x14ac:dyDescent="0.15">
      <c r="B869" s="57">
        <v>35734</v>
      </c>
      <c r="C869">
        <v>-3.443276E-2</v>
      </c>
      <c r="D869">
        <v>-3.5502070000000004E-2</v>
      </c>
      <c r="E869">
        <v>-2.6150670000000001E-2</v>
      </c>
      <c r="F869">
        <v>-2.7016890000000002E-2</v>
      </c>
      <c r="G869">
        <v>10622974100</v>
      </c>
      <c r="H869">
        <v>9000</v>
      </c>
      <c r="I869" s="62">
        <v>4.1999999999999997E-3</v>
      </c>
      <c r="J869" s="62">
        <v>5.8749999999999997E-2</v>
      </c>
      <c r="K869" s="62"/>
      <c r="L869" s="62"/>
      <c r="M869" s="62"/>
    </row>
    <row r="870" spans="2:13" x14ac:dyDescent="0.15">
      <c r="B870" s="57">
        <v>35762</v>
      </c>
      <c r="C870">
        <v>3.0353700000000001E-2</v>
      </c>
      <c r="D870">
        <v>2.8840589999999999E-2</v>
      </c>
      <c r="E870">
        <v>-2.2064259999999999E-2</v>
      </c>
      <c r="F870">
        <v>-2.3113540000000002E-2</v>
      </c>
      <c r="G870">
        <v>10237370900</v>
      </c>
      <c r="H870">
        <v>9047</v>
      </c>
      <c r="I870" s="62">
        <v>3.9000000000000003E-3</v>
      </c>
      <c r="J870" s="62">
        <v>5.8086363636363637E-2</v>
      </c>
      <c r="K870" s="62"/>
      <c r="L870" s="62"/>
      <c r="M870" s="62"/>
    </row>
    <row r="871" spans="2:13" x14ac:dyDescent="0.15">
      <c r="B871" s="57">
        <v>35795</v>
      </c>
      <c r="C871">
        <v>1.782156E-2</v>
      </c>
      <c r="D871">
        <v>1.6306600000000001E-2</v>
      </c>
      <c r="E871">
        <v>-2.3875819999999999E-2</v>
      </c>
      <c r="F871">
        <v>-2.5552789999999999E-2</v>
      </c>
      <c r="G871">
        <v>10550550600</v>
      </c>
      <c r="H871">
        <v>9042</v>
      </c>
      <c r="I871" s="62">
        <v>4.7999999999999996E-3</v>
      </c>
      <c r="J871" s="62">
        <v>5.5445000000000001E-2</v>
      </c>
      <c r="K871" s="62"/>
      <c r="L871" s="62"/>
      <c r="M871" s="62"/>
    </row>
    <row r="872" spans="2:13" x14ac:dyDescent="0.15">
      <c r="B872" s="57">
        <v>35825</v>
      </c>
      <c r="C872">
        <v>4.5113180000000003E-3</v>
      </c>
      <c r="D872">
        <v>3.6330680000000001E-3</v>
      </c>
      <c r="E872">
        <v>1.5367270000000001E-2</v>
      </c>
      <c r="F872">
        <v>1.4570920000000001E-2</v>
      </c>
      <c r="G872">
        <v>10761278300</v>
      </c>
      <c r="H872">
        <v>9035</v>
      </c>
      <c r="I872" s="62">
        <v>4.3E-3</v>
      </c>
      <c r="J872" s="62">
        <v>5.5747368421052636E-2</v>
      </c>
      <c r="K872" s="62"/>
      <c r="L872" s="62"/>
      <c r="M872" s="62"/>
    </row>
    <row r="873" spans="2:13" x14ac:dyDescent="0.15">
      <c r="B873" s="57">
        <v>35853</v>
      </c>
      <c r="C873">
        <v>7.3320720000000006E-2</v>
      </c>
      <c r="D873">
        <v>7.1816400000000002E-2</v>
      </c>
      <c r="E873">
        <v>6.0459880000000001E-2</v>
      </c>
      <c r="F873">
        <v>5.9475449999999999E-2</v>
      </c>
      <c r="G873">
        <v>10811535400</v>
      </c>
      <c r="H873">
        <v>9018</v>
      </c>
      <c r="I873" s="62">
        <v>3.9000000000000003E-3</v>
      </c>
      <c r="J873" s="62">
        <v>5.6472727272727272E-2</v>
      </c>
      <c r="K873" s="62"/>
      <c r="L873" s="62"/>
      <c r="M873" s="62"/>
    </row>
    <row r="874" spans="2:13" x14ac:dyDescent="0.15">
      <c r="B874" s="57">
        <v>35885</v>
      </c>
      <c r="C874">
        <v>5.1272610000000003E-2</v>
      </c>
      <c r="D874">
        <v>5.0015910000000004E-2</v>
      </c>
      <c r="E874">
        <v>4.6883600000000004E-2</v>
      </c>
      <c r="F874">
        <v>4.5695310000000003E-2</v>
      </c>
      <c r="G874">
        <v>11590767900</v>
      </c>
      <c r="H874">
        <v>8987</v>
      </c>
      <c r="I874" s="62">
        <v>3.9000000000000003E-3</v>
      </c>
      <c r="J874" s="62">
        <v>5.6376190476190476E-2</v>
      </c>
      <c r="K874" s="62"/>
      <c r="L874" s="62"/>
      <c r="M874" s="62"/>
    </row>
    <row r="875" spans="2:13" x14ac:dyDescent="0.15">
      <c r="B875" s="57">
        <v>35915</v>
      </c>
      <c r="C875">
        <v>1.092424E-2</v>
      </c>
      <c r="D875">
        <v>9.9232810000000008E-3</v>
      </c>
      <c r="E875">
        <v>2.3244250000000001E-2</v>
      </c>
      <c r="F875">
        <v>2.2230989999999999E-2</v>
      </c>
      <c r="G875">
        <v>12222336300</v>
      </c>
      <c r="H875">
        <v>8975</v>
      </c>
      <c r="I875" s="62">
        <v>4.3E-3</v>
      </c>
      <c r="J875" s="62">
        <v>5.6524999999999999E-2</v>
      </c>
      <c r="K875" s="62"/>
      <c r="L875" s="62"/>
      <c r="M875" s="62"/>
    </row>
    <row r="876" spans="2:13" x14ac:dyDescent="0.15">
      <c r="B876" s="57">
        <v>35944</v>
      </c>
      <c r="C876">
        <v>-2.5746160000000001E-2</v>
      </c>
      <c r="D876">
        <v>-2.703827E-2</v>
      </c>
      <c r="E876">
        <v>-4.2570700000000003E-2</v>
      </c>
      <c r="F876">
        <v>-4.3589469999999998E-2</v>
      </c>
      <c r="G876">
        <v>12387486000</v>
      </c>
      <c r="H876">
        <v>8975</v>
      </c>
      <c r="I876" s="62">
        <v>4.0000000000000001E-3</v>
      </c>
      <c r="J876" s="62">
        <v>5.496363636363636E-2</v>
      </c>
      <c r="K876" s="62"/>
      <c r="L876" s="62"/>
      <c r="M876" s="62"/>
    </row>
    <row r="877" spans="2:13" x14ac:dyDescent="0.15">
      <c r="B877" s="57">
        <v>35976</v>
      </c>
      <c r="C877">
        <v>3.183892E-2</v>
      </c>
      <c r="D877">
        <v>3.0619570000000002E-2</v>
      </c>
      <c r="E877">
        <v>-2.9150249999999999E-2</v>
      </c>
      <c r="F877">
        <v>-3.041429E-2</v>
      </c>
      <c r="G877">
        <v>12043950300</v>
      </c>
      <c r="H877">
        <v>8946</v>
      </c>
      <c r="I877" s="62">
        <v>4.0999999999999995E-3</v>
      </c>
      <c r="J877" s="62">
        <v>5.4613636363636357E-2</v>
      </c>
      <c r="K877" s="62"/>
      <c r="L877" s="62"/>
      <c r="M877" s="62"/>
    </row>
    <row r="878" spans="2:13" x14ac:dyDescent="0.15">
      <c r="B878" s="57">
        <v>36007</v>
      </c>
      <c r="C878">
        <v>-2.3377189999999999E-2</v>
      </c>
      <c r="D878">
        <v>-2.4352809999999999E-2</v>
      </c>
      <c r="E878">
        <v>-5.0546850000000004E-2</v>
      </c>
      <c r="F878">
        <v>-5.1324330000000001E-2</v>
      </c>
      <c r="G878">
        <v>12499366300</v>
      </c>
      <c r="H878">
        <v>8940</v>
      </c>
      <c r="I878" s="62">
        <v>4.0000000000000001E-3</v>
      </c>
      <c r="J878" s="62">
        <v>5.3419047619047616E-2</v>
      </c>
      <c r="K878" s="62"/>
      <c r="L878" s="62"/>
      <c r="M878" s="62"/>
    </row>
    <row r="879" spans="2:13" x14ac:dyDescent="0.15">
      <c r="B879" s="57">
        <v>36038</v>
      </c>
      <c r="C879">
        <v>-0.15785969999999999</v>
      </c>
      <c r="D879">
        <v>-0.15916809999999998</v>
      </c>
      <c r="E879">
        <v>-0.19640549999999998</v>
      </c>
      <c r="F879">
        <v>-0.1974467</v>
      </c>
      <c r="G879">
        <v>12236090200</v>
      </c>
      <c r="H879">
        <v>8924</v>
      </c>
      <c r="I879" s="62">
        <v>4.3E-3</v>
      </c>
      <c r="J879" s="62">
        <v>4.8066666666666667E-2</v>
      </c>
      <c r="K879" s="62"/>
      <c r="L879" s="62"/>
      <c r="M879" s="62"/>
    </row>
    <row r="880" spans="2:13" x14ac:dyDescent="0.15">
      <c r="B880" s="57">
        <v>36068</v>
      </c>
      <c r="C880">
        <v>6.3813919999999996E-2</v>
      </c>
      <c r="D880">
        <v>6.2295469999999999E-2</v>
      </c>
      <c r="E880">
        <v>4.3245459999999999E-2</v>
      </c>
      <c r="F880">
        <v>4.1855469999999999E-2</v>
      </c>
      <c r="G880">
        <v>10281601300</v>
      </c>
      <c r="H880">
        <v>8872</v>
      </c>
      <c r="I880" s="62">
        <v>4.5999999999999999E-3</v>
      </c>
      <c r="J880" s="62">
        <v>4.53E-2</v>
      </c>
      <c r="K880" s="62"/>
      <c r="L880" s="62"/>
      <c r="M880" s="62"/>
    </row>
    <row r="881" spans="2:13" x14ac:dyDescent="0.15">
      <c r="B881" s="57">
        <v>36098</v>
      </c>
      <c r="C881">
        <v>7.4405600000000002E-2</v>
      </c>
      <c r="D881">
        <v>7.3388209999999995E-2</v>
      </c>
      <c r="E881">
        <v>3.7821180000000003E-2</v>
      </c>
      <c r="F881">
        <v>3.6957950000000003E-2</v>
      </c>
      <c r="G881">
        <v>10846823500</v>
      </c>
      <c r="H881">
        <v>8758</v>
      </c>
      <c r="I881" s="62">
        <v>3.2000000000000002E-3</v>
      </c>
      <c r="J881" s="62">
        <v>4.8273684210526316E-2</v>
      </c>
      <c r="K881" s="62"/>
      <c r="L881" s="62"/>
      <c r="M881" s="62"/>
    </row>
    <row r="882" spans="2:13" x14ac:dyDescent="0.15">
      <c r="B882" s="57">
        <v>36129</v>
      </c>
      <c r="C882">
        <v>6.2001069999999998E-2</v>
      </c>
      <c r="D882">
        <v>6.0592989999999999E-2</v>
      </c>
      <c r="E882">
        <v>7.5912540000000001E-2</v>
      </c>
      <c r="F882">
        <v>7.482751E-2</v>
      </c>
      <c r="G882">
        <v>11702559700</v>
      </c>
      <c r="H882">
        <v>8711</v>
      </c>
      <c r="I882" s="62">
        <v>3.0999999999999999E-3</v>
      </c>
      <c r="J882" s="62">
        <v>4.6449999999999998E-2</v>
      </c>
      <c r="K882" s="62"/>
      <c r="L882" s="62"/>
      <c r="M882" s="62"/>
    </row>
    <row r="883" spans="2:13" x14ac:dyDescent="0.15">
      <c r="B883" s="57">
        <v>36160</v>
      </c>
      <c r="C883">
        <v>6.3058000000000003E-2</v>
      </c>
      <c r="D883">
        <v>6.173025E-2</v>
      </c>
      <c r="E883">
        <v>1.885336E-2</v>
      </c>
      <c r="F883">
        <v>1.7249650000000002E-2</v>
      </c>
      <c r="G883">
        <v>12484617300</v>
      </c>
      <c r="H883">
        <v>8634</v>
      </c>
      <c r="I883" s="62">
        <v>3.8E-3</v>
      </c>
      <c r="J883" s="62">
        <v>4.7221052631578948E-2</v>
      </c>
      <c r="K883" s="62"/>
      <c r="L883" s="62"/>
      <c r="M883" s="62"/>
    </row>
    <row r="884" spans="2:13" x14ac:dyDescent="0.15">
      <c r="B884" s="57">
        <v>36189</v>
      </c>
      <c r="C884">
        <v>3.8446760000000003E-2</v>
      </c>
      <c r="D884">
        <v>3.7646400000000003E-2</v>
      </c>
      <c r="E884">
        <v>6.4861470000000004E-2</v>
      </c>
      <c r="F884">
        <v>6.4052479999999995E-2</v>
      </c>
      <c r="G884">
        <v>13187052500</v>
      </c>
      <c r="H884">
        <v>8616</v>
      </c>
      <c r="I884" s="62">
        <v>3.4999999999999996E-3</v>
      </c>
      <c r="J884" s="62">
        <v>4.9989473684210528E-2</v>
      </c>
      <c r="K884" s="62"/>
      <c r="L884" s="62"/>
      <c r="M884" s="62"/>
    </row>
    <row r="885" spans="2:13" x14ac:dyDescent="0.15">
      <c r="B885" s="57">
        <v>36217</v>
      </c>
      <c r="C885">
        <v>-3.8082610000000003E-2</v>
      </c>
      <c r="D885">
        <v>-3.9267910000000003E-2</v>
      </c>
      <c r="E885">
        <v>-4.217183E-2</v>
      </c>
      <c r="F885">
        <v>-4.3266190000000003E-2</v>
      </c>
      <c r="G885">
        <v>13741520100</v>
      </c>
      <c r="H885">
        <v>8573</v>
      </c>
      <c r="I885" s="62">
        <v>3.4999999999999996E-3</v>
      </c>
      <c r="J885" s="62">
        <v>5.2326086956521738E-2</v>
      </c>
      <c r="K885" s="62"/>
      <c r="L885" s="62"/>
      <c r="M885" s="62"/>
    </row>
    <row r="886" spans="2:13" x14ac:dyDescent="0.15">
      <c r="B886" s="57">
        <v>36250</v>
      </c>
      <c r="C886">
        <v>3.7925470000000003E-2</v>
      </c>
      <c r="D886">
        <v>3.665239E-2</v>
      </c>
      <c r="E886">
        <v>-1.369891E-3</v>
      </c>
      <c r="F886">
        <v>-2.9566100000000001E-3</v>
      </c>
      <c r="G886">
        <v>13147538200</v>
      </c>
      <c r="H886">
        <v>8495</v>
      </c>
      <c r="I886" s="62">
        <v>4.3E-3</v>
      </c>
      <c r="J886" s="62">
        <v>5.1845454545454549E-2</v>
      </c>
      <c r="K886" s="62"/>
      <c r="L886" s="62"/>
      <c r="M886" s="62"/>
    </row>
    <row r="887" spans="2:13" x14ac:dyDescent="0.15">
      <c r="B887" s="57">
        <v>36280</v>
      </c>
      <c r="C887">
        <v>4.909202E-2</v>
      </c>
      <c r="D887">
        <v>4.8270800000000003E-2</v>
      </c>
      <c r="E887">
        <v>8.3901699999999996E-2</v>
      </c>
      <c r="F887">
        <v>8.2850300000000002E-2</v>
      </c>
      <c r="G887">
        <v>13725557600</v>
      </c>
      <c r="H887">
        <v>8442</v>
      </c>
      <c r="I887" s="62">
        <v>3.7000000000000002E-3</v>
      </c>
      <c r="J887" s="62">
        <v>5.5395E-2</v>
      </c>
      <c r="K887" s="62"/>
      <c r="L887" s="62"/>
      <c r="M887" s="62"/>
    </row>
    <row r="888" spans="2:13" x14ac:dyDescent="0.15">
      <c r="B888" s="57">
        <v>36308</v>
      </c>
      <c r="C888">
        <v>-2.0707760000000002E-2</v>
      </c>
      <c r="D888">
        <v>-2.2383920000000002E-2</v>
      </c>
      <c r="E888">
        <v>2.513729E-2</v>
      </c>
      <c r="F888">
        <v>2.3668100000000001E-2</v>
      </c>
      <c r="G888">
        <v>14446425200</v>
      </c>
      <c r="H888">
        <v>8420</v>
      </c>
      <c r="I888" s="62">
        <v>3.4000000000000002E-3</v>
      </c>
      <c r="J888" s="62">
        <v>5.8995454545454545E-2</v>
      </c>
      <c r="K888" s="62"/>
      <c r="L888" s="62"/>
      <c r="M888" s="62"/>
    </row>
    <row r="889" spans="2:13" x14ac:dyDescent="0.15">
      <c r="B889" s="57">
        <v>36341</v>
      </c>
      <c r="C889">
        <v>5.0823480000000004E-2</v>
      </c>
      <c r="D889">
        <v>4.97253E-2</v>
      </c>
      <c r="E889">
        <v>3.8401499999999998E-2</v>
      </c>
      <c r="F889">
        <v>3.6841249999999999E-2</v>
      </c>
      <c r="G889">
        <v>14079803300</v>
      </c>
      <c r="H889">
        <v>8392</v>
      </c>
      <c r="I889" s="62">
        <v>4.0000000000000001E-3</v>
      </c>
      <c r="J889" s="62">
        <v>5.791904761904762E-2</v>
      </c>
      <c r="K889" s="62"/>
      <c r="L889" s="62"/>
      <c r="M889" s="62"/>
    </row>
    <row r="890" spans="2:13" x14ac:dyDescent="0.15">
      <c r="B890" s="57">
        <v>36371</v>
      </c>
      <c r="C890">
        <v>-3.083348E-2</v>
      </c>
      <c r="D890">
        <v>-3.1710250000000002E-2</v>
      </c>
      <c r="E890">
        <v>7.2747770000000005E-3</v>
      </c>
      <c r="F890">
        <v>6.2992210000000007E-3</v>
      </c>
      <c r="G890">
        <v>14857358300</v>
      </c>
      <c r="H890">
        <v>8378</v>
      </c>
      <c r="I890" s="62">
        <v>3.8E-3</v>
      </c>
      <c r="J890" s="62">
        <v>5.9390909090909091E-2</v>
      </c>
      <c r="K890" s="62"/>
      <c r="L890" s="62"/>
      <c r="M890" s="62"/>
    </row>
    <row r="891" spans="2:13" x14ac:dyDescent="0.15">
      <c r="B891" s="57">
        <v>36403</v>
      </c>
      <c r="C891">
        <v>-9.9184420000000013E-3</v>
      </c>
      <c r="D891">
        <v>-1.106482E-2</v>
      </c>
      <c r="E891">
        <v>-3.0612460000000001E-2</v>
      </c>
      <c r="F891">
        <v>-3.1796989999999997E-2</v>
      </c>
      <c r="G891">
        <v>14432467100</v>
      </c>
      <c r="H891">
        <v>8369</v>
      </c>
      <c r="I891" s="62">
        <v>3.9000000000000003E-3</v>
      </c>
      <c r="J891" s="62">
        <v>5.9152380952380949E-2</v>
      </c>
      <c r="K891" s="62"/>
      <c r="L891" s="62"/>
      <c r="M891" s="62"/>
    </row>
    <row r="892" spans="2:13" x14ac:dyDescent="0.15">
      <c r="B892" s="57">
        <v>36433</v>
      </c>
      <c r="C892">
        <v>-2.266901E-2</v>
      </c>
      <c r="D892">
        <v>-2.3872060000000001E-2</v>
      </c>
      <c r="E892">
        <v>-1.4229790000000001E-2</v>
      </c>
      <c r="F892">
        <v>-1.563647E-2</v>
      </c>
      <c r="G892">
        <v>14312369300</v>
      </c>
      <c r="H892">
        <v>8343</v>
      </c>
      <c r="I892" s="62">
        <v>3.9000000000000003E-3</v>
      </c>
      <c r="J892" s="62">
        <v>6.1120000000000001E-2</v>
      </c>
      <c r="K892" s="62"/>
      <c r="L892" s="62"/>
      <c r="M892" s="62"/>
    </row>
    <row r="893" spans="2:13" x14ac:dyDescent="0.15">
      <c r="B893" s="57">
        <v>36462</v>
      </c>
      <c r="C893">
        <v>6.2107269999999999E-2</v>
      </c>
      <c r="D893">
        <v>6.1318120000000004E-2</v>
      </c>
      <c r="E893">
        <v>-1.4011520000000001E-3</v>
      </c>
      <c r="F893">
        <v>-2.4572190000000001E-3</v>
      </c>
      <c r="G893">
        <v>13927310500</v>
      </c>
      <c r="H893">
        <v>8323</v>
      </c>
      <c r="I893" s="62">
        <v>3.9000000000000003E-3</v>
      </c>
      <c r="J893" s="62">
        <v>6.0339999999999998E-2</v>
      </c>
      <c r="K893" s="62"/>
      <c r="L893" s="62"/>
      <c r="M893" s="62"/>
    </row>
    <row r="894" spans="2:13" x14ac:dyDescent="0.15">
      <c r="B894" s="57">
        <v>36494</v>
      </c>
      <c r="C894">
        <v>3.6822239999999999E-2</v>
      </c>
      <c r="D894">
        <v>3.5616229999999999E-2</v>
      </c>
      <c r="E894">
        <v>9.1441069999999999E-2</v>
      </c>
      <c r="F894">
        <v>9.0004970000000004E-2</v>
      </c>
      <c r="G894">
        <v>14947999500</v>
      </c>
      <c r="H894">
        <v>8308</v>
      </c>
      <c r="I894" s="62">
        <v>3.5999999999999999E-3</v>
      </c>
      <c r="J894" s="62">
        <v>6.2754545454545452E-2</v>
      </c>
      <c r="K894" s="62"/>
      <c r="L894" s="62"/>
      <c r="M894" s="62"/>
    </row>
    <row r="895" spans="2:13" x14ac:dyDescent="0.15">
      <c r="B895" s="57">
        <v>36525</v>
      </c>
      <c r="C895">
        <v>8.3744510000000008E-2</v>
      </c>
      <c r="D895">
        <v>8.2630690000000007E-2</v>
      </c>
      <c r="E895">
        <v>8.4839120000000004E-2</v>
      </c>
      <c r="F895">
        <v>8.2824259999999997E-2</v>
      </c>
      <c r="G895">
        <v>15531290700</v>
      </c>
      <c r="H895">
        <v>8300</v>
      </c>
      <c r="I895" s="62">
        <v>4.4000000000000003E-3</v>
      </c>
      <c r="J895" s="62">
        <v>6.6610000000000003E-2</v>
      </c>
      <c r="K895" s="62"/>
      <c r="L895" s="62"/>
      <c r="M895" s="62"/>
    </row>
    <row r="896" spans="2:13" x14ac:dyDescent="0.15">
      <c r="B896" s="57">
        <v>36556</v>
      </c>
      <c r="C896">
        <v>-3.9621959999999998E-2</v>
      </c>
      <c r="D896">
        <v>-4.0262810000000003E-2</v>
      </c>
      <c r="E896">
        <v>5.064217E-2</v>
      </c>
      <c r="F896">
        <v>4.974017E-2</v>
      </c>
      <c r="G896">
        <v>16970723700</v>
      </c>
      <c r="H896">
        <v>8294</v>
      </c>
      <c r="I896" s="62">
        <v>4.0999999999999995E-3</v>
      </c>
      <c r="J896" s="62">
        <v>6.5195000000000003E-2</v>
      </c>
      <c r="K896" s="62"/>
      <c r="L896" s="62"/>
      <c r="M896" s="62"/>
    </row>
    <row r="897" spans="2:13" x14ac:dyDescent="0.15">
      <c r="B897" s="57">
        <v>36585</v>
      </c>
      <c r="C897">
        <v>3.1760280000000002E-2</v>
      </c>
      <c r="D897">
        <v>3.0657380000000001E-2</v>
      </c>
      <c r="E897">
        <v>0.1204943</v>
      </c>
      <c r="F897">
        <v>0.11924079999999999</v>
      </c>
      <c r="G897">
        <v>16307035900</v>
      </c>
      <c r="H897">
        <v>8244</v>
      </c>
      <c r="I897" s="62">
        <v>4.3E-3</v>
      </c>
      <c r="J897" s="62">
        <v>6.2565217391304342E-2</v>
      </c>
      <c r="K897" s="62"/>
      <c r="L897" s="62"/>
      <c r="M897" s="62"/>
    </row>
    <row r="898" spans="2:13" x14ac:dyDescent="0.15">
      <c r="B898" s="57">
        <v>36616</v>
      </c>
      <c r="C898">
        <v>5.3499020000000001E-2</v>
      </c>
      <c r="D898">
        <v>5.2515390000000002E-2</v>
      </c>
      <c r="E898">
        <v>-4.220955E-4</v>
      </c>
      <c r="F898">
        <v>-2.0686680000000001E-3</v>
      </c>
      <c r="G898">
        <v>16960070200</v>
      </c>
      <c r="H898">
        <v>8222</v>
      </c>
      <c r="I898" s="62">
        <v>4.6999999999999993E-3</v>
      </c>
      <c r="J898" s="62">
        <v>5.9905263157894739E-2</v>
      </c>
      <c r="K898" s="62"/>
      <c r="L898" s="62"/>
      <c r="M898" s="62"/>
    </row>
    <row r="899" spans="2:13" x14ac:dyDescent="0.15">
      <c r="B899" s="57">
        <v>36644</v>
      </c>
      <c r="C899">
        <v>-5.9518590000000003E-2</v>
      </c>
      <c r="D899">
        <v>-6.0309559999999998E-2</v>
      </c>
      <c r="E899">
        <v>-8.8512800000000003E-2</v>
      </c>
      <c r="F899">
        <v>-8.969887E-2</v>
      </c>
      <c r="G899">
        <v>18080672400</v>
      </c>
      <c r="H899">
        <v>8243</v>
      </c>
      <c r="I899" s="62">
        <v>4.5999999999999999E-3</v>
      </c>
      <c r="J899" s="62">
        <v>6.440454545454545E-2</v>
      </c>
      <c r="K899" s="62"/>
      <c r="L899" s="62"/>
      <c r="M899" s="62"/>
    </row>
    <row r="900" spans="2:13" x14ac:dyDescent="0.15">
      <c r="B900" s="57">
        <v>36677</v>
      </c>
      <c r="C900">
        <v>-3.8862609999999999E-2</v>
      </c>
      <c r="D900">
        <v>-4.0019720000000002E-2</v>
      </c>
      <c r="E900">
        <v>-5.7337970000000002E-2</v>
      </c>
      <c r="F900">
        <v>-5.8916080000000003E-2</v>
      </c>
      <c r="G900">
        <v>17083436200</v>
      </c>
      <c r="H900">
        <v>8259</v>
      </c>
      <c r="I900" s="62">
        <v>5.0000000000000001E-3</v>
      </c>
      <c r="J900" s="62">
        <v>6.0972727272727276E-2</v>
      </c>
      <c r="K900" s="62"/>
      <c r="L900" s="62"/>
      <c r="M900" s="62"/>
    </row>
    <row r="901" spans="2:13" x14ac:dyDescent="0.15">
      <c r="B901" s="57">
        <v>36707</v>
      </c>
      <c r="C901">
        <v>5.1576419999999998E-2</v>
      </c>
      <c r="D901">
        <v>5.0778820000000002E-2</v>
      </c>
      <c r="E901">
        <v>7.9304059999999996E-2</v>
      </c>
      <c r="F901">
        <v>7.7750150000000004E-2</v>
      </c>
      <c r="G901">
        <v>16289215300</v>
      </c>
      <c r="H901">
        <v>8231</v>
      </c>
      <c r="I901" s="62">
        <v>4.0000000000000001E-3</v>
      </c>
      <c r="J901" s="62">
        <v>6.0540000000000004E-2</v>
      </c>
      <c r="K901" s="62"/>
      <c r="L901" s="62"/>
      <c r="M901" s="62"/>
    </row>
    <row r="902" spans="2:13" x14ac:dyDescent="0.15">
      <c r="B902" s="57">
        <v>36738</v>
      </c>
      <c r="C902">
        <v>-1.7679250000000001E-2</v>
      </c>
      <c r="D902">
        <v>-1.8399240000000001E-2</v>
      </c>
      <c r="E902">
        <v>-1.9302699999999999E-2</v>
      </c>
      <c r="F902">
        <v>-2.0552259999999999E-2</v>
      </c>
      <c r="G902">
        <v>17245734500</v>
      </c>
      <c r="H902">
        <v>8255</v>
      </c>
      <c r="I902" s="62">
        <v>4.7999999999999996E-3</v>
      </c>
      <c r="J902" s="62">
        <v>5.8260869565217394E-2</v>
      </c>
      <c r="K902" s="62"/>
      <c r="L902" s="62"/>
      <c r="M902" s="62"/>
    </row>
    <row r="903" spans="2:13" x14ac:dyDescent="0.15">
      <c r="B903" s="57">
        <v>36769</v>
      </c>
      <c r="C903">
        <v>7.498378E-2</v>
      </c>
      <c r="D903">
        <v>7.380283E-2</v>
      </c>
      <c r="E903">
        <v>5.9299629999999999E-2</v>
      </c>
      <c r="F903">
        <v>5.7970920000000002E-2</v>
      </c>
      <c r="G903">
        <v>17064734800</v>
      </c>
      <c r="H903">
        <v>8262</v>
      </c>
      <c r="I903" s="62">
        <v>5.0000000000000001E-3</v>
      </c>
      <c r="J903" s="62">
        <v>5.7990000000000007E-2</v>
      </c>
      <c r="K903" s="62"/>
      <c r="L903" s="62"/>
      <c r="M903" s="62"/>
    </row>
    <row r="904" spans="2:13" x14ac:dyDescent="0.15">
      <c r="B904" s="57">
        <v>36798</v>
      </c>
      <c r="C904">
        <v>-5.1154390000000001E-2</v>
      </c>
      <c r="D904">
        <v>-5.1894740000000002E-2</v>
      </c>
      <c r="E904">
        <v>-4.0045339999999999E-2</v>
      </c>
      <c r="F904">
        <v>-4.135527E-2</v>
      </c>
      <c r="G904">
        <v>18393399600</v>
      </c>
      <c r="H904">
        <v>8277</v>
      </c>
      <c r="I904" s="62">
        <v>5.1000000000000004E-3</v>
      </c>
      <c r="J904" s="62">
        <v>5.7385714285714283E-2</v>
      </c>
      <c r="K904" s="62"/>
      <c r="L904" s="62"/>
      <c r="M904" s="62"/>
    </row>
    <row r="905" spans="2:13" x14ac:dyDescent="0.15">
      <c r="B905" s="57">
        <v>36830</v>
      </c>
      <c r="C905">
        <v>-2.4480120000000001E-2</v>
      </c>
      <c r="D905">
        <v>-2.515454E-2</v>
      </c>
      <c r="E905">
        <v>-6.6833340000000005E-2</v>
      </c>
      <c r="F905">
        <v>-6.7922190000000007E-2</v>
      </c>
      <c r="G905">
        <v>17495224500</v>
      </c>
      <c r="H905">
        <v>8230</v>
      </c>
      <c r="I905" s="62">
        <v>5.6000000000000008E-3</v>
      </c>
      <c r="J905" s="62">
        <v>5.7171428571428567E-2</v>
      </c>
      <c r="K905" s="62"/>
      <c r="L905" s="62"/>
      <c r="M905" s="62"/>
    </row>
    <row r="906" spans="2:13" x14ac:dyDescent="0.15">
      <c r="B906" s="57">
        <v>36860</v>
      </c>
      <c r="C906">
        <v>-0.1023654</v>
      </c>
      <c r="D906">
        <v>-0.1035736</v>
      </c>
      <c r="E906">
        <v>-0.11856939999999999</v>
      </c>
      <c r="F906">
        <v>-0.11989419999999999</v>
      </c>
      <c r="G906">
        <v>17042380300</v>
      </c>
      <c r="H906">
        <v>8176</v>
      </c>
      <c r="I906" s="62">
        <v>5.1000000000000004E-3</v>
      </c>
      <c r="J906" s="62">
        <v>5.2405E-2</v>
      </c>
      <c r="K906" s="62"/>
      <c r="L906" s="62"/>
      <c r="M906" s="62"/>
    </row>
    <row r="907" spans="2:13" x14ac:dyDescent="0.15">
      <c r="B907" s="57">
        <v>36889</v>
      </c>
      <c r="C907">
        <v>2.044955E-2</v>
      </c>
      <c r="D907">
        <v>1.945508E-2</v>
      </c>
      <c r="E907">
        <v>-7.0543090000000008E-3</v>
      </c>
      <c r="F907">
        <v>-8.9974440000000003E-3</v>
      </c>
      <c r="G907">
        <v>15239913300</v>
      </c>
      <c r="H907">
        <v>8104</v>
      </c>
      <c r="I907" s="62">
        <v>5.0000000000000001E-3</v>
      </c>
      <c r="J907" s="62">
        <v>5.1609523809523807E-2</v>
      </c>
      <c r="K907" s="62"/>
      <c r="L907" s="62"/>
      <c r="M907" s="62"/>
    </row>
    <row r="908" spans="2:13" x14ac:dyDescent="0.15">
      <c r="B908" s="57">
        <v>36922</v>
      </c>
      <c r="C908">
        <v>3.9573070000000002E-2</v>
      </c>
      <c r="D908">
        <v>3.8787290000000002E-2</v>
      </c>
      <c r="E908">
        <v>0.22503779999999998</v>
      </c>
      <c r="F908">
        <v>0.22408449999999999</v>
      </c>
      <c r="G908">
        <v>15477554700</v>
      </c>
      <c r="H908">
        <v>8028</v>
      </c>
      <c r="I908" s="62">
        <v>5.4000000000000003E-3</v>
      </c>
      <c r="J908" s="62">
        <v>5.0989473684210529E-2</v>
      </c>
      <c r="K908" s="62"/>
      <c r="L908" s="62"/>
      <c r="M908" s="62"/>
    </row>
    <row r="909" spans="2:13" x14ac:dyDescent="0.15">
      <c r="B909" s="57">
        <v>36950</v>
      </c>
      <c r="C909">
        <v>-9.9084409999999998E-2</v>
      </c>
      <c r="D909">
        <v>-0.10018289999999999</v>
      </c>
      <c r="E909">
        <v>-7.4486560000000007E-2</v>
      </c>
      <c r="F909">
        <v>-7.5595679999999998E-2</v>
      </c>
      <c r="G909">
        <v>16171658300</v>
      </c>
      <c r="H909">
        <v>7974</v>
      </c>
      <c r="I909" s="62">
        <v>3.8E-3</v>
      </c>
      <c r="J909" s="62">
        <v>4.8854545454545456E-2</v>
      </c>
      <c r="K909" s="62"/>
      <c r="L909" s="62"/>
      <c r="M909" s="62"/>
    </row>
    <row r="910" spans="2:13" x14ac:dyDescent="0.15">
      <c r="B910" s="57">
        <v>36980</v>
      </c>
      <c r="C910">
        <v>-7.0408079999999998E-2</v>
      </c>
      <c r="D910">
        <v>-7.1364140000000006E-2</v>
      </c>
      <c r="E910">
        <v>-7.2661890000000007E-2</v>
      </c>
      <c r="F910">
        <v>-7.4177640000000003E-2</v>
      </c>
      <c r="G910">
        <v>14598732000</v>
      </c>
      <c r="H910">
        <v>7911</v>
      </c>
      <c r="I910" s="62">
        <v>4.1999999999999997E-3</v>
      </c>
      <c r="J910" s="62">
        <v>5.1409999999999997E-2</v>
      </c>
      <c r="K910" s="62"/>
      <c r="L910" s="62"/>
      <c r="M910" s="62"/>
    </row>
    <row r="911" spans="2:13" x14ac:dyDescent="0.15">
      <c r="B911" s="57">
        <v>37011</v>
      </c>
      <c r="C911">
        <v>8.3834279999999997E-2</v>
      </c>
      <c r="D911">
        <v>8.2829769999999997E-2</v>
      </c>
      <c r="E911">
        <v>7.6440450000000007E-2</v>
      </c>
      <c r="F911">
        <v>7.5266E-2</v>
      </c>
      <c r="G911">
        <v>13581868900</v>
      </c>
      <c r="H911">
        <v>7834</v>
      </c>
      <c r="I911" s="62">
        <v>3.9000000000000003E-3</v>
      </c>
      <c r="J911" s="62">
        <v>5.3913636363636365E-2</v>
      </c>
      <c r="K911" s="62"/>
      <c r="L911" s="62"/>
      <c r="M911" s="62"/>
    </row>
    <row r="912" spans="2:13" x14ac:dyDescent="0.15">
      <c r="B912" s="57">
        <v>37042</v>
      </c>
      <c r="C912">
        <v>1.0441860000000001E-2</v>
      </c>
      <c r="D912">
        <v>9.0638400000000001E-3</v>
      </c>
      <c r="E912">
        <v>6.2197420000000003E-2</v>
      </c>
      <c r="F912">
        <v>6.0764060000000002E-2</v>
      </c>
      <c r="G912">
        <v>14692228200</v>
      </c>
      <c r="H912">
        <v>7745</v>
      </c>
      <c r="I912" s="62">
        <v>3.2000000000000002E-3</v>
      </c>
      <c r="J912" s="62">
        <v>5.284285714285715E-2</v>
      </c>
      <c r="K912" s="62"/>
      <c r="L912" s="62"/>
      <c r="M912" s="62"/>
    </row>
    <row r="913" spans="2:13" x14ac:dyDescent="0.15">
      <c r="B913" s="57">
        <v>37071</v>
      </c>
      <c r="C913">
        <v>-1.756081E-2</v>
      </c>
      <c r="D913">
        <v>-1.8336350000000001E-2</v>
      </c>
      <c r="E913">
        <v>7.7249880000000003E-3</v>
      </c>
      <c r="F913">
        <v>6.4328480000000006E-3</v>
      </c>
      <c r="G913">
        <v>14839057100</v>
      </c>
      <c r="H913">
        <v>7690</v>
      </c>
      <c r="I913" s="62">
        <v>2.8000000000000004E-3</v>
      </c>
      <c r="J913" s="62">
        <v>5.2361904761904762E-2</v>
      </c>
      <c r="K913" s="62"/>
      <c r="L913" s="62"/>
      <c r="M913" s="62"/>
    </row>
    <row r="914" spans="2:13" x14ac:dyDescent="0.15">
      <c r="B914" s="57">
        <v>37103</v>
      </c>
      <c r="C914">
        <v>-1.8283600000000001E-2</v>
      </c>
      <c r="D914">
        <v>-1.9250340000000001E-2</v>
      </c>
      <c r="E914">
        <v>-2.8402980000000001E-2</v>
      </c>
      <c r="F914">
        <v>-2.968053E-2</v>
      </c>
      <c r="G914">
        <v>14612248000</v>
      </c>
      <c r="H914">
        <v>7637</v>
      </c>
      <c r="I914" s="62">
        <v>3.0000000000000001E-3</v>
      </c>
      <c r="J914" s="62">
        <v>4.9713043478260867E-2</v>
      </c>
      <c r="K914" s="62"/>
      <c r="L914" s="62"/>
      <c r="M914" s="62"/>
    </row>
    <row r="915" spans="2:13" x14ac:dyDescent="0.15">
      <c r="B915" s="57">
        <v>37134</v>
      </c>
      <c r="C915">
        <v>-5.8979839999999999E-2</v>
      </c>
      <c r="D915">
        <v>-6.0354579999999998E-2</v>
      </c>
      <c r="E915">
        <v>-3.501257E-2</v>
      </c>
      <c r="F915">
        <v>-3.6302880000000003E-2</v>
      </c>
      <c r="G915">
        <v>14274022300</v>
      </c>
      <c r="H915">
        <v>7562</v>
      </c>
      <c r="I915" s="62">
        <v>3.0999999999999999E-3</v>
      </c>
      <c r="J915" s="62">
        <v>4.7317647058823527E-2</v>
      </c>
      <c r="K915" s="62"/>
      <c r="L915" s="62"/>
      <c r="M915" s="62"/>
    </row>
    <row r="916" spans="2:13" x14ac:dyDescent="0.15">
      <c r="B916" s="57">
        <v>37162</v>
      </c>
      <c r="C916">
        <v>-9.1497030000000007E-2</v>
      </c>
      <c r="D916">
        <v>-9.2629740000000002E-2</v>
      </c>
      <c r="E916">
        <v>-0.1277867</v>
      </c>
      <c r="F916">
        <v>-0.1290509</v>
      </c>
      <c r="G916">
        <v>13501823500</v>
      </c>
      <c r="H916">
        <v>7526</v>
      </c>
      <c r="I916" s="62">
        <v>2.8000000000000004E-3</v>
      </c>
      <c r="J916" s="62">
        <v>4.5668181818181816E-2</v>
      </c>
      <c r="K916" s="62"/>
      <c r="L916" s="62"/>
      <c r="M916" s="62"/>
    </row>
    <row r="917" spans="2:13" x14ac:dyDescent="0.15">
      <c r="B917" s="57">
        <v>37195</v>
      </c>
      <c r="C917">
        <v>2.7846570000000001E-2</v>
      </c>
      <c r="D917">
        <v>2.6828690000000002E-2</v>
      </c>
      <c r="E917">
        <v>7.8124860000000004E-2</v>
      </c>
      <c r="F917">
        <v>7.7080320000000008E-2</v>
      </c>
      <c r="G917">
        <v>12209924900</v>
      </c>
      <c r="H917">
        <v>7492</v>
      </c>
      <c r="I917" s="62">
        <v>2.2000000000000001E-3</v>
      </c>
      <c r="J917" s="62">
        <v>4.6515000000000001E-2</v>
      </c>
      <c r="K917" s="62"/>
      <c r="L917" s="62"/>
      <c r="M917" s="62"/>
    </row>
    <row r="918" spans="2:13" x14ac:dyDescent="0.15">
      <c r="B918" s="57">
        <v>37225</v>
      </c>
      <c r="C918">
        <v>7.8788830000000004E-2</v>
      </c>
      <c r="D918">
        <v>7.7352660000000004E-2</v>
      </c>
      <c r="E918">
        <v>8.079923E-2</v>
      </c>
      <c r="F918">
        <v>7.9632820000000007E-2</v>
      </c>
      <c r="G918">
        <v>12607572800</v>
      </c>
      <c r="H918">
        <v>7436</v>
      </c>
      <c r="I918" s="62">
        <v>1.7000000000000001E-3</v>
      </c>
      <c r="J918" s="62">
        <v>5.0875000000000004E-2</v>
      </c>
      <c r="K918" s="62"/>
      <c r="L918" s="62"/>
      <c r="M918" s="62"/>
    </row>
    <row r="919" spans="2:13" x14ac:dyDescent="0.15">
      <c r="B919" s="57">
        <v>37256</v>
      </c>
      <c r="C919">
        <v>1.7853540000000001E-2</v>
      </c>
      <c r="D919">
        <v>1.6572960000000001E-2</v>
      </c>
      <c r="E919">
        <v>5.7720140000000003E-2</v>
      </c>
      <c r="F919">
        <v>5.5951520000000005E-2</v>
      </c>
      <c r="G919">
        <v>13565467600</v>
      </c>
      <c r="H919">
        <v>7407</v>
      </c>
      <c r="I919" s="62">
        <v>1.5E-3</v>
      </c>
      <c r="J919" s="62">
        <v>5.0357142857142857E-2</v>
      </c>
      <c r="K919" s="62"/>
      <c r="L919" s="62"/>
      <c r="M919" s="62"/>
    </row>
    <row r="920" spans="2:13" x14ac:dyDescent="0.15">
      <c r="B920" s="57">
        <v>37287</v>
      </c>
      <c r="C920">
        <v>-1.5966150000000002E-2</v>
      </c>
      <c r="D920">
        <v>-1.692053E-2</v>
      </c>
      <c r="E920">
        <v>1.8191599999999999E-2</v>
      </c>
      <c r="F920">
        <v>1.7192880000000001E-2</v>
      </c>
      <c r="G920">
        <v>13825922100</v>
      </c>
      <c r="H920">
        <v>7371</v>
      </c>
      <c r="I920" s="62">
        <v>1.4000000000000002E-3</v>
      </c>
      <c r="J920" s="62">
        <v>4.9115789473684217E-2</v>
      </c>
      <c r="K920" s="62"/>
      <c r="L920" s="62"/>
      <c r="M920" s="62"/>
    </row>
    <row r="921" spans="2:13" x14ac:dyDescent="0.15">
      <c r="B921" s="57">
        <v>37315</v>
      </c>
      <c r="C921">
        <v>-2.169973E-2</v>
      </c>
      <c r="D921">
        <v>-2.3065800000000001E-2</v>
      </c>
      <c r="E921">
        <v>-3.3065400000000002E-2</v>
      </c>
      <c r="F921">
        <v>-3.4168870000000004E-2</v>
      </c>
      <c r="G921">
        <v>13609085100</v>
      </c>
      <c r="H921">
        <v>7329</v>
      </c>
      <c r="I921" s="62">
        <v>1.2999999999999999E-3</v>
      </c>
      <c r="J921" s="62">
        <v>5.2839999999999998E-2</v>
      </c>
      <c r="K921" s="62"/>
      <c r="L921" s="62"/>
      <c r="M921" s="62"/>
    </row>
    <row r="922" spans="2:13" x14ac:dyDescent="0.15">
      <c r="B922" s="57">
        <v>37343</v>
      </c>
      <c r="C922">
        <v>4.4698359999999999E-2</v>
      </c>
      <c r="D922">
        <v>4.3729839999999999E-2</v>
      </c>
      <c r="E922">
        <v>7.4649610000000005E-2</v>
      </c>
      <c r="F922">
        <v>7.3227479999999998E-2</v>
      </c>
      <c r="G922">
        <v>13303747000</v>
      </c>
      <c r="H922">
        <v>7293</v>
      </c>
      <c r="I922" s="62">
        <v>1.2999999999999999E-3</v>
      </c>
      <c r="J922" s="62">
        <v>5.210909090909091E-2</v>
      </c>
      <c r="K922" s="62"/>
      <c r="L922" s="62"/>
      <c r="M922" s="62"/>
    </row>
    <row r="923" spans="2:13" x14ac:dyDescent="0.15">
      <c r="B923" s="57">
        <v>37376</v>
      </c>
      <c r="C923">
        <v>-4.9600129999999999E-2</v>
      </c>
      <c r="D923">
        <v>-5.0503590000000001E-2</v>
      </c>
      <c r="E923">
        <v>-3.1649540000000002E-3</v>
      </c>
      <c r="F923">
        <v>-4.3194740000000002E-3</v>
      </c>
      <c r="G923">
        <v>13934924100</v>
      </c>
      <c r="H923">
        <v>7239</v>
      </c>
      <c r="I923" s="62">
        <v>1.5E-3</v>
      </c>
      <c r="J923" s="62">
        <v>5.1645454545454543E-2</v>
      </c>
      <c r="K923" s="62"/>
      <c r="L923" s="62"/>
      <c r="M923" s="62"/>
    </row>
    <row r="924" spans="2:13" x14ac:dyDescent="0.15">
      <c r="B924" s="57">
        <v>37407</v>
      </c>
      <c r="C924">
        <v>-1.0509549999999999E-2</v>
      </c>
      <c r="D924">
        <v>-1.1957870000000001E-2</v>
      </c>
      <c r="E924">
        <v>-1.550722E-2</v>
      </c>
      <c r="F924">
        <v>-1.6972649999999999E-2</v>
      </c>
      <c r="G924">
        <v>13240158500</v>
      </c>
      <c r="H924">
        <v>7209</v>
      </c>
      <c r="I924" s="62">
        <v>1.4000000000000002E-3</v>
      </c>
      <c r="J924" s="62">
        <v>4.9264999999999996E-2</v>
      </c>
      <c r="K924" s="62"/>
      <c r="L924" s="62"/>
      <c r="M924" s="62"/>
    </row>
    <row r="925" spans="2:13" x14ac:dyDescent="0.15">
      <c r="B925" s="57">
        <v>37435</v>
      </c>
      <c r="C925">
        <v>-7.0259180000000004E-2</v>
      </c>
      <c r="D925">
        <v>-7.1514910000000001E-2</v>
      </c>
      <c r="E925">
        <v>-6.7317219999999997E-2</v>
      </c>
      <c r="F925">
        <v>-6.8723980000000004E-2</v>
      </c>
      <c r="G925">
        <v>13206811000</v>
      </c>
      <c r="H925">
        <v>7180</v>
      </c>
      <c r="I925" s="62">
        <v>1.2999999999999999E-3</v>
      </c>
      <c r="J925" s="62">
        <v>4.6531818181818181E-2</v>
      </c>
      <c r="K925" s="62"/>
      <c r="L925" s="62"/>
      <c r="M925" s="62"/>
    </row>
    <row r="926" spans="2:13" x14ac:dyDescent="0.15">
      <c r="B926" s="57">
        <v>37468</v>
      </c>
      <c r="C926">
        <v>-8.1124630000000003E-2</v>
      </c>
      <c r="D926">
        <v>-8.2309560000000004E-2</v>
      </c>
      <c r="E926">
        <v>-0.1074972</v>
      </c>
      <c r="F926">
        <v>-0.1085158</v>
      </c>
      <c r="G926">
        <v>12312162200</v>
      </c>
      <c r="H926">
        <v>7156</v>
      </c>
      <c r="I926" s="62">
        <v>1.5E-3</v>
      </c>
      <c r="J926" s="62">
        <v>4.2572727272727269E-2</v>
      </c>
      <c r="K926" s="62"/>
      <c r="L926" s="62"/>
      <c r="M926" s="62"/>
    </row>
    <row r="927" spans="2:13" x14ac:dyDescent="0.15">
      <c r="B927" s="57">
        <v>37498</v>
      </c>
      <c r="C927">
        <v>7.9489020000000007E-3</v>
      </c>
      <c r="D927">
        <v>6.4045650000000001E-3</v>
      </c>
      <c r="E927">
        <v>6.3366890000000004E-3</v>
      </c>
      <c r="F927">
        <v>5.0591289999999999E-3</v>
      </c>
      <c r="G927">
        <v>11325174000</v>
      </c>
      <c r="H927">
        <v>7111</v>
      </c>
      <c r="I927" s="62">
        <v>1.4000000000000002E-3</v>
      </c>
      <c r="J927" s="62">
        <v>3.8699999999999998E-2</v>
      </c>
      <c r="K927" s="62"/>
      <c r="L927" s="62"/>
      <c r="M927" s="62"/>
    </row>
    <row r="928" spans="2:13" x14ac:dyDescent="0.15">
      <c r="B928" s="57">
        <v>37529</v>
      </c>
      <c r="C928">
        <v>-9.9922810000000001E-2</v>
      </c>
      <c r="D928">
        <v>-0.1013867</v>
      </c>
      <c r="E928">
        <v>-8.4490410000000002E-2</v>
      </c>
      <c r="F928">
        <v>-8.5870760000000004E-2</v>
      </c>
      <c r="G928">
        <v>11380879500</v>
      </c>
      <c r="H928">
        <v>7076</v>
      </c>
      <c r="I928" s="62">
        <v>1.4000000000000002E-3</v>
      </c>
      <c r="J928" s="62">
        <v>3.9409090909090908E-2</v>
      </c>
      <c r="K928" s="62"/>
      <c r="L928" s="62"/>
      <c r="M928" s="62"/>
    </row>
    <row r="929" spans="2:13" x14ac:dyDescent="0.15">
      <c r="B929" s="57">
        <v>37560</v>
      </c>
      <c r="C929">
        <v>7.4939660000000005E-2</v>
      </c>
      <c r="D929">
        <v>7.3522190000000001E-2</v>
      </c>
      <c r="E929">
        <v>4.2773060000000002E-2</v>
      </c>
      <c r="F929">
        <v>4.1581359999999998E-2</v>
      </c>
      <c r="G929">
        <v>10231697400</v>
      </c>
      <c r="H929">
        <v>7020</v>
      </c>
      <c r="I929" s="62">
        <v>1.4000000000000002E-3</v>
      </c>
      <c r="J929" s="62">
        <v>4.0484210526315782E-2</v>
      </c>
      <c r="K929" s="62"/>
      <c r="L929" s="62"/>
      <c r="M929" s="62"/>
    </row>
    <row r="930" spans="2:13" x14ac:dyDescent="0.15">
      <c r="B930" s="57">
        <v>37589</v>
      </c>
      <c r="C930">
        <v>6.128161E-2</v>
      </c>
      <c r="D930">
        <v>5.9611770000000001E-2</v>
      </c>
      <c r="E930">
        <v>0.11777539999999999</v>
      </c>
      <c r="F930">
        <v>0.1163892</v>
      </c>
      <c r="G930">
        <v>10974518300</v>
      </c>
      <c r="H930">
        <v>7006</v>
      </c>
      <c r="I930" s="62">
        <v>1.1999999999999999E-3</v>
      </c>
      <c r="J930" s="62">
        <v>4.0323809523809526E-2</v>
      </c>
      <c r="K930" s="62"/>
      <c r="L930" s="62"/>
      <c r="M930" s="62"/>
    </row>
    <row r="931" spans="2:13" x14ac:dyDescent="0.15">
      <c r="B931" s="57">
        <v>37621</v>
      </c>
      <c r="C931">
        <v>-5.3334409999999999E-2</v>
      </c>
      <c r="D931">
        <v>-5.497705E-2</v>
      </c>
      <c r="E931">
        <v>-4.0158610000000004E-2</v>
      </c>
      <c r="F931">
        <v>-4.205627E-2</v>
      </c>
      <c r="G931">
        <v>11649204500</v>
      </c>
      <c r="H931">
        <v>6991</v>
      </c>
      <c r="I931" s="62">
        <v>1.1000000000000001E-3</v>
      </c>
      <c r="J931" s="62">
        <v>4.0485714285714292E-2</v>
      </c>
      <c r="K931" s="62"/>
      <c r="L931" s="62"/>
      <c r="M931" s="62"/>
    </row>
    <row r="932" spans="2:13" x14ac:dyDescent="0.15">
      <c r="B932" s="57">
        <v>37652</v>
      </c>
      <c r="C932">
        <v>-2.336659E-2</v>
      </c>
      <c r="D932">
        <v>-2.457643E-2</v>
      </c>
      <c r="E932">
        <v>6.0681890000000007E-3</v>
      </c>
      <c r="F932">
        <v>4.7031490000000002E-3</v>
      </c>
      <c r="G932">
        <v>11017322900</v>
      </c>
      <c r="H932">
        <v>6957</v>
      </c>
      <c r="I932" s="62">
        <v>1E-3</v>
      </c>
      <c r="J932" s="62">
        <v>3.902631578947368E-2</v>
      </c>
      <c r="K932" s="62"/>
      <c r="L932" s="62"/>
      <c r="M932" s="62"/>
    </row>
    <row r="933" spans="2:13" x14ac:dyDescent="0.15">
      <c r="B933" s="57">
        <v>37680</v>
      </c>
      <c r="C933">
        <v>-1.5417210000000001E-2</v>
      </c>
      <c r="D933">
        <v>-1.7243290000000001E-2</v>
      </c>
      <c r="E933">
        <v>-2.1447839999999999E-2</v>
      </c>
      <c r="F933">
        <v>-2.2694040000000002E-2</v>
      </c>
      <c r="G933">
        <v>10748937000</v>
      </c>
      <c r="H933">
        <v>6920</v>
      </c>
      <c r="I933" s="62">
        <v>8.9999999999999998E-4</v>
      </c>
      <c r="J933" s="62">
        <v>3.8071428571428569E-2</v>
      </c>
      <c r="K933" s="62"/>
      <c r="L933" s="62"/>
      <c r="M933" s="62"/>
    </row>
    <row r="934" spans="2:13" x14ac:dyDescent="0.15">
      <c r="B934" s="57">
        <v>37711</v>
      </c>
      <c r="C934">
        <v>1.032112E-2</v>
      </c>
      <c r="D934">
        <v>8.9009090000000003E-3</v>
      </c>
      <c r="E934">
        <v>9.4339490000000005E-3</v>
      </c>
      <c r="F934">
        <v>7.5527500000000004E-3</v>
      </c>
      <c r="G934">
        <v>10545607300</v>
      </c>
      <c r="H934">
        <v>6857</v>
      </c>
      <c r="I934" s="62">
        <v>1E-3</v>
      </c>
      <c r="J934" s="62">
        <v>3.9585714285714287E-2</v>
      </c>
      <c r="K934" s="62"/>
      <c r="L934" s="62"/>
      <c r="M934" s="62"/>
    </row>
    <row r="935" spans="2:13" x14ac:dyDescent="0.15">
      <c r="B935" s="57">
        <v>37741</v>
      </c>
      <c r="C935">
        <v>8.2767610000000005E-2</v>
      </c>
      <c r="D935">
        <v>8.1180210000000003E-2</v>
      </c>
      <c r="E935">
        <v>9.8230919999999999E-2</v>
      </c>
      <c r="F935">
        <v>9.6692760000000003E-2</v>
      </c>
      <c r="G935">
        <v>10609326700</v>
      </c>
      <c r="H935">
        <v>6815</v>
      </c>
      <c r="I935" s="62">
        <v>1E-3</v>
      </c>
      <c r="J935" s="62">
        <v>3.5690476190476189E-2</v>
      </c>
      <c r="K935" s="62"/>
      <c r="L935" s="62"/>
      <c r="M935" s="62"/>
    </row>
    <row r="936" spans="2:13" x14ac:dyDescent="0.15">
      <c r="B936" s="57">
        <v>37771</v>
      </c>
      <c r="C936">
        <v>6.3471260000000002E-2</v>
      </c>
      <c r="D936">
        <v>6.1777829999999999E-2</v>
      </c>
      <c r="E936">
        <v>0.1331775</v>
      </c>
      <c r="F936">
        <v>0.1316715</v>
      </c>
      <c r="G936">
        <v>11537185600</v>
      </c>
      <c r="H936">
        <v>6778</v>
      </c>
      <c r="I936" s="62">
        <v>8.9999999999999998E-4</v>
      </c>
      <c r="J936" s="62">
        <v>3.3342857142857146E-2</v>
      </c>
      <c r="K936" s="62"/>
      <c r="L936" s="62"/>
      <c r="M936" s="62"/>
    </row>
    <row r="937" spans="2:13" x14ac:dyDescent="0.15">
      <c r="B937" s="57">
        <v>37802</v>
      </c>
      <c r="C937">
        <v>1.634584E-2</v>
      </c>
      <c r="D937">
        <v>1.4797030000000001E-2</v>
      </c>
      <c r="E937">
        <v>4.9745060000000001E-2</v>
      </c>
      <c r="F937">
        <v>4.8073080000000004E-2</v>
      </c>
      <c r="G937">
        <v>12244898700</v>
      </c>
      <c r="H937">
        <v>6749</v>
      </c>
      <c r="I937" s="62">
        <v>1E-3</v>
      </c>
      <c r="J937" s="62">
        <v>3.9754545454545459E-2</v>
      </c>
      <c r="K937" s="62"/>
      <c r="L937" s="62"/>
      <c r="M937" s="62"/>
    </row>
    <row r="938" spans="2:13" x14ac:dyDescent="0.15">
      <c r="B938" s="57">
        <v>37833</v>
      </c>
      <c r="C938">
        <v>2.3112190000000001E-2</v>
      </c>
      <c r="D938">
        <v>2.176413E-2</v>
      </c>
      <c r="E938">
        <v>6.1927330000000003E-2</v>
      </c>
      <c r="F938">
        <v>6.0521110000000003E-2</v>
      </c>
      <c r="G938">
        <v>12435402100</v>
      </c>
      <c r="H938">
        <v>6714</v>
      </c>
      <c r="I938" s="62">
        <v>7.000000000000001E-4</v>
      </c>
      <c r="J938" s="62">
        <v>4.4452380952380952E-2</v>
      </c>
      <c r="K938" s="62"/>
      <c r="L938" s="62"/>
      <c r="M938" s="62"/>
    </row>
    <row r="939" spans="2:13" x14ac:dyDescent="0.15">
      <c r="B939" s="57">
        <v>37862</v>
      </c>
      <c r="C939">
        <v>2.4965359999999999E-2</v>
      </c>
      <c r="D939">
        <v>2.3486280000000002E-2</v>
      </c>
      <c r="E939">
        <v>4.7429199999999998E-2</v>
      </c>
      <c r="F939">
        <v>4.5975849999999999E-2</v>
      </c>
      <c r="G939">
        <v>12708175200</v>
      </c>
      <c r="H939">
        <v>6689</v>
      </c>
      <c r="I939" s="62">
        <v>7.000000000000001E-4</v>
      </c>
      <c r="J939" s="62">
        <v>4.2742857142857138E-2</v>
      </c>
      <c r="K939" s="62"/>
      <c r="L939" s="62"/>
      <c r="M939" s="62"/>
    </row>
    <row r="940" spans="2:13" x14ac:dyDescent="0.15">
      <c r="B940" s="57">
        <v>37894</v>
      </c>
      <c r="C940">
        <v>-9.1202350000000008E-3</v>
      </c>
      <c r="D940">
        <v>-1.0606840000000001E-2</v>
      </c>
      <c r="E940">
        <v>2.523941E-2</v>
      </c>
      <c r="F940">
        <v>2.3648950000000002E-2</v>
      </c>
      <c r="G940">
        <v>13031810500</v>
      </c>
      <c r="H940">
        <v>6680</v>
      </c>
      <c r="I940" s="62">
        <v>8.0000000000000004E-4</v>
      </c>
      <c r="J940" s="62">
        <v>4.2904545454545452E-2</v>
      </c>
      <c r="K940" s="62"/>
      <c r="L940" s="62"/>
      <c r="M940" s="62"/>
    </row>
    <row r="941" spans="2:13" x14ac:dyDescent="0.15">
      <c r="B941" s="57">
        <v>37925</v>
      </c>
      <c r="C941">
        <v>6.0360790000000004E-2</v>
      </c>
      <c r="D941">
        <v>5.888152E-2</v>
      </c>
      <c r="E941">
        <v>8.0953700000000003E-2</v>
      </c>
      <c r="F941">
        <v>7.9413880000000006E-2</v>
      </c>
      <c r="G941">
        <v>12951850400</v>
      </c>
      <c r="H941">
        <v>6670</v>
      </c>
      <c r="I941" s="62">
        <v>7.000000000000001E-4</v>
      </c>
      <c r="J941" s="62">
        <v>4.2999999999999997E-2</v>
      </c>
      <c r="K941" s="62"/>
      <c r="L941" s="62"/>
      <c r="M941" s="62"/>
    </row>
    <row r="942" spans="2:13" x14ac:dyDescent="0.15">
      <c r="B942" s="57">
        <v>37953</v>
      </c>
      <c r="C942">
        <v>1.6594100000000001E-2</v>
      </c>
      <c r="D942">
        <v>1.505241E-2</v>
      </c>
      <c r="E942">
        <v>3.8147100000000003E-2</v>
      </c>
      <c r="F942">
        <v>3.6666940000000002E-2</v>
      </c>
      <c r="G942">
        <v>13718413100</v>
      </c>
      <c r="H942">
        <v>6653</v>
      </c>
      <c r="I942" s="62">
        <v>7.000000000000001E-4</v>
      </c>
      <c r="J942" s="62">
        <v>4.2677272727272723E-2</v>
      </c>
      <c r="K942" s="62"/>
      <c r="L942" s="62"/>
      <c r="M942" s="62"/>
    </row>
    <row r="943" spans="2:13" x14ac:dyDescent="0.15">
      <c r="B943" s="57">
        <v>37986</v>
      </c>
      <c r="C943">
        <v>4.5476370000000002E-2</v>
      </c>
      <c r="D943">
        <v>4.3819669999999998E-2</v>
      </c>
      <c r="E943">
        <v>3.8908770000000002E-2</v>
      </c>
      <c r="F943">
        <v>3.6919390000000003E-2</v>
      </c>
      <c r="G943">
        <v>13937615000</v>
      </c>
      <c r="H943">
        <v>6640</v>
      </c>
      <c r="I943" s="62">
        <v>8.0000000000000004E-4</v>
      </c>
      <c r="J943" s="62">
        <v>4.1505E-2</v>
      </c>
      <c r="K943" s="62"/>
      <c r="L943" s="62"/>
      <c r="M943" s="62"/>
    </row>
    <row r="944" spans="2:13" x14ac:dyDescent="0.15">
      <c r="B944" s="57">
        <v>38016</v>
      </c>
      <c r="C944">
        <v>2.304194E-2</v>
      </c>
      <c r="D944">
        <v>2.2018940000000001E-2</v>
      </c>
      <c r="E944">
        <v>6.5762580000000001E-2</v>
      </c>
      <c r="F944">
        <v>6.4746440000000002E-2</v>
      </c>
      <c r="G944">
        <v>14573697100</v>
      </c>
      <c r="H944">
        <v>6650</v>
      </c>
      <c r="I944" s="62">
        <v>7.000000000000001E-4</v>
      </c>
      <c r="J944" s="62">
        <v>4.0842105263157895E-2</v>
      </c>
      <c r="K944" s="62"/>
      <c r="L944" s="62"/>
      <c r="M944" s="62"/>
    </row>
    <row r="945" spans="2:13" x14ac:dyDescent="0.15">
      <c r="B945" s="57">
        <v>38044</v>
      </c>
      <c r="C945">
        <v>1.544306E-2</v>
      </c>
      <c r="D945">
        <v>1.395802E-2</v>
      </c>
      <c r="E945">
        <v>1.3719840000000001E-2</v>
      </c>
      <c r="F945">
        <v>1.2521600000000001E-2</v>
      </c>
      <c r="G945">
        <v>14895093800</v>
      </c>
      <c r="H945">
        <v>6655</v>
      </c>
      <c r="I945" s="62">
        <v>5.9999999999999995E-4</v>
      </c>
      <c r="J945" s="62">
        <v>3.8265217391304347E-2</v>
      </c>
      <c r="K945" s="62"/>
      <c r="L945" s="62"/>
      <c r="M945" s="62"/>
    </row>
    <row r="946" spans="2:13" x14ac:dyDescent="0.15">
      <c r="B946" s="57">
        <v>38077</v>
      </c>
      <c r="C946">
        <v>-1.066161E-2</v>
      </c>
      <c r="D946">
        <v>-1.1985280000000001E-2</v>
      </c>
      <c r="E946">
        <v>6.2934330000000002E-3</v>
      </c>
      <c r="F946">
        <v>4.6643259999999999E-3</v>
      </c>
      <c r="G946">
        <v>15151576000</v>
      </c>
      <c r="H946">
        <v>6666</v>
      </c>
      <c r="I946" s="62">
        <v>8.9999999999999998E-4</v>
      </c>
      <c r="J946" s="62">
        <v>4.3476190476190474E-2</v>
      </c>
      <c r="K946" s="62"/>
      <c r="L946" s="62"/>
      <c r="M946" s="62"/>
    </row>
    <row r="947" spans="2:13" x14ac:dyDescent="0.15">
      <c r="B947" s="57">
        <v>38107</v>
      </c>
      <c r="C947">
        <v>-2.4221929999999999E-2</v>
      </c>
      <c r="D947">
        <v>-2.5568190000000001E-2</v>
      </c>
      <c r="E947">
        <v>-4.3589849999999999E-2</v>
      </c>
      <c r="F947">
        <v>-4.479371E-2</v>
      </c>
      <c r="G947">
        <v>14932476900</v>
      </c>
      <c r="H947">
        <v>6657</v>
      </c>
      <c r="I947" s="62">
        <v>8.0000000000000004E-4</v>
      </c>
      <c r="J947" s="62">
        <v>4.7154999999999996E-2</v>
      </c>
      <c r="K947" s="62"/>
      <c r="L947" s="62"/>
      <c r="M947" s="62"/>
    </row>
    <row r="948" spans="2:13" x14ac:dyDescent="0.15">
      <c r="B948" s="57">
        <v>38135</v>
      </c>
      <c r="C948">
        <v>1.406833E-2</v>
      </c>
      <c r="D948">
        <v>1.238394E-2</v>
      </c>
      <c r="E948">
        <v>2.5928740000000002E-3</v>
      </c>
      <c r="F948">
        <v>9.1846220000000006E-4</v>
      </c>
      <c r="G948">
        <v>14667895700</v>
      </c>
      <c r="H948">
        <v>6653</v>
      </c>
      <c r="I948" s="62">
        <v>5.9999999999999995E-4</v>
      </c>
      <c r="J948" s="62">
        <v>4.7338095238095235E-2</v>
      </c>
      <c r="K948" s="62"/>
      <c r="L948" s="62"/>
      <c r="M948" s="62"/>
    </row>
    <row r="949" spans="2:13" x14ac:dyDescent="0.15">
      <c r="B949" s="57">
        <v>38168</v>
      </c>
      <c r="C949">
        <v>2.1610919999999999E-2</v>
      </c>
      <c r="D949">
        <v>2.004881E-2</v>
      </c>
      <c r="E949">
        <v>2.2731330000000001E-2</v>
      </c>
      <c r="F949">
        <v>2.1000150000000002E-2</v>
      </c>
      <c r="G949">
        <v>14872361300</v>
      </c>
      <c r="H949">
        <v>6649</v>
      </c>
      <c r="I949" s="62">
        <v>8.0000000000000004E-4</v>
      </c>
      <c r="J949" s="62">
        <v>4.4980952380952378E-2</v>
      </c>
      <c r="K949" s="62"/>
      <c r="L949" s="62"/>
      <c r="M949" s="62"/>
    </row>
    <row r="950" spans="2:13" x14ac:dyDescent="0.15">
      <c r="B950" s="57">
        <v>38198</v>
      </c>
      <c r="C950">
        <v>-3.7697670000000003E-2</v>
      </c>
      <c r="D950">
        <v>-3.8791970000000002E-2</v>
      </c>
      <c r="E950">
        <v>-5.1091040000000004E-2</v>
      </c>
      <c r="F950">
        <v>-5.2318030000000001E-2</v>
      </c>
      <c r="G950">
        <v>15105705400</v>
      </c>
      <c r="H950">
        <v>6640</v>
      </c>
      <c r="I950" s="62">
        <v>1E-3</v>
      </c>
      <c r="J950" s="62">
        <v>4.2813636363636359E-2</v>
      </c>
      <c r="K950" s="62"/>
      <c r="L950" s="62"/>
      <c r="M950" s="62"/>
    </row>
    <row r="951" spans="2:13" x14ac:dyDescent="0.15">
      <c r="B951" s="57">
        <v>38230</v>
      </c>
      <c r="C951">
        <v>2.7028830000000001E-3</v>
      </c>
      <c r="D951">
        <v>1.057545E-3</v>
      </c>
      <c r="E951">
        <v>-4.7403599999999999E-3</v>
      </c>
      <c r="F951">
        <v>-6.2064260000000001E-3</v>
      </c>
      <c r="G951">
        <v>14596082800</v>
      </c>
      <c r="H951">
        <v>6658</v>
      </c>
      <c r="I951" s="62">
        <v>1.1000000000000001E-3</v>
      </c>
      <c r="J951" s="62">
        <v>4.1257142857142853E-2</v>
      </c>
      <c r="K951" s="62"/>
      <c r="L951" s="62"/>
      <c r="M951" s="62"/>
    </row>
    <row r="952" spans="2:13" x14ac:dyDescent="0.15">
      <c r="B952" s="57">
        <v>38260</v>
      </c>
      <c r="C952">
        <v>2.055616E-2</v>
      </c>
      <c r="D952">
        <v>1.9098839999999999E-2</v>
      </c>
      <c r="E952">
        <v>4.1600690000000003E-2</v>
      </c>
      <c r="F952">
        <v>4.000952E-2</v>
      </c>
      <c r="G952">
        <v>14624553700</v>
      </c>
      <c r="H952">
        <v>6667</v>
      </c>
      <c r="I952" s="62">
        <v>1.1000000000000001E-3</v>
      </c>
      <c r="J952" s="62">
        <v>4.0970000000000006E-2</v>
      </c>
      <c r="K952" s="62"/>
      <c r="L952" s="62"/>
      <c r="M952" s="62"/>
    </row>
    <row r="953" spans="2:13" x14ac:dyDescent="0.15">
      <c r="B953" s="57">
        <v>38289</v>
      </c>
      <c r="C953">
        <v>1.780559E-2</v>
      </c>
      <c r="D953">
        <v>1.6578800000000001E-2</v>
      </c>
      <c r="E953">
        <v>2.084536E-2</v>
      </c>
      <c r="F953">
        <v>1.9634769999999999E-2</v>
      </c>
      <c r="G953">
        <v>14851981800</v>
      </c>
      <c r="H953">
        <v>6666</v>
      </c>
      <c r="I953" s="62">
        <v>1.1000000000000001E-3</v>
      </c>
      <c r="J953" s="62">
        <v>4.1939999999999998E-2</v>
      </c>
      <c r="K953" s="62"/>
      <c r="L953" s="62"/>
      <c r="M953" s="62"/>
    </row>
    <row r="954" spans="2:13" x14ac:dyDescent="0.15">
      <c r="B954" s="57">
        <v>38321</v>
      </c>
      <c r="C954">
        <v>4.8213789999999999E-2</v>
      </c>
      <c r="D954">
        <v>4.432026E-2</v>
      </c>
      <c r="E954">
        <v>7.9934710000000006E-2</v>
      </c>
      <c r="F954">
        <v>7.8355590000000003E-2</v>
      </c>
      <c r="G954">
        <v>15114108200</v>
      </c>
      <c r="H954">
        <v>6680</v>
      </c>
      <c r="I954" s="62">
        <v>1.5E-3</v>
      </c>
      <c r="J954" s="62">
        <v>4.2309090909090907E-2</v>
      </c>
      <c r="K954" s="62"/>
      <c r="L954" s="62"/>
      <c r="M954" s="62"/>
    </row>
    <row r="955" spans="2:13" x14ac:dyDescent="0.15">
      <c r="B955" s="57">
        <v>38352</v>
      </c>
      <c r="C955">
        <v>3.5169720000000002E-2</v>
      </c>
      <c r="D955">
        <v>3.34138E-2</v>
      </c>
      <c r="E955">
        <v>5.2928070000000001E-2</v>
      </c>
      <c r="F955">
        <v>5.0632980000000001E-2</v>
      </c>
      <c r="G955">
        <v>15837420400</v>
      </c>
      <c r="H955">
        <v>6679</v>
      </c>
      <c r="I955" s="62">
        <v>1.6000000000000001E-3</v>
      </c>
      <c r="J955" s="62">
        <v>4.2214999999999996E-2</v>
      </c>
      <c r="K955" s="62"/>
      <c r="L955" s="62"/>
      <c r="M955" s="62"/>
    </row>
    <row r="956" spans="2:13" x14ac:dyDescent="0.15">
      <c r="B956" s="57">
        <v>38383</v>
      </c>
      <c r="C956">
        <v>-2.6545889999999999E-2</v>
      </c>
      <c r="D956">
        <v>-2.7399470000000002E-2</v>
      </c>
      <c r="E956">
        <v>-2.928209E-2</v>
      </c>
      <c r="F956">
        <v>-3.0145500000000002E-2</v>
      </c>
      <c r="G956">
        <v>16432206400</v>
      </c>
      <c r="H956">
        <v>6691</v>
      </c>
      <c r="I956" s="62">
        <v>1.6000000000000001E-3</v>
      </c>
      <c r="J956" s="62">
        <v>4.1652631578947365E-2</v>
      </c>
      <c r="K956" s="62"/>
      <c r="L956" s="62"/>
      <c r="M956" s="62"/>
    </row>
    <row r="957" spans="2:13" x14ac:dyDescent="0.15">
      <c r="B957" s="57">
        <v>38411</v>
      </c>
      <c r="C957">
        <v>2.2646099999999999E-2</v>
      </c>
      <c r="D957">
        <v>2.0809919999999999E-2</v>
      </c>
      <c r="E957">
        <v>1.66432E-2</v>
      </c>
      <c r="F957">
        <v>1.5381190000000001E-2</v>
      </c>
      <c r="G957">
        <v>15994345100</v>
      </c>
      <c r="H957">
        <v>6686</v>
      </c>
      <c r="I957" s="62">
        <v>1.6000000000000001E-3</v>
      </c>
      <c r="J957" s="62">
        <v>4.4977272727272727E-2</v>
      </c>
      <c r="K957" s="62"/>
      <c r="L957" s="62"/>
      <c r="M957" s="62"/>
    </row>
    <row r="958" spans="2:13" x14ac:dyDescent="0.15">
      <c r="B958" s="57">
        <v>38442</v>
      </c>
      <c r="C958">
        <v>-1.6943639999999999E-2</v>
      </c>
      <c r="D958">
        <v>-1.8577929999999999E-2</v>
      </c>
      <c r="E958">
        <v>-3.1841929999999997E-2</v>
      </c>
      <c r="F958">
        <v>-3.3588270000000003E-2</v>
      </c>
      <c r="G958">
        <v>16308014100</v>
      </c>
      <c r="H958">
        <v>6695</v>
      </c>
      <c r="I958" s="62">
        <v>2.0999999999999999E-3</v>
      </c>
      <c r="J958" s="62">
        <v>4.3409523809523815E-2</v>
      </c>
      <c r="K958" s="62"/>
      <c r="L958" s="62"/>
      <c r="M958" s="62"/>
    </row>
    <row r="959" spans="2:13" x14ac:dyDescent="0.15">
      <c r="B959" s="57">
        <v>38471</v>
      </c>
      <c r="C959">
        <v>-2.5206289999999999E-2</v>
      </c>
      <c r="D959">
        <v>-2.658976E-2</v>
      </c>
      <c r="E959">
        <v>-4.6512329999999998E-2</v>
      </c>
      <c r="F959">
        <v>-4.7919160000000002E-2</v>
      </c>
      <c r="G959">
        <v>16048445200</v>
      </c>
      <c r="H959">
        <v>6690</v>
      </c>
      <c r="I959" s="62">
        <v>2.0999999999999999E-3</v>
      </c>
      <c r="J959" s="62">
        <v>4.1442857142857142E-2</v>
      </c>
      <c r="K959" s="62"/>
      <c r="L959" s="62"/>
      <c r="M959" s="62"/>
    </row>
    <row r="960" spans="2:13" x14ac:dyDescent="0.15">
      <c r="B960" s="57">
        <v>38503</v>
      </c>
      <c r="C960">
        <v>3.7954000000000002E-2</v>
      </c>
      <c r="D960">
        <v>3.6150670000000003E-2</v>
      </c>
      <c r="E960">
        <v>4.3820350000000001E-2</v>
      </c>
      <c r="F960">
        <v>4.2220100000000003E-2</v>
      </c>
      <c r="G960">
        <v>15637305800</v>
      </c>
      <c r="H960">
        <v>6682</v>
      </c>
      <c r="I960" s="62">
        <v>2.3999999999999998E-3</v>
      </c>
      <c r="J960" s="62">
        <v>3.9981818181818181E-2</v>
      </c>
      <c r="K960" s="62"/>
      <c r="L960" s="62"/>
      <c r="M960" s="62"/>
    </row>
    <row r="961" spans="2:13" x14ac:dyDescent="0.15">
      <c r="B961" s="57">
        <v>38533</v>
      </c>
      <c r="C961">
        <v>1.1528989999999999E-2</v>
      </c>
      <c r="D961">
        <v>9.9045499999999998E-3</v>
      </c>
      <c r="E961">
        <v>3.2138710000000001E-2</v>
      </c>
      <c r="F961">
        <v>3.0196500000000001E-2</v>
      </c>
      <c r="G961">
        <v>16188761500</v>
      </c>
      <c r="H961">
        <v>6688</v>
      </c>
      <c r="I961" s="62">
        <v>2.3E-3</v>
      </c>
      <c r="J961" s="62">
        <v>4.1775E-2</v>
      </c>
      <c r="K961" s="62"/>
      <c r="L961" s="62"/>
      <c r="M961" s="62"/>
    </row>
    <row r="962" spans="2:13" x14ac:dyDescent="0.15">
      <c r="B962" s="57">
        <v>38562</v>
      </c>
      <c r="C962">
        <v>4.3357470000000002E-2</v>
      </c>
      <c r="D962">
        <v>4.2251370000000003E-2</v>
      </c>
      <c r="E962">
        <v>5.8750790000000004E-2</v>
      </c>
      <c r="F962">
        <v>5.7704720000000001E-2</v>
      </c>
      <c r="G962">
        <v>16346092100</v>
      </c>
      <c r="H962">
        <v>6704</v>
      </c>
      <c r="I962" s="62">
        <v>2.3999999999999998E-3</v>
      </c>
      <c r="J962" s="62">
        <v>4.2626086956521744E-2</v>
      </c>
      <c r="K962" s="62"/>
      <c r="L962" s="62"/>
      <c r="M962" s="62"/>
    </row>
    <row r="963" spans="2:13" x14ac:dyDescent="0.15">
      <c r="B963" s="57">
        <v>38595</v>
      </c>
      <c r="C963">
        <v>-5.9582930000000008E-3</v>
      </c>
      <c r="D963">
        <v>-7.7759770000000008E-3</v>
      </c>
      <c r="E963">
        <v>-7.2155860000000004E-3</v>
      </c>
      <c r="F963">
        <v>-8.5871710000000011E-3</v>
      </c>
      <c r="G963">
        <v>16958576300</v>
      </c>
      <c r="H963">
        <v>6692</v>
      </c>
      <c r="I963" s="62">
        <v>3.0000000000000001E-3</v>
      </c>
      <c r="J963" s="62">
        <v>4.1990476190476189E-2</v>
      </c>
      <c r="K963" s="62"/>
      <c r="L963" s="62"/>
      <c r="M963" s="62"/>
    </row>
    <row r="964" spans="2:13" x14ac:dyDescent="0.15">
      <c r="B964" s="57">
        <v>38625</v>
      </c>
      <c r="C964">
        <v>1.059976E-2</v>
      </c>
      <c r="D964">
        <v>9.3314959999999999E-3</v>
      </c>
      <c r="E964">
        <v>1.0533250000000001E-2</v>
      </c>
      <c r="F964">
        <v>9.0164240000000003E-3</v>
      </c>
      <c r="G964">
        <v>16896477300</v>
      </c>
      <c r="H964">
        <v>6707</v>
      </c>
      <c r="I964" s="62">
        <v>2.8999999999999998E-3</v>
      </c>
      <c r="J964" s="62">
        <v>4.4635000000000001E-2</v>
      </c>
      <c r="K964" s="62"/>
      <c r="L964" s="62"/>
      <c r="M964" s="62"/>
    </row>
    <row r="965" spans="2:13" x14ac:dyDescent="0.15">
      <c r="B965" s="57">
        <v>38656</v>
      </c>
      <c r="C965">
        <v>-2.0865580000000002E-2</v>
      </c>
      <c r="D965">
        <v>-2.197352E-2</v>
      </c>
      <c r="E965">
        <v>-3.3875889999999999E-2</v>
      </c>
      <c r="F965">
        <v>-3.5031340000000001E-2</v>
      </c>
      <c r="G965">
        <v>16990654500</v>
      </c>
      <c r="H965">
        <v>6692</v>
      </c>
      <c r="I965" s="62">
        <v>2.7000000000000001E-3</v>
      </c>
      <c r="J965" s="62">
        <v>4.5350000000000001E-2</v>
      </c>
      <c r="K965" s="62"/>
      <c r="L965" s="62"/>
      <c r="M965" s="62"/>
    </row>
    <row r="966" spans="2:13" x14ac:dyDescent="0.15">
      <c r="B966" s="57">
        <v>38686</v>
      </c>
      <c r="C966">
        <v>4.0326359999999999E-2</v>
      </c>
      <c r="D966">
        <v>3.8073070000000001E-2</v>
      </c>
      <c r="E966">
        <v>3.4319120000000002E-2</v>
      </c>
      <c r="F966">
        <v>3.2775199999999997E-2</v>
      </c>
      <c r="G966">
        <v>16661347400</v>
      </c>
      <c r="H966">
        <v>6698</v>
      </c>
      <c r="I966" s="62">
        <v>3.0999999999999999E-3</v>
      </c>
      <c r="J966" s="62">
        <v>4.467142857142857E-2</v>
      </c>
      <c r="K966" s="62"/>
      <c r="L966" s="62"/>
      <c r="M966" s="62"/>
    </row>
    <row r="967" spans="2:13" x14ac:dyDescent="0.15">
      <c r="B967" s="57">
        <v>38716</v>
      </c>
      <c r="C967">
        <v>3.4576280000000004E-3</v>
      </c>
      <c r="D967">
        <v>1.8842780000000001E-3</v>
      </c>
      <c r="E967">
        <v>1.3485850000000001E-2</v>
      </c>
      <c r="F967">
        <v>1.1156630000000001E-2</v>
      </c>
      <c r="G967">
        <v>17307486900</v>
      </c>
      <c r="H967">
        <v>6695</v>
      </c>
      <c r="I967" s="62">
        <v>3.2000000000000002E-3</v>
      </c>
      <c r="J967" s="62">
        <v>4.4160000000000005E-2</v>
      </c>
      <c r="K967" s="62"/>
      <c r="L967" s="62"/>
      <c r="M967" s="62"/>
    </row>
    <row r="968" spans="2:13" x14ac:dyDescent="0.15">
      <c r="B968" s="57">
        <v>38748</v>
      </c>
      <c r="C968">
        <v>4.0071889999999999E-2</v>
      </c>
      <c r="D968">
        <v>3.8966350000000004E-2</v>
      </c>
      <c r="E968">
        <v>7.635372E-2</v>
      </c>
      <c r="F968">
        <v>7.5149839999999996E-2</v>
      </c>
      <c r="G968">
        <v>17306418200</v>
      </c>
      <c r="H968">
        <v>6700</v>
      </c>
      <c r="I968" s="62">
        <v>3.4999999999999996E-3</v>
      </c>
      <c r="J968" s="62">
        <v>4.5689473684210523E-2</v>
      </c>
      <c r="K968" s="62"/>
      <c r="L968" s="62"/>
      <c r="M968" s="62"/>
    </row>
    <row r="969" spans="2:13" x14ac:dyDescent="0.15">
      <c r="B969" s="57">
        <v>38776</v>
      </c>
      <c r="C969">
        <v>-1.6388280000000002E-3</v>
      </c>
      <c r="D969">
        <v>-3.5524390000000001E-3</v>
      </c>
      <c r="E969">
        <v>4.8364810000000001E-3</v>
      </c>
      <c r="F969">
        <v>3.4755480000000002E-3</v>
      </c>
      <c r="G969">
        <v>17968663800</v>
      </c>
      <c r="H969">
        <v>6681</v>
      </c>
      <c r="I969" s="62">
        <v>3.4000000000000002E-3</v>
      </c>
      <c r="J969" s="62">
        <v>4.7239130434782603E-2</v>
      </c>
      <c r="K969" s="62"/>
      <c r="L969" s="62"/>
      <c r="M969" s="62"/>
    </row>
    <row r="970" spans="2:13" x14ac:dyDescent="0.15">
      <c r="B970" s="57">
        <v>38807</v>
      </c>
      <c r="C970">
        <v>1.906455E-2</v>
      </c>
      <c r="D970">
        <v>1.759782E-2</v>
      </c>
      <c r="E970">
        <v>3.6978320000000002E-2</v>
      </c>
      <c r="F970">
        <v>3.5231989999999998E-2</v>
      </c>
      <c r="G970">
        <v>17945445700</v>
      </c>
      <c r="H970">
        <v>6688</v>
      </c>
      <c r="I970" s="62">
        <v>3.7000000000000002E-3</v>
      </c>
      <c r="J970" s="62">
        <v>4.9905263157894737E-2</v>
      </c>
      <c r="K970" s="62"/>
      <c r="L970" s="62"/>
      <c r="M970" s="62"/>
    </row>
    <row r="971" spans="2:13" x14ac:dyDescent="0.15">
      <c r="B971" s="57">
        <v>38835</v>
      </c>
      <c r="C971">
        <v>1.3000040000000001E-2</v>
      </c>
      <c r="D971">
        <v>1.15297E-2</v>
      </c>
      <c r="E971">
        <v>9.7912680000000005E-3</v>
      </c>
      <c r="F971">
        <v>8.4966020000000007E-3</v>
      </c>
      <c r="G971">
        <v>18193856300</v>
      </c>
      <c r="H971">
        <v>6691</v>
      </c>
      <c r="I971" s="62">
        <v>3.5999999999999999E-3</v>
      </c>
      <c r="J971" s="62">
        <v>5.1100000000000007E-2</v>
      </c>
      <c r="K971" s="62"/>
      <c r="L971" s="62"/>
      <c r="M971" s="62"/>
    </row>
    <row r="972" spans="2:13" x14ac:dyDescent="0.15">
      <c r="B972" s="57">
        <v>38868</v>
      </c>
      <c r="C972">
        <v>-3.1031969999999999E-2</v>
      </c>
      <c r="D972">
        <v>-3.3010480000000002E-2</v>
      </c>
      <c r="E972">
        <v>-4.4330630000000003E-2</v>
      </c>
      <c r="F972">
        <v>-4.598153E-2</v>
      </c>
      <c r="G972">
        <v>18388442600</v>
      </c>
      <c r="H972">
        <v>6687</v>
      </c>
      <c r="I972" s="62">
        <v>4.3E-3</v>
      </c>
      <c r="J972" s="62">
        <v>5.1063636363636367E-2</v>
      </c>
      <c r="K972" s="62"/>
      <c r="L972" s="62"/>
      <c r="M972" s="62"/>
    </row>
    <row r="973" spans="2:13" x14ac:dyDescent="0.15">
      <c r="B973" s="57">
        <v>38898</v>
      </c>
      <c r="C973">
        <v>-3.905499E-4</v>
      </c>
      <c r="D973">
        <v>-1.886871E-3</v>
      </c>
      <c r="E973">
        <v>-8.4786010000000005E-3</v>
      </c>
      <c r="F973">
        <v>-1.047413E-2</v>
      </c>
      <c r="G973">
        <v>17816904600</v>
      </c>
      <c r="H973">
        <v>6709</v>
      </c>
      <c r="I973" s="62">
        <v>4.0000000000000001E-3</v>
      </c>
      <c r="J973" s="62">
        <v>5.0875000000000004E-2</v>
      </c>
      <c r="K973" s="62"/>
      <c r="L973" s="62"/>
      <c r="M973" s="62"/>
    </row>
    <row r="974" spans="2:13" x14ac:dyDescent="0.15">
      <c r="B974" s="57">
        <v>38929</v>
      </c>
      <c r="C974">
        <v>-1.9115480000000001E-3</v>
      </c>
      <c r="D974">
        <v>-2.9548580000000003E-3</v>
      </c>
      <c r="E974">
        <v>-2.2697970000000001E-2</v>
      </c>
      <c r="F974">
        <v>-2.375159E-2</v>
      </c>
      <c r="G974">
        <v>17806248100</v>
      </c>
      <c r="H974">
        <v>6753</v>
      </c>
      <c r="I974" s="62">
        <v>4.0000000000000001E-3</v>
      </c>
      <c r="J974" s="62">
        <v>4.8765217391304343E-2</v>
      </c>
      <c r="K974" s="62"/>
      <c r="L974" s="62"/>
      <c r="M974" s="62"/>
    </row>
    <row r="975" spans="2:13" x14ac:dyDescent="0.15">
      <c r="B975" s="57">
        <v>38960</v>
      </c>
      <c r="C975">
        <v>2.5041460000000001E-2</v>
      </c>
      <c r="D975">
        <v>2.296836E-2</v>
      </c>
      <c r="E975">
        <v>2.5010830000000001E-2</v>
      </c>
      <c r="F975">
        <v>2.3562E-2</v>
      </c>
      <c r="G975">
        <v>17712171900</v>
      </c>
      <c r="H975">
        <v>6759</v>
      </c>
      <c r="I975" s="62">
        <v>4.1999999999999997E-3</v>
      </c>
      <c r="J975" s="62">
        <v>4.7190000000000003E-2</v>
      </c>
      <c r="K975" s="62"/>
      <c r="L975" s="62"/>
      <c r="M975" s="62"/>
    </row>
    <row r="976" spans="2:13" x14ac:dyDescent="0.15">
      <c r="B976" s="57">
        <v>38989</v>
      </c>
      <c r="C976">
        <v>1.942518E-2</v>
      </c>
      <c r="D976">
        <v>1.810966E-2</v>
      </c>
      <c r="E976">
        <v>9.0024930000000003E-3</v>
      </c>
      <c r="F976">
        <v>7.4334590000000008E-3</v>
      </c>
      <c r="G976">
        <v>18095258700</v>
      </c>
      <c r="H976">
        <v>6757</v>
      </c>
      <c r="I976" s="62">
        <v>4.0999999999999995E-3</v>
      </c>
      <c r="J976" s="62">
        <v>4.7290476190476188E-2</v>
      </c>
      <c r="K976" s="62"/>
      <c r="L976" s="62"/>
      <c r="M976" s="62"/>
    </row>
    <row r="977" spans="2:13" x14ac:dyDescent="0.15">
      <c r="B977" s="57">
        <v>39021</v>
      </c>
      <c r="C977">
        <v>3.715301E-2</v>
      </c>
      <c r="D977">
        <v>3.6107100000000003E-2</v>
      </c>
      <c r="E977">
        <v>4.6186339999999999E-2</v>
      </c>
      <c r="F977">
        <v>4.5160430000000001E-2</v>
      </c>
      <c r="G977">
        <v>18363723200</v>
      </c>
      <c r="H977">
        <v>6761</v>
      </c>
      <c r="I977" s="62">
        <v>4.0999999999999995E-3</v>
      </c>
      <c r="J977" s="62">
        <v>4.5952380952380946E-2</v>
      </c>
      <c r="K977" s="62"/>
      <c r="L977" s="62"/>
      <c r="M977" s="62"/>
    </row>
    <row r="978" spans="2:13" x14ac:dyDescent="0.15">
      <c r="B978" s="57">
        <v>39051</v>
      </c>
      <c r="C978">
        <v>2.3736480000000001E-2</v>
      </c>
      <c r="D978">
        <v>2.137383E-2</v>
      </c>
      <c r="E978">
        <v>3.116826E-2</v>
      </c>
      <c r="F978">
        <v>2.9504990000000002E-2</v>
      </c>
      <c r="G978">
        <v>18977216000</v>
      </c>
      <c r="H978">
        <v>6777</v>
      </c>
      <c r="I978" s="62">
        <v>4.1999999999999997E-3</v>
      </c>
      <c r="J978" s="62">
        <v>4.5644999999999998E-2</v>
      </c>
      <c r="K978" s="62"/>
      <c r="L978" s="62"/>
      <c r="M978" s="62"/>
    </row>
    <row r="979" spans="2:13" x14ac:dyDescent="0.15">
      <c r="B979" s="57">
        <v>39080</v>
      </c>
      <c r="C979">
        <v>1.0856920000000001E-2</v>
      </c>
      <c r="D979">
        <v>9.1537460000000008E-3</v>
      </c>
      <c r="E979">
        <v>1.479901E-2</v>
      </c>
      <c r="F979">
        <v>1.258374E-2</v>
      </c>
      <c r="G979">
        <v>19398602600</v>
      </c>
      <c r="H979">
        <v>6794</v>
      </c>
      <c r="I979" s="62">
        <v>4.0000000000000001E-3</v>
      </c>
      <c r="J979" s="62">
        <v>4.7595238095238093E-2</v>
      </c>
      <c r="K979" s="62"/>
      <c r="L979" s="62"/>
      <c r="M979" s="62"/>
    </row>
    <row r="980" spans="2:13" x14ac:dyDescent="0.15">
      <c r="B980" s="57">
        <v>39113</v>
      </c>
      <c r="C980">
        <v>1.9386799999999999E-2</v>
      </c>
      <c r="D980">
        <v>1.8452010000000001E-2</v>
      </c>
      <c r="E980">
        <v>2.2283170000000001E-2</v>
      </c>
      <c r="F980">
        <v>2.135664E-2</v>
      </c>
      <c r="G980">
        <v>19488375100</v>
      </c>
      <c r="H980">
        <v>6791</v>
      </c>
      <c r="I980" s="62">
        <v>4.4000000000000003E-3</v>
      </c>
      <c r="J980" s="62">
        <v>4.7226315789473679E-2</v>
      </c>
      <c r="K980" s="62"/>
      <c r="L980" s="62"/>
      <c r="M980" s="62"/>
    </row>
    <row r="981" spans="2:13" x14ac:dyDescent="0.15">
      <c r="B981" s="57">
        <v>39141</v>
      </c>
      <c r="C981">
        <v>-1.4006000000000001E-2</v>
      </c>
      <c r="D981">
        <v>-1.599629E-2</v>
      </c>
      <c r="E981">
        <v>2.111361E-3</v>
      </c>
      <c r="F981">
        <v>8.5709860000000003E-4</v>
      </c>
      <c r="G981">
        <v>19891453500</v>
      </c>
      <c r="H981">
        <v>6810</v>
      </c>
      <c r="I981" s="62">
        <v>3.8E-3</v>
      </c>
      <c r="J981" s="62">
        <v>4.5645454545454545E-2</v>
      </c>
      <c r="K981" s="62"/>
      <c r="L981" s="62"/>
      <c r="M981" s="62"/>
    </row>
    <row r="982" spans="2:13" x14ac:dyDescent="0.15">
      <c r="B982" s="57">
        <v>39171</v>
      </c>
      <c r="C982">
        <v>1.2953539999999999E-2</v>
      </c>
      <c r="D982">
        <v>1.147923E-2</v>
      </c>
      <c r="E982">
        <v>6.5449610000000002E-3</v>
      </c>
      <c r="F982">
        <v>4.8047710000000002E-3</v>
      </c>
      <c r="G982">
        <v>19525945700</v>
      </c>
      <c r="H982">
        <v>6851</v>
      </c>
      <c r="I982" s="62">
        <v>4.3E-3</v>
      </c>
      <c r="J982" s="62">
        <v>4.6938095238095237E-2</v>
      </c>
      <c r="K982" s="62"/>
      <c r="L982" s="62"/>
      <c r="M982" s="62"/>
    </row>
    <row r="983" spans="2:13" x14ac:dyDescent="0.15">
      <c r="B983" s="57">
        <v>39202</v>
      </c>
      <c r="C983">
        <v>3.9833810000000004E-2</v>
      </c>
      <c r="D983">
        <v>3.8469500000000004E-2</v>
      </c>
      <c r="E983">
        <v>2.7048309999999999E-2</v>
      </c>
      <c r="F983">
        <v>2.577227E-2</v>
      </c>
      <c r="G983">
        <v>19811706400</v>
      </c>
      <c r="H983">
        <v>6861</v>
      </c>
      <c r="I983" s="62">
        <v>4.4000000000000003E-3</v>
      </c>
      <c r="J983" s="62">
        <v>4.7463636363636361E-2</v>
      </c>
      <c r="K983" s="62"/>
      <c r="L983" s="62"/>
      <c r="M983" s="62"/>
    </row>
    <row r="984" spans="2:13" x14ac:dyDescent="0.15">
      <c r="B984" s="57">
        <v>39233</v>
      </c>
      <c r="C984">
        <v>3.8953349999999998E-2</v>
      </c>
      <c r="D984">
        <v>3.6665879999999998E-2</v>
      </c>
      <c r="E984">
        <v>2.3122500000000001E-2</v>
      </c>
      <c r="F984">
        <v>2.136238E-2</v>
      </c>
      <c r="G984">
        <v>20553158500</v>
      </c>
      <c r="H984">
        <v>6867</v>
      </c>
      <c r="I984" s="62">
        <v>4.0999999999999995E-3</v>
      </c>
      <c r="J984" s="62">
        <v>5.102857142857143E-2</v>
      </c>
      <c r="K984" s="62"/>
      <c r="L984" s="62"/>
      <c r="M984" s="62"/>
    </row>
    <row r="985" spans="2:13" x14ac:dyDescent="0.15">
      <c r="B985" s="57">
        <v>39262</v>
      </c>
      <c r="C985">
        <v>-1.4747E-2</v>
      </c>
      <c r="D985">
        <v>-1.611019E-2</v>
      </c>
      <c r="E985">
        <v>-7.9070000000000008E-3</v>
      </c>
      <c r="F985">
        <v>-9.8571250000000013E-3</v>
      </c>
      <c r="G985">
        <v>21270569900</v>
      </c>
      <c r="H985">
        <v>6890</v>
      </c>
      <c r="I985" s="62">
        <v>4.0000000000000001E-3</v>
      </c>
      <c r="J985" s="62">
        <v>5.0042857142857146E-2</v>
      </c>
      <c r="K985" s="62"/>
      <c r="L985" s="62"/>
      <c r="M985" s="62"/>
    </row>
    <row r="986" spans="2:13" x14ac:dyDescent="0.15">
      <c r="B986" s="57">
        <v>39294</v>
      </c>
      <c r="C986">
        <v>-3.1789570000000003E-2</v>
      </c>
      <c r="D986">
        <v>-3.2792210000000002E-2</v>
      </c>
      <c r="E986">
        <v>-4.353717E-2</v>
      </c>
      <c r="F986">
        <v>-4.4641790000000001E-2</v>
      </c>
      <c r="G986">
        <v>20869276400</v>
      </c>
      <c r="H986">
        <v>6910</v>
      </c>
      <c r="I986" s="62">
        <v>4.0000000000000001E-3</v>
      </c>
      <c r="J986" s="62">
        <v>4.6747826086956525E-2</v>
      </c>
      <c r="K986" s="62"/>
      <c r="L986" s="62"/>
      <c r="M986" s="62"/>
    </row>
    <row r="987" spans="2:13" x14ac:dyDescent="0.15">
      <c r="B987" s="57">
        <v>39325</v>
      </c>
      <c r="C987">
        <v>1.159279E-2</v>
      </c>
      <c r="D987">
        <v>9.6410750000000007E-3</v>
      </c>
      <c r="E987">
        <v>-1.17117E-2</v>
      </c>
      <c r="F987">
        <v>-1.3287470000000001E-2</v>
      </c>
      <c r="G987">
        <v>20157485000</v>
      </c>
      <c r="H987">
        <v>6906</v>
      </c>
      <c r="I987" s="62">
        <v>4.1999999999999997E-3</v>
      </c>
      <c r="J987" s="62">
        <v>4.5215789473684209E-2</v>
      </c>
      <c r="K987" s="62"/>
      <c r="L987" s="62"/>
      <c r="M987" s="62"/>
    </row>
    <row r="988" spans="2:13" x14ac:dyDescent="0.15">
      <c r="B988" s="57">
        <v>39353</v>
      </c>
      <c r="C988">
        <v>4.0822030000000002E-2</v>
      </c>
      <c r="D988">
        <v>3.9306439999999998E-2</v>
      </c>
      <c r="E988">
        <v>2.536414E-2</v>
      </c>
      <c r="F988">
        <v>2.366074E-2</v>
      </c>
      <c r="G988">
        <v>20315620700</v>
      </c>
      <c r="H988">
        <v>6915</v>
      </c>
      <c r="I988" s="62">
        <v>3.2000000000000002E-3</v>
      </c>
      <c r="J988" s="62">
        <v>4.5277272727272722E-2</v>
      </c>
      <c r="K988" s="62"/>
      <c r="L988" s="62"/>
      <c r="M988" s="62"/>
    </row>
    <row r="989" spans="2:13" x14ac:dyDescent="0.15">
      <c r="B989" s="57">
        <v>39386</v>
      </c>
      <c r="C989">
        <v>2.591044E-2</v>
      </c>
      <c r="D989">
        <v>2.476975E-2</v>
      </c>
      <c r="E989">
        <v>1.7405839999999999E-2</v>
      </c>
      <c r="F989">
        <v>1.6143620000000001E-2</v>
      </c>
      <c r="G989">
        <v>20994621400</v>
      </c>
      <c r="H989">
        <v>6892</v>
      </c>
      <c r="I989" s="62">
        <v>3.2000000000000002E-3</v>
      </c>
      <c r="J989" s="62">
        <v>4.1485000000000001E-2</v>
      </c>
      <c r="K989" s="62"/>
      <c r="L989" s="62"/>
      <c r="M989" s="62"/>
    </row>
    <row r="990" spans="2:13" x14ac:dyDescent="0.15">
      <c r="B990" s="57">
        <v>39416</v>
      </c>
      <c r="C990">
        <v>-4.9361840000000004E-2</v>
      </c>
      <c r="D990">
        <v>-5.1309020000000004E-2</v>
      </c>
      <c r="E990">
        <v>-7.6620969999999997E-2</v>
      </c>
      <c r="F990">
        <v>-7.8122549999999999E-2</v>
      </c>
      <c r="G990">
        <v>21397970100</v>
      </c>
      <c r="H990">
        <v>6916</v>
      </c>
      <c r="I990" s="62">
        <v>3.4000000000000002E-3</v>
      </c>
      <c r="J990" s="62">
        <v>4.0975000000000004E-2</v>
      </c>
      <c r="K990" s="62"/>
      <c r="L990" s="62"/>
      <c r="M990" s="62"/>
    </row>
    <row r="991" spans="2:13" x14ac:dyDescent="0.15">
      <c r="B991" s="57">
        <v>39447</v>
      </c>
      <c r="C991">
        <v>-4.4051970000000005E-3</v>
      </c>
      <c r="D991">
        <v>-6.4928620000000003E-3</v>
      </c>
      <c r="E991">
        <v>-1.101832E-2</v>
      </c>
      <c r="F991">
        <v>-1.4312140000000001E-2</v>
      </c>
      <c r="G991">
        <v>20269481400</v>
      </c>
      <c r="H991">
        <v>6937</v>
      </c>
      <c r="I991" s="62">
        <v>2.7000000000000001E-3</v>
      </c>
      <c r="J991" s="62">
        <v>3.7442857142857139E-2</v>
      </c>
      <c r="K991" s="62"/>
      <c r="L991" s="62"/>
      <c r="M991" s="62"/>
    </row>
    <row r="992" spans="2:13" x14ac:dyDescent="0.15">
      <c r="B992" s="57">
        <v>39478</v>
      </c>
      <c r="C992">
        <v>-6.2217710000000002E-2</v>
      </c>
      <c r="D992">
        <v>-6.3321370000000002E-2</v>
      </c>
      <c r="E992">
        <v>-4.5066439999999999E-2</v>
      </c>
      <c r="F992">
        <v>-4.616021E-2</v>
      </c>
      <c r="G992">
        <v>20179795800</v>
      </c>
      <c r="H992">
        <v>6971</v>
      </c>
      <c r="I992" s="62">
        <v>2.0999999999999999E-3</v>
      </c>
      <c r="J992" s="62">
        <v>3.7374999999999999E-2</v>
      </c>
      <c r="K992" s="62"/>
      <c r="L992" s="62"/>
      <c r="M992" s="62"/>
    </row>
    <row r="993" spans="2:13" x14ac:dyDescent="0.15">
      <c r="B993" s="57">
        <v>39507</v>
      </c>
      <c r="C993">
        <v>-2.1696880000000002E-2</v>
      </c>
      <c r="D993">
        <v>-2.3635699999999999E-2</v>
      </c>
      <c r="E993">
        <v>-2.140071E-2</v>
      </c>
      <c r="F993">
        <v>-2.2915959999999999E-2</v>
      </c>
      <c r="G993">
        <v>18875459000</v>
      </c>
      <c r="H993">
        <v>6949</v>
      </c>
      <c r="I993" s="62">
        <v>1.2999999999999999E-3</v>
      </c>
      <c r="J993" s="62">
        <v>3.5099999999999999E-2</v>
      </c>
      <c r="K993" s="62"/>
      <c r="L993" s="62"/>
      <c r="M993" s="62"/>
    </row>
    <row r="994" spans="2:13" x14ac:dyDescent="0.15">
      <c r="B994" s="57">
        <v>39538</v>
      </c>
      <c r="C994">
        <v>-1.044434E-2</v>
      </c>
      <c r="D994">
        <v>-1.2186280000000001E-2</v>
      </c>
      <c r="E994">
        <v>-2.5309109999999999E-2</v>
      </c>
      <c r="F994">
        <v>-2.7566810000000001E-2</v>
      </c>
      <c r="G994">
        <v>18358774100</v>
      </c>
      <c r="H994">
        <v>6931</v>
      </c>
      <c r="I994" s="62">
        <v>1.7000000000000001E-3</v>
      </c>
      <c r="J994" s="62">
        <v>3.6749999999999998E-2</v>
      </c>
      <c r="K994" s="62"/>
      <c r="L994" s="62"/>
      <c r="M994" s="62"/>
    </row>
    <row r="995" spans="2:13" x14ac:dyDescent="0.15">
      <c r="B995" s="57">
        <v>39568</v>
      </c>
      <c r="C995">
        <v>5.1199019999999998E-2</v>
      </c>
      <c r="D995">
        <v>4.9875900000000001E-2</v>
      </c>
      <c r="E995">
        <v>3.1906759999999999E-2</v>
      </c>
      <c r="F995">
        <v>3.049004E-2</v>
      </c>
      <c r="G995">
        <v>18161277600</v>
      </c>
      <c r="H995">
        <v>6916</v>
      </c>
      <c r="I995" s="62">
        <v>1.8E-3</v>
      </c>
      <c r="J995" s="62">
        <v>3.8800000000000001E-2</v>
      </c>
      <c r="K995" s="62"/>
      <c r="L995" s="62"/>
      <c r="M995" s="62"/>
    </row>
    <row r="996" spans="2:13" x14ac:dyDescent="0.15">
      <c r="B996" s="57">
        <v>39598</v>
      </c>
      <c r="C996">
        <v>2.3935049999999999E-2</v>
      </c>
      <c r="D996">
        <v>2.162099E-2</v>
      </c>
      <c r="E996">
        <v>3.1787009999999997E-2</v>
      </c>
      <c r="F996">
        <v>2.977374E-2</v>
      </c>
      <c r="G996">
        <v>19050641200</v>
      </c>
      <c r="H996">
        <v>6908</v>
      </c>
      <c r="I996" s="62">
        <v>1.8E-3</v>
      </c>
      <c r="J996" s="62">
        <v>4.0995238095238092E-2</v>
      </c>
      <c r="K996" s="62"/>
      <c r="L996" s="62"/>
      <c r="M996" s="62"/>
    </row>
    <row r="997" spans="2:13" x14ac:dyDescent="0.15">
      <c r="B997" s="57">
        <v>39629</v>
      </c>
      <c r="C997">
        <v>-7.8435850000000001E-2</v>
      </c>
      <c r="D997">
        <v>-8.0248650000000005E-2</v>
      </c>
      <c r="E997">
        <v>-8.659182E-2</v>
      </c>
      <c r="F997">
        <v>-8.8705729999999997E-2</v>
      </c>
      <c r="G997">
        <v>19438571100</v>
      </c>
      <c r="H997">
        <v>6916</v>
      </c>
      <c r="I997" s="62">
        <v>1.7000000000000001E-3</v>
      </c>
      <c r="J997" s="62">
        <v>4.0077272727272725E-2</v>
      </c>
      <c r="K997" s="62"/>
      <c r="L997" s="62"/>
      <c r="M997" s="62"/>
    </row>
    <row r="998" spans="2:13" x14ac:dyDescent="0.15">
      <c r="B998" s="57">
        <v>39660</v>
      </c>
      <c r="C998">
        <v>-1.3413120000000001E-2</v>
      </c>
      <c r="D998">
        <v>-1.475972E-2</v>
      </c>
      <c r="E998">
        <v>-1.2947340000000001E-3</v>
      </c>
      <c r="F998">
        <v>-2.6570680000000003E-3</v>
      </c>
      <c r="G998">
        <v>17890725000</v>
      </c>
      <c r="H998">
        <v>6903</v>
      </c>
      <c r="I998" s="62">
        <v>1.5E-3</v>
      </c>
      <c r="J998" s="62">
        <v>3.8857142857142854E-2</v>
      </c>
      <c r="K998" s="62"/>
      <c r="L998" s="62"/>
      <c r="M998" s="62"/>
    </row>
    <row r="999" spans="2:13" x14ac:dyDescent="0.15">
      <c r="B999" s="57">
        <v>39689</v>
      </c>
      <c r="C999">
        <v>1.059709E-2</v>
      </c>
      <c r="D999">
        <v>8.6080960000000008E-3</v>
      </c>
      <c r="E999">
        <v>1.3023390000000001E-2</v>
      </c>
      <c r="F999">
        <v>1.112203E-2</v>
      </c>
      <c r="G999">
        <v>17635252800</v>
      </c>
      <c r="H999">
        <v>6899</v>
      </c>
      <c r="I999" s="62">
        <v>1.2999999999999999E-3</v>
      </c>
      <c r="J999" s="62">
        <v>3.6861904761904762E-2</v>
      </c>
      <c r="K999" s="62"/>
      <c r="L999" s="62"/>
      <c r="M999" s="62"/>
    </row>
    <row r="1000" spans="2:13" x14ac:dyDescent="0.15">
      <c r="B1000" s="57">
        <v>39721</v>
      </c>
      <c r="C1000">
        <v>-9.8171620000000001E-2</v>
      </c>
      <c r="D1000">
        <v>-9.9958640000000001E-2</v>
      </c>
      <c r="E1000">
        <v>-0.12011229999999999</v>
      </c>
      <c r="F1000">
        <v>-0.12220789999999999</v>
      </c>
      <c r="G1000">
        <v>17776409300</v>
      </c>
      <c r="H1000">
        <v>6856</v>
      </c>
      <c r="I1000" s="62">
        <v>1.5E-3</v>
      </c>
      <c r="J1000" s="62">
        <v>3.8140909090909086E-2</v>
      </c>
      <c r="K1000" s="62"/>
      <c r="L1000" s="62"/>
      <c r="M1000" s="62"/>
    </row>
    <row r="1001" spans="2:13" x14ac:dyDescent="0.15">
      <c r="B1001" s="57">
        <v>39752</v>
      </c>
      <c r="C1001">
        <v>-0.18483749999999999</v>
      </c>
      <c r="D1001">
        <v>-0.1863233</v>
      </c>
      <c r="E1001">
        <v>-0.20522199999999999</v>
      </c>
      <c r="F1001">
        <v>-0.2068345</v>
      </c>
      <c r="G1001">
        <v>16029897200</v>
      </c>
      <c r="H1001">
        <v>6824</v>
      </c>
      <c r="I1001" s="62">
        <v>8.0000000000000004E-4</v>
      </c>
      <c r="J1001" s="62">
        <v>3.5266666666666668E-2</v>
      </c>
      <c r="K1001" s="62"/>
      <c r="L1001" s="62"/>
      <c r="M1001" s="62"/>
    </row>
    <row r="1002" spans="2:13" x14ac:dyDescent="0.15">
      <c r="B1002" s="57">
        <v>39780</v>
      </c>
      <c r="C1002">
        <v>-8.4685659999999996E-2</v>
      </c>
      <c r="D1002">
        <v>-8.7424929999999998E-2</v>
      </c>
      <c r="E1002">
        <v>-0.13032089999999999</v>
      </c>
      <c r="F1002">
        <v>-0.1325906</v>
      </c>
      <c r="G1002">
        <v>12964307400</v>
      </c>
      <c r="H1002">
        <v>6787</v>
      </c>
      <c r="I1002" s="62">
        <v>2.9999999999999997E-4</v>
      </c>
      <c r="J1002" s="62">
        <v>2.4163636363636366E-2</v>
      </c>
      <c r="K1002" s="62"/>
      <c r="L1002" s="62"/>
      <c r="M1002" s="62"/>
    </row>
    <row r="1003" spans="2:13" x14ac:dyDescent="0.15">
      <c r="B1003" s="57">
        <v>39813</v>
      </c>
      <c r="C1003">
        <v>2.223056E-2</v>
      </c>
      <c r="D1003">
        <v>1.9164199999999999E-2</v>
      </c>
      <c r="E1003">
        <v>4.2175810000000001E-2</v>
      </c>
      <c r="F1003">
        <v>3.702445E-2</v>
      </c>
      <c r="G1003">
        <v>11847385700</v>
      </c>
      <c r="H1003">
        <v>6771</v>
      </c>
      <c r="I1003" s="62">
        <v>0</v>
      </c>
      <c r="J1003" s="62">
        <v>2.5174999999999999E-2</v>
      </c>
      <c r="K1003" s="62"/>
      <c r="L1003" s="62"/>
      <c r="M1003" s="62"/>
    </row>
    <row r="1004" spans="2:13" x14ac:dyDescent="0.15">
      <c r="B1004" s="57">
        <v>39843</v>
      </c>
      <c r="C1004">
        <v>-7.7475000000000002E-2</v>
      </c>
      <c r="D1004">
        <v>-7.8867160000000006E-2</v>
      </c>
      <c r="E1004">
        <v>-2.4042350000000001E-2</v>
      </c>
      <c r="F1004">
        <v>-2.5383570000000001E-2</v>
      </c>
      <c r="G1004">
        <v>12088692300</v>
      </c>
      <c r="H1004">
        <v>6743</v>
      </c>
      <c r="I1004" s="62">
        <v>0</v>
      </c>
      <c r="J1004" s="62">
        <v>2.87E-2</v>
      </c>
      <c r="K1004" s="62"/>
      <c r="L1004" s="62"/>
      <c r="M1004" s="62"/>
    </row>
    <row r="1005" spans="2:13" x14ac:dyDescent="0.15">
      <c r="B1005" s="57">
        <v>39871</v>
      </c>
      <c r="C1005">
        <v>-0.10017509999999999</v>
      </c>
      <c r="D1005">
        <v>-0.1033621</v>
      </c>
      <c r="E1005">
        <v>-0.1076061</v>
      </c>
      <c r="F1005">
        <v>-0.10970809999999999</v>
      </c>
      <c r="G1005">
        <v>11164666200</v>
      </c>
      <c r="H1005">
        <v>6698</v>
      </c>
      <c r="I1005" s="62">
        <v>1E-4</v>
      </c>
      <c r="J1005" s="62">
        <v>2.8195454545454544E-2</v>
      </c>
      <c r="K1005" s="62"/>
      <c r="L1005" s="62"/>
      <c r="M1005" s="62"/>
    </row>
    <row r="1006" spans="2:13" x14ac:dyDescent="0.15">
      <c r="B1006" s="57">
        <v>39903</v>
      </c>
      <c r="C1006">
        <v>8.6812940000000005E-2</v>
      </c>
      <c r="D1006">
        <v>8.355775E-2</v>
      </c>
      <c r="E1006">
        <v>0.10747429999999999</v>
      </c>
      <c r="F1006">
        <v>0.10439089999999999</v>
      </c>
      <c r="G1006">
        <v>9892198390</v>
      </c>
      <c r="H1006">
        <v>6658</v>
      </c>
      <c r="I1006" s="62">
        <v>2.0000000000000001E-4</v>
      </c>
      <c r="J1006" s="62">
        <v>2.927142857142857E-2</v>
      </c>
      <c r="K1006" s="62"/>
      <c r="L1006" s="62"/>
      <c r="M1006" s="62"/>
    </row>
    <row r="1007" spans="2:13" x14ac:dyDescent="0.15">
      <c r="B1007" s="57">
        <v>39933</v>
      </c>
      <c r="C1007">
        <v>0.1094825</v>
      </c>
      <c r="D1007">
        <v>0.10764849999999999</v>
      </c>
      <c r="E1007">
        <v>0.19276179999999998</v>
      </c>
      <c r="F1007">
        <v>0.1909286</v>
      </c>
      <c r="G1007">
        <v>10713298200</v>
      </c>
      <c r="H1007">
        <v>6617</v>
      </c>
      <c r="I1007" s="62">
        <v>1E-4</v>
      </c>
      <c r="J1007" s="62">
        <v>3.2930000000000001E-2</v>
      </c>
      <c r="K1007" s="62"/>
      <c r="L1007" s="62"/>
      <c r="M1007" s="62"/>
    </row>
    <row r="1008" spans="2:13" x14ac:dyDescent="0.15">
      <c r="B1008" s="57">
        <v>39962</v>
      </c>
      <c r="C1008">
        <v>6.7796629999999997E-2</v>
      </c>
      <c r="D1008">
        <v>6.5146540000000003E-2</v>
      </c>
      <c r="E1008">
        <v>0.10232949999999999</v>
      </c>
      <c r="F1008">
        <v>0.10020999999999999</v>
      </c>
      <c r="G1008">
        <v>11897459200</v>
      </c>
      <c r="H1008">
        <v>6585</v>
      </c>
      <c r="I1008" s="62">
        <v>0</v>
      </c>
      <c r="J1008" s="62">
        <v>3.7218181818181817E-2</v>
      </c>
      <c r="K1008" s="62"/>
      <c r="L1008" s="62"/>
      <c r="M1008" s="62"/>
    </row>
    <row r="1009" spans="2:13" x14ac:dyDescent="0.15">
      <c r="B1009" s="57">
        <v>39994</v>
      </c>
      <c r="C1009">
        <v>-3.0204510000000004E-3</v>
      </c>
      <c r="D1009">
        <v>-4.9629490000000004E-3</v>
      </c>
      <c r="E1009">
        <v>2.392118E-2</v>
      </c>
      <c r="F1009">
        <v>2.1351760000000001E-2</v>
      </c>
      <c r="G1009">
        <v>12739773600</v>
      </c>
      <c r="H1009">
        <v>6545</v>
      </c>
      <c r="I1009" s="62">
        <v>1E-4</v>
      </c>
      <c r="J1009" s="62">
        <v>3.5622727272727278E-2</v>
      </c>
      <c r="K1009" s="62"/>
      <c r="L1009" s="62"/>
      <c r="M1009" s="62"/>
    </row>
    <row r="1010" spans="2:13" x14ac:dyDescent="0.15">
      <c r="B1010" s="57">
        <v>40025</v>
      </c>
      <c r="C1010">
        <v>8.1792440000000008E-2</v>
      </c>
      <c r="D1010">
        <v>8.0373700000000006E-2</v>
      </c>
      <c r="E1010">
        <v>8.5216920000000002E-2</v>
      </c>
      <c r="F1010">
        <v>8.3763320000000002E-2</v>
      </c>
      <c r="G1010">
        <v>12730977600</v>
      </c>
      <c r="H1010">
        <v>6540</v>
      </c>
      <c r="I1010" s="62">
        <v>1E-4</v>
      </c>
      <c r="J1010" s="62">
        <v>3.5871428571428575E-2</v>
      </c>
      <c r="K1010" s="62"/>
      <c r="L1010" s="62"/>
      <c r="M1010" s="62"/>
    </row>
    <row r="1011" spans="2:13" x14ac:dyDescent="0.15">
      <c r="B1011" s="57">
        <v>40056</v>
      </c>
      <c r="C1011">
        <v>3.1514350000000003E-2</v>
      </c>
      <c r="D1011">
        <v>2.9355599999999999E-2</v>
      </c>
      <c r="E1011">
        <v>5.6863940000000002E-2</v>
      </c>
      <c r="F1011">
        <v>5.5309520000000001E-2</v>
      </c>
      <c r="G1011">
        <v>13771127400</v>
      </c>
      <c r="H1011">
        <v>6527</v>
      </c>
      <c r="I1011" s="62">
        <v>1E-4</v>
      </c>
      <c r="J1011" s="62">
        <v>3.4019047619047622E-2</v>
      </c>
      <c r="K1011" s="62"/>
      <c r="L1011" s="62"/>
      <c r="M1011" s="62"/>
    </row>
    <row r="1012" spans="2:13" x14ac:dyDescent="0.15">
      <c r="B1012" s="57">
        <v>40086</v>
      </c>
      <c r="C1012">
        <v>4.5288189999999999E-2</v>
      </c>
      <c r="D1012">
        <v>4.3650660000000001E-2</v>
      </c>
      <c r="E1012">
        <v>7.1254659999999997E-2</v>
      </c>
      <c r="F1012">
        <v>6.9382750000000007E-2</v>
      </c>
      <c r="G1012">
        <v>14261152200</v>
      </c>
      <c r="H1012">
        <v>6514</v>
      </c>
      <c r="I1012" s="62">
        <v>1E-4</v>
      </c>
      <c r="J1012" s="62">
        <v>3.3876190476190476E-2</v>
      </c>
      <c r="K1012" s="62"/>
      <c r="L1012" s="62"/>
      <c r="M1012" s="62"/>
    </row>
    <row r="1013" spans="2:13" x14ac:dyDescent="0.15">
      <c r="B1013" s="57">
        <v>40116</v>
      </c>
      <c r="C1013">
        <v>-2.8078870000000002E-2</v>
      </c>
      <c r="D1013">
        <v>-2.933328E-2</v>
      </c>
      <c r="E1013">
        <v>-5.0611549999999998E-2</v>
      </c>
      <c r="F1013">
        <v>-5.1739300000000002E-2</v>
      </c>
      <c r="G1013">
        <v>14908269000</v>
      </c>
      <c r="H1013">
        <v>6508</v>
      </c>
      <c r="I1013" s="62">
        <v>0</v>
      </c>
      <c r="J1013" s="62">
        <v>3.4026315789473682E-2</v>
      </c>
      <c r="K1013" s="62"/>
      <c r="L1013" s="62"/>
      <c r="M1013" s="62"/>
    </row>
    <row r="1014" spans="2:13" x14ac:dyDescent="0.15">
      <c r="B1014" s="57">
        <v>40147</v>
      </c>
      <c r="C1014">
        <v>5.7085799999999999E-2</v>
      </c>
      <c r="D1014">
        <v>5.4630400000000003E-2</v>
      </c>
      <c r="E1014">
        <v>2.8475900000000002E-2</v>
      </c>
      <c r="F1014">
        <v>2.64853E-2</v>
      </c>
      <c r="G1014">
        <v>14463432400</v>
      </c>
      <c r="H1014">
        <v>6507</v>
      </c>
      <c r="I1014" s="62">
        <v>0</v>
      </c>
      <c r="J1014" s="62">
        <v>3.5900000000000001E-2</v>
      </c>
      <c r="K1014" s="62"/>
      <c r="L1014" s="62"/>
      <c r="M1014" s="62"/>
    </row>
    <row r="1015" spans="2:13" x14ac:dyDescent="0.15">
      <c r="B1015" s="57">
        <v>40178</v>
      </c>
      <c r="C1015">
        <v>2.848637E-2</v>
      </c>
      <c r="D1015">
        <v>2.6461419999999999E-2</v>
      </c>
      <c r="E1015">
        <v>5.5001250000000002E-2</v>
      </c>
      <c r="F1015">
        <v>5.1972280000000003E-2</v>
      </c>
      <c r="G1015">
        <v>15320304500</v>
      </c>
      <c r="H1015">
        <v>6510</v>
      </c>
      <c r="I1015" s="62">
        <v>1E-4</v>
      </c>
      <c r="J1015" s="62">
        <v>3.7331578947368424E-2</v>
      </c>
      <c r="K1015" s="62"/>
      <c r="L1015" s="62"/>
      <c r="M1015" s="62"/>
    </row>
    <row r="1016" spans="2:13" x14ac:dyDescent="0.15">
      <c r="B1016" s="57">
        <v>40207</v>
      </c>
      <c r="C1016">
        <v>-3.7185509999999998E-2</v>
      </c>
      <c r="D1016">
        <v>-3.8197599999999998E-2</v>
      </c>
      <c r="E1016">
        <v>-1.138809E-2</v>
      </c>
      <c r="F1016">
        <v>-1.229153E-2</v>
      </c>
      <c r="G1016">
        <v>15802760000</v>
      </c>
      <c r="H1016">
        <v>6525</v>
      </c>
      <c r="I1016" s="62">
        <v>0</v>
      </c>
      <c r="J1016" s="62">
        <v>3.6910526315789477E-2</v>
      </c>
      <c r="K1016" s="62"/>
      <c r="L1016" s="62"/>
      <c r="M1016" s="62"/>
    </row>
    <row r="1017" spans="2:13" x14ac:dyDescent="0.15">
      <c r="B1017" s="57">
        <v>40235</v>
      </c>
      <c r="C1017">
        <v>3.47535E-2</v>
      </c>
      <c r="D1017">
        <v>3.2667300000000003E-2</v>
      </c>
      <c r="E1017">
        <v>3.3603330000000001E-2</v>
      </c>
      <c r="F1017">
        <v>3.2232379999999998E-2</v>
      </c>
      <c r="G1017">
        <v>15165048900</v>
      </c>
      <c r="H1017">
        <v>6528</v>
      </c>
      <c r="I1017" s="62">
        <v>0</v>
      </c>
      <c r="J1017" s="62">
        <v>3.7273913043478261E-2</v>
      </c>
      <c r="K1017" s="62"/>
      <c r="L1017" s="62"/>
      <c r="M1017" s="62"/>
    </row>
    <row r="1018" spans="2:13" x14ac:dyDescent="0.15">
      <c r="B1018" s="57">
        <v>40268</v>
      </c>
      <c r="C1018">
        <v>6.3688190000000006E-2</v>
      </c>
      <c r="D1018">
        <v>6.2005080000000004E-2</v>
      </c>
      <c r="E1018">
        <v>6.9289210000000004E-2</v>
      </c>
      <c r="F1018">
        <v>6.7252069999999997E-2</v>
      </c>
      <c r="G1018">
        <v>15687289100</v>
      </c>
      <c r="H1018">
        <v>6517</v>
      </c>
      <c r="I1018" s="62">
        <v>1E-4</v>
      </c>
      <c r="J1018" s="62">
        <v>3.8468181818181818E-2</v>
      </c>
      <c r="K1018" s="62"/>
      <c r="L1018" s="62"/>
      <c r="M1018" s="62"/>
    </row>
    <row r="1019" spans="2:13" x14ac:dyDescent="0.15">
      <c r="B1019" s="57">
        <v>40298</v>
      </c>
      <c r="C1019">
        <v>2.0039080000000001E-2</v>
      </c>
      <c r="D1019">
        <v>1.8927780000000002E-2</v>
      </c>
      <c r="E1019">
        <v>5.7843499999999999E-2</v>
      </c>
      <c r="F1019">
        <v>5.6697980000000002E-2</v>
      </c>
      <c r="G1019">
        <v>16737755300</v>
      </c>
      <c r="H1019">
        <v>6528</v>
      </c>
      <c r="I1019" s="62">
        <v>1E-4</v>
      </c>
      <c r="J1019" s="62">
        <v>3.4200000000000001E-2</v>
      </c>
      <c r="K1019" s="62"/>
      <c r="L1019" s="62"/>
      <c r="M1019" s="62"/>
    </row>
    <row r="1020" spans="2:13" x14ac:dyDescent="0.15">
      <c r="B1020" s="57">
        <v>40326</v>
      </c>
      <c r="C1020">
        <v>-7.9266820000000002E-2</v>
      </c>
      <c r="D1020">
        <v>-8.1354759999999998E-2</v>
      </c>
      <c r="E1020">
        <v>-7.6929070000000002E-2</v>
      </c>
      <c r="F1020">
        <v>-7.8434970000000007E-2</v>
      </c>
      <c r="G1020">
        <v>17086922800</v>
      </c>
      <c r="H1020">
        <v>6541</v>
      </c>
      <c r="I1020" s="62">
        <v>1E-4</v>
      </c>
      <c r="J1020" s="62">
        <v>3.2040909090909092E-2</v>
      </c>
      <c r="K1020" s="62"/>
      <c r="L1020" s="62"/>
      <c r="M1020" s="62"/>
    </row>
    <row r="1021" spans="2:13" x14ac:dyDescent="0.15">
      <c r="B1021" s="57">
        <v>40359</v>
      </c>
      <c r="C1021">
        <v>-5.080204E-2</v>
      </c>
      <c r="D1021">
        <v>-5.2541650000000002E-2</v>
      </c>
      <c r="E1021">
        <v>-5.679911E-2</v>
      </c>
      <c r="F1021">
        <v>-5.8868009999999998E-2</v>
      </c>
      <c r="G1021">
        <v>15627541700</v>
      </c>
      <c r="H1021">
        <v>6537</v>
      </c>
      <c r="I1021" s="62">
        <v>1E-4</v>
      </c>
      <c r="J1021" s="62">
        <v>3.0114285714285715E-2</v>
      </c>
      <c r="K1021" s="62"/>
      <c r="L1021" s="62"/>
      <c r="M1021" s="62"/>
    </row>
    <row r="1022" spans="2:13" x14ac:dyDescent="0.15">
      <c r="B1022" s="57">
        <v>40389</v>
      </c>
      <c r="C1022">
        <v>7.0383959999999995E-2</v>
      </c>
      <c r="D1022">
        <v>6.8688440000000003E-2</v>
      </c>
      <c r="E1022">
        <v>5.9940449999999999E-2</v>
      </c>
      <c r="F1022">
        <v>5.868226E-2</v>
      </c>
      <c r="G1022">
        <v>14836977600</v>
      </c>
      <c r="H1022">
        <v>6538</v>
      </c>
      <c r="I1022" s="62">
        <v>1E-4</v>
      </c>
      <c r="J1022" s="62">
        <v>2.6986363636363638E-2</v>
      </c>
      <c r="K1022" s="62"/>
      <c r="L1022" s="62"/>
      <c r="M1022" s="62"/>
    </row>
    <row r="1023" spans="2:13" x14ac:dyDescent="0.15">
      <c r="B1023" s="57">
        <v>40421</v>
      </c>
      <c r="C1023">
        <v>-4.2886520000000004E-2</v>
      </c>
      <c r="D1023">
        <v>-4.5011860000000001E-2</v>
      </c>
      <c r="E1023">
        <v>-4.7566049999999999E-2</v>
      </c>
      <c r="F1023">
        <v>-4.9083349999999998E-2</v>
      </c>
      <c r="G1023">
        <v>15853913100</v>
      </c>
      <c r="H1023">
        <v>6556</v>
      </c>
      <c r="I1023" s="62">
        <v>1E-4</v>
      </c>
      <c r="J1023" s="62">
        <v>2.6476190476190476E-2</v>
      </c>
      <c r="K1023" s="62"/>
      <c r="L1023" s="62"/>
      <c r="M1023" s="62"/>
    </row>
    <row r="1024" spans="2:13" x14ac:dyDescent="0.15">
      <c r="B1024" s="57">
        <v>40451</v>
      </c>
      <c r="C1024">
        <v>9.1668399999999997E-2</v>
      </c>
      <c r="D1024">
        <v>8.9788569999999998E-2</v>
      </c>
      <c r="E1024">
        <v>9.6401559999999997E-2</v>
      </c>
      <c r="F1024">
        <v>9.4484670000000007E-2</v>
      </c>
      <c r="G1024">
        <v>15144959300</v>
      </c>
      <c r="H1024">
        <v>6554</v>
      </c>
      <c r="I1024" s="62">
        <v>1E-4</v>
      </c>
      <c r="J1024" s="62">
        <v>2.5399999999999999E-2</v>
      </c>
      <c r="K1024" s="62"/>
      <c r="L1024" s="62"/>
      <c r="M1024" s="62"/>
    </row>
    <row r="1025" spans="2:13" x14ac:dyDescent="0.15">
      <c r="B1025" s="57">
        <v>40480</v>
      </c>
      <c r="C1025">
        <v>3.8606189999999999E-2</v>
      </c>
      <c r="D1025">
        <v>3.7086439999999998E-2</v>
      </c>
      <c r="E1025">
        <v>4.0681189999999999E-2</v>
      </c>
      <c r="F1025">
        <v>3.9487849999999998E-2</v>
      </c>
      <c r="G1025">
        <v>16505520100</v>
      </c>
      <c r="H1025">
        <v>6558</v>
      </c>
      <c r="I1025" s="62">
        <v>1E-4</v>
      </c>
      <c r="J1025" s="62">
        <v>2.7629999999999998E-2</v>
      </c>
      <c r="K1025" s="62"/>
      <c r="L1025" s="62"/>
      <c r="M1025" s="62"/>
    </row>
    <row r="1026" spans="2:13" x14ac:dyDescent="0.15">
      <c r="B1026" s="57">
        <v>40512</v>
      </c>
      <c r="C1026">
        <v>5.1214860000000006E-3</v>
      </c>
      <c r="D1026">
        <v>2.9222980000000003E-3</v>
      </c>
      <c r="E1026">
        <v>1.0735950000000001E-2</v>
      </c>
      <c r="F1026">
        <v>8.971995E-3</v>
      </c>
      <c r="G1026">
        <v>17150779200</v>
      </c>
      <c r="H1026">
        <v>6557</v>
      </c>
      <c r="I1026" s="62">
        <v>1E-4</v>
      </c>
      <c r="J1026" s="62">
        <v>3.2909090909090909E-2</v>
      </c>
      <c r="K1026" s="62"/>
      <c r="L1026" s="62"/>
      <c r="M1026" s="62"/>
    </row>
    <row r="1027" spans="2:13" x14ac:dyDescent="0.15">
      <c r="B1027" s="57">
        <v>40543</v>
      </c>
      <c r="C1027">
        <v>6.7213389999999998E-2</v>
      </c>
      <c r="D1027">
        <v>6.4883079999999996E-2</v>
      </c>
      <c r="E1027">
        <v>6.8851019999999999E-2</v>
      </c>
      <c r="F1027">
        <v>6.5468709999999999E-2</v>
      </c>
      <c r="G1027">
        <v>17332168000</v>
      </c>
      <c r="H1027">
        <v>6543</v>
      </c>
      <c r="I1027" s="62">
        <v>1E-4</v>
      </c>
      <c r="J1027" s="62">
        <v>3.3939999999999998E-2</v>
      </c>
      <c r="K1027" s="62"/>
      <c r="L1027" s="62"/>
      <c r="M1027" s="62"/>
    </row>
    <row r="1028" spans="2:13" x14ac:dyDescent="0.15">
      <c r="B1028" s="57">
        <v>40574</v>
      </c>
      <c r="C1028">
        <v>1.9190180000000001E-2</v>
      </c>
      <c r="D1028">
        <v>1.8237119999999999E-2</v>
      </c>
      <c r="E1028">
        <v>1.4411750000000001E-2</v>
      </c>
      <c r="F1028">
        <v>1.3611170000000001E-2</v>
      </c>
      <c r="G1028">
        <v>18497965200</v>
      </c>
      <c r="H1028">
        <v>6570</v>
      </c>
      <c r="I1028" s="62">
        <v>1E-4</v>
      </c>
      <c r="J1028" s="62">
        <v>3.5763157894736844E-2</v>
      </c>
      <c r="K1028" s="62"/>
      <c r="L1028" s="62"/>
      <c r="M1028" s="62"/>
    </row>
    <row r="1029" spans="2:13" x14ac:dyDescent="0.15">
      <c r="B1029" s="57">
        <v>40602</v>
      </c>
      <c r="C1029">
        <v>3.8168340000000002E-2</v>
      </c>
      <c r="D1029">
        <v>3.6236310000000001E-2</v>
      </c>
      <c r="E1029">
        <v>3.7036190000000004E-2</v>
      </c>
      <c r="F1029">
        <v>3.5725050000000001E-2</v>
      </c>
      <c r="G1029">
        <v>18915549100</v>
      </c>
      <c r="H1029">
        <v>6590</v>
      </c>
      <c r="I1029" s="62">
        <v>1E-4</v>
      </c>
      <c r="J1029" s="62">
        <v>3.4143478260869567E-2</v>
      </c>
      <c r="K1029" s="62"/>
      <c r="L1029" s="62"/>
      <c r="M1029" s="62"/>
    </row>
    <row r="1030" spans="2:13" x14ac:dyDescent="0.15">
      <c r="B1030" s="57">
        <v>40633</v>
      </c>
      <c r="C1030">
        <v>3.3425440000000002E-3</v>
      </c>
      <c r="D1030">
        <v>1.7597400000000001E-3</v>
      </c>
      <c r="E1030">
        <v>8.6048340000000004E-3</v>
      </c>
      <c r="F1030">
        <v>6.7855180000000008E-3</v>
      </c>
      <c r="G1030">
        <v>19596884500</v>
      </c>
      <c r="H1030">
        <v>6593</v>
      </c>
      <c r="I1030" s="62">
        <v>1E-4</v>
      </c>
      <c r="J1030" s="62">
        <v>3.4549999999999997E-2</v>
      </c>
      <c r="K1030" s="62"/>
      <c r="L1030" s="62"/>
      <c r="M1030" s="62"/>
    </row>
    <row r="1031" spans="2:13" x14ac:dyDescent="0.15">
      <c r="B1031" s="57">
        <v>40662</v>
      </c>
      <c r="C1031">
        <v>2.8601910000000001E-2</v>
      </c>
      <c r="D1031">
        <v>2.748892E-2</v>
      </c>
      <c r="E1031">
        <v>1.9202940000000002E-2</v>
      </c>
      <c r="F1031">
        <v>1.8109360000000001E-2</v>
      </c>
      <c r="G1031">
        <v>19601612800</v>
      </c>
      <c r="H1031">
        <v>6594</v>
      </c>
      <c r="I1031" s="62">
        <v>0</v>
      </c>
      <c r="J1031" s="62">
        <v>3.1685714285714289E-2</v>
      </c>
      <c r="K1031" s="62"/>
      <c r="L1031" s="62"/>
      <c r="M1031" s="62"/>
    </row>
    <row r="1032" spans="2:13" x14ac:dyDescent="0.15">
      <c r="B1032" s="57">
        <v>40694</v>
      </c>
      <c r="C1032">
        <v>-1.495748E-2</v>
      </c>
      <c r="D1032">
        <v>-1.6965879999999999E-2</v>
      </c>
      <c r="E1032">
        <v>-1.8549490000000002E-2</v>
      </c>
      <c r="F1032">
        <v>-2.0190949999999999E-2</v>
      </c>
      <c r="G1032">
        <v>20181986400</v>
      </c>
      <c r="H1032">
        <v>6619</v>
      </c>
      <c r="I1032" s="62">
        <v>0</v>
      </c>
      <c r="J1032" s="62">
        <v>3.0022727272727274E-2</v>
      </c>
      <c r="K1032" s="62"/>
      <c r="L1032" s="62"/>
      <c r="M1032" s="62"/>
    </row>
    <row r="1033" spans="2:13" x14ac:dyDescent="0.15">
      <c r="B1033" s="57">
        <v>40724</v>
      </c>
      <c r="C1033">
        <v>-1.8452940000000001E-2</v>
      </c>
      <c r="D1033">
        <v>-2.0215940000000002E-2</v>
      </c>
      <c r="E1033">
        <v>-2.4105620000000001E-2</v>
      </c>
      <c r="F1033">
        <v>-2.6251150000000001E-2</v>
      </c>
      <c r="G1033">
        <v>19815762700</v>
      </c>
      <c r="H1033">
        <v>6641</v>
      </c>
      <c r="I1033" s="62">
        <v>0</v>
      </c>
      <c r="J1033" s="62">
        <v>3.0030000000000001E-2</v>
      </c>
      <c r="K1033" s="62"/>
      <c r="L1033" s="62"/>
      <c r="M1033" s="62"/>
    </row>
    <row r="1034" spans="2:13" x14ac:dyDescent="0.15">
      <c r="B1034" s="57">
        <v>40753</v>
      </c>
      <c r="C1034">
        <v>-2.2550239999999999E-2</v>
      </c>
      <c r="D1034">
        <v>-2.3689230000000002E-2</v>
      </c>
      <c r="E1034">
        <v>-2.181288E-2</v>
      </c>
      <c r="F1034">
        <v>-2.2838110000000002E-2</v>
      </c>
      <c r="G1034">
        <v>19417748600</v>
      </c>
      <c r="H1034">
        <v>6657</v>
      </c>
      <c r="I1034" s="62">
        <v>0</v>
      </c>
      <c r="J1034" s="62">
        <v>2.3030434782608699E-2</v>
      </c>
      <c r="K1034" s="62"/>
      <c r="L1034" s="62"/>
      <c r="M1034" s="62"/>
    </row>
    <row r="1035" spans="2:13" x14ac:dyDescent="0.15">
      <c r="B1035" s="57">
        <v>40786</v>
      </c>
      <c r="C1035">
        <v>-5.7596609999999999E-2</v>
      </c>
      <c r="D1035">
        <v>-5.9736620000000004E-2</v>
      </c>
      <c r="E1035">
        <v>-7.5715050000000006E-2</v>
      </c>
      <c r="F1035">
        <v>-7.7328759999999996E-2</v>
      </c>
      <c r="G1035">
        <v>18976409400</v>
      </c>
      <c r="H1035">
        <v>6673</v>
      </c>
      <c r="I1035" s="62">
        <v>1E-4</v>
      </c>
      <c r="J1035" s="62">
        <v>1.9752380952380952E-2</v>
      </c>
      <c r="K1035" s="62"/>
      <c r="L1035" s="62"/>
      <c r="M1035" s="62"/>
    </row>
    <row r="1036" spans="2:13" x14ac:dyDescent="0.15">
      <c r="B1036" s="57">
        <v>40816</v>
      </c>
      <c r="C1036">
        <v>-8.5029969999999996E-2</v>
      </c>
      <c r="D1036">
        <v>-8.6719299999999999E-2</v>
      </c>
      <c r="E1036">
        <v>-0.10091979999999999</v>
      </c>
      <c r="F1036">
        <v>-0.10288789999999999</v>
      </c>
      <c r="G1036">
        <v>17797847100</v>
      </c>
      <c r="H1036">
        <v>6677</v>
      </c>
      <c r="I1036" s="62">
        <v>0</v>
      </c>
      <c r="J1036" s="62">
        <v>2.1520000000000001E-2</v>
      </c>
      <c r="K1036" s="62"/>
      <c r="L1036" s="62"/>
      <c r="M1036" s="62"/>
    </row>
    <row r="1037" spans="2:13" x14ac:dyDescent="0.15">
      <c r="B1037" s="57">
        <v>40847</v>
      </c>
      <c r="C1037">
        <v>0.1142145</v>
      </c>
      <c r="D1037">
        <v>0.11280469999999999</v>
      </c>
      <c r="E1037">
        <v>0.1076973</v>
      </c>
      <c r="F1037">
        <v>0.1065754</v>
      </c>
      <c r="G1037">
        <v>16235905800</v>
      </c>
      <c r="H1037">
        <v>6679</v>
      </c>
      <c r="I1037" s="62">
        <v>0</v>
      </c>
      <c r="J1037" s="62">
        <v>2.0135E-2</v>
      </c>
      <c r="K1037" s="62"/>
      <c r="L1037" s="62"/>
      <c r="M1037" s="62"/>
    </row>
    <row r="1038" spans="2:13" x14ac:dyDescent="0.15">
      <c r="B1038" s="57">
        <v>40877</v>
      </c>
      <c r="C1038">
        <v>-6.2733660000000007E-3</v>
      </c>
      <c r="D1038">
        <v>-8.9407449999999999E-3</v>
      </c>
      <c r="E1038">
        <v>-2.0644760000000002E-2</v>
      </c>
      <c r="F1038">
        <v>-2.247971E-2</v>
      </c>
      <c r="G1038">
        <v>18042742800</v>
      </c>
      <c r="H1038">
        <v>6670</v>
      </c>
      <c r="I1038" s="62">
        <v>0</v>
      </c>
      <c r="J1038" s="62">
        <v>1.9780952380952382E-2</v>
      </c>
      <c r="K1038" s="62"/>
      <c r="L1038" s="62"/>
      <c r="M1038" s="62"/>
    </row>
    <row r="1039" spans="2:13" x14ac:dyDescent="0.15">
      <c r="B1039" s="57">
        <v>40907</v>
      </c>
      <c r="C1039">
        <v>3.6706110000000003E-3</v>
      </c>
      <c r="D1039">
        <v>1.424069E-3</v>
      </c>
      <c r="E1039">
        <v>-3.5607020000000002E-3</v>
      </c>
      <c r="F1039">
        <v>-7.0204170000000002E-3</v>
      </c>
      <c r="G1039">
        <v>17838103200</v>
      </c>
      <c r="H1039">
        <v>6654</v>
      </c>
      <c r="I1039" s="62">
        <v>0</v>
      </c>
      <c r="J1039" s="62">
        <v>1.9664999999999998E-2</v>
      </c>
      <c r="K1039" s="62"/>
      <c r="L1039" s="62"/>
      <c r="M1039" s="62"/>
    </row>
    <row r="1040" spans="2:13" x14ac:dyDescent="0.15">
      <c r="B1040" s="57">
        <v>40939</v>
      </c>
      <c r="C1040">
        <v>5.4139520000000003E-2</v>
      </c>
      <c r="D1040">
        <v>5.299218E-2</v>
      </c>
      <c r="E1040">
        <v>8.5342000000000001E-2</v>
      </c>
      <c r="F1040">
        <v>8.4431880000000001E-2</v>
      </c>
      <c r="G1040">
        <v>17871705300</v>
      </c>
      <c r="H1040">
        <v>6652</v>
      </c>
      <c r="I1040" s="62">
        <v>0</v>
      </c>
      <c r="J1040" s="62">
        <v>1.9675000000000002E-2</v>
      </c>
      <c r="K1040" s="62"/>
      <c r="L1040" s="62"/>
      <c r="M1040" s="62"/>
    </row>
    <row r="1041" spans="2:13" x14ac:dyDescent="0.15">
      <c r="B1041" s="57">
        <v>40968</v>
      </c>
      <c r="C1041">
        <v>4.1252530000000003E-2</v>
      </c>
      <c r="D1041">
        <v>3.8980029999999999E-2</v>
      </c>
      <c r="E1041">
        <v>3.649384E-2</v>
      </c>
      <c r="F1041">
        <v>3.5003300000000001E-2</v>
      </c>
      <c r="G1041">
        <v>18841165200</v>
      </c>
      <c r="H1041">
        <v>6647</v>
      </c>
      <c r="I1041" s="62">
        <v>0</v>
      </c>
      <c r="J1041" s="62">
        <v>2.1727272727272727E-2</v>
      </c>
      <c r="K1041" s="62"/>
      <c r="L1041" s="62"/>
      <c r="M1041" s="62"/>
    </row>
    <row r="1042" spans="2:13" x14ac:dyDescent="0.15">
      <c r="B1042" s="57">
        <v>40998</v>
      </c>
      <c r="C1042">
        <v>2.4039370000000001E-2</v>
      </c>
      <c r="D1042">
        <v>2.2157329999999999E-2</v>
      </c>
      <c r="E1042">
        <v>1.7608390000000002E-2</v>
      </c>
      <c r="F1042">
        <v>1.5302920000000001E-2</v>
      </c>
      <c r="G1042">
        <v>19570575500</v>
      </c>
      <c r="H1042">
        <v>6684</v>
      </c>
      <c r="I1042" s="62">
        <v>0</v>
      </c>
      <c r="J1042" s="62">
        <v>2.0528571428571431E-2</v>
      </c>
      <c r="K1042" s="62"/>
      <c r="L1042" s="62"/>
      <c r="M1042" s="62"/>
    </row>
    <row r="1043" spans="2:13" x14ac:dyDescent="0.15">
      <c r="B1043" s="57">
        <v>41029</v>
      </c>
      <c r="C1043">
        <v>-6.8402290000000006E-3</v>
      </c>
      <c r="D1043">
        <v>-8.0570340000000011E-3</v>
      </c>
      <c r="E1043">
        <v>-9.1063340000000007E-3</v>
      </c>
      <c r="F1043">
        <v>-1.0235070000000001E-2</v>
      </c>
      <c r="G1043">
        <v>20021514700</v>
      </c>
      <c r="H1043">
        <v>6697</v>
      </c>
      <c r="I1043" s="62">
        <v>0</v>
      </c>
      <c r="J1043" s="62">
        <v>1.8031818181818184E-2</v>
      </c>
      <c r="K1043" s="62"/>
      <c r="L1043" s="62"/>
      <c r="M1043" s="62"/>
    </row>
    <row r="1044" spans="2:13" x14ac:dyDescent="0.15">
      <c r="B1044" s="57">
        <v>41060</v>
      </c>
      <c r="C1044">
        <v>-6.5641050000000006E-2</v>
      </c>
      <c r="D1044">
        <v>-6.8055560000000001E-2</v>
      </c>
      <c r="E1044">
        <v>-6.8418099999999996E-2</v>
      </c>
      <c r="F1044">
        <v>-7.0387500000000006E-2</v>
      </c>
      <c r="G1044">
        <v>19876360700</v>
      </c>
      <c r="H1044">
        <v>6705</v>
      </c>
      <c r="I1044" s="62">
        <v>1E-4</v>
      </c>
      <c r="J1044" s="62">
        <v>1.6223809523809526E-2</v>
      </c>
      <c r="K1044" s="62"/>
      <c r="L1044" s="62"/>
      <c r="M1044" s="62"/>
    </row>
    <row r="1045" spans="2:13" x14ac:dyDescent="0.15">
      <c r="B1045" s="57">
        <v>41089</v>
      </c>
      <c r="C1045">
        <v>3.8180820000000004E-2</v>
      </c>
      <c r="D1045">
        <v>3.607925E-2</v>
      </c>
      <c r="E1045">
        <v>3.4187990000000001E-2</v>
      </c>
      <c r="F1045">
        <v>3.1622450000000003E-2</v>
      </c>
      <c r="G1045">
        <v>18563167600</v>
      </c>
      <c r="H1045">
        <v>6711</v>
      </c>
      <c r="I1045" s="62">
        <v>0</v>
      </c>
      <c r="J1045" s="62">
        <v>1.5266666666666666E-2</v>
      </c>
      <c r="K1045" s="62"/>
      <c r="L1045" s="62"/>
      <c r="M1045" s="62"/>
    </row>
    <row r="1046" spans="2:13" x14ac:dyDescent="0.15">
      <c r="B1046" s="57">
        <v>41121</v>
      </c>
      <c r="C1046">
        <v>1.0305690000000001E-2</v>
      </c>
      <c r="D1046">
        <v>9.0539210000000012E-3</v>
      </c>
      <c r="E1046">
        <v>-3.2805660000000004E-3</v>
      </c>
      <c r="F1046">
        <v>-4.4844970000000005E-3</v>
      </c>
      <c r="G1046">
        <v>19198109700</v>
      </c>
      <c r="H1046">
        <v>6692</v>
      </c>
      <c r="I1046" s="62">
        <v>0</v>
      </c>
      <c r="J1046" s="62">
        <v>1.6782608695652176E-2</v>
      </c>
      <c r="K1046" s="62"/>
      <c r="L1046" s="62"/>
      <c r="M1046" s="62"/>
    </row>
    <row r="1047" spans="2:13" x14ac:dyDescent="0.15">
      <c r="B1047" s="57">
        <v>41152</v>
      </c>
      <c r="C1047">
        <v>2.6336390000000001E-2</v>
      </c>
      <c r="D1047">
        <v>2.373691E-2</v>
      </c>
      <c r="E1047">
        <v>2.4819050000000002E-2</v>
      </c>
      <c r="F1047">
        <v>2.2963870000000001E-2</v>
      </c>
      <c r="G1047">
        <v>19398844600</v>
      </c>
      <c r="H1047">
        <v>6664</v>
      </c>
      <c r="I1047" s="62">
        <v>1E-4</v>
      </c>
      <c r="J1047" s="62">
        <v>1.7231578947368421E-2</v>
      </c>
      <c r="K1047" s="62"/>
      <c r="L1047" s="62"/>
      <c r="M1047" s="62"/>
    </row>
    <row r="1048" spans="2:13" x14ac:dyDescent="0.15">
      <c r="B1048" s="57">
        <v>41180</v>
      </c>
      <c r="C1048">
        <v>2.6532380000000001E-2</v>
      </c>
      <c r="D1048">
        <v>2.4583270000000001E-2</v>
      </c>
      <c r="E1048">
        <v>3.4925160000000004E-2</v>
      </c>
      <c r="F1048">
        <v>3.2689879999999998E-2</v>
      </c>
      <c r="G1048">
        <v>19851970800</v>
      </c>
      <c r="H1048">
        <v>6653</v>
      </c>
      <c r="I1048" s="62">
        <v>1E-4</v>
      </c>
      <c r="J1048" s="62">
        <v>1.7461904761904762E-2</v>
      </c>
      <c r="K1048" s="62"/>
      <c r="L1048" s="62"/>
      <c r="M1048" s="62"/>
    </row>
    <row r="1049" spans="2:13" x14ac:dyDescent="0.15">
      <c r="B1049" s="57">
        <v>41213</v>
      </c>
      <c r="C1049">
        <v>-1.406426E-2</v>
      </c>
      <c r="D1049">
        <v>-1.551108E-2</v>
      </c>
      <c r="E1049">
        <v>-1.3476989999999999E-2</v>
      </c>
      <c r="F1049">
        <v>-1.4780930000000001E-2</v>
      </c>
      <c r="G1049">
        <v>20390059000</v>
      </c>
      <c r="H1049">
        <v>6598</v>
      </c>
      <c r="I1049" s="62">
        <v>1E-4</v>
      </c>
      <c r="J1049" s="62">
        <v>1.6539999999999999E-2</v>
      </c>
      <c r="K1049" s="62"/>
      <c r="L1049" s="62"/>
      <c r="M1049" s="62"/>
    </row>
    <row r="1050" spans="2:13" x14ac:dyDescent="0.15">
      <c r="B1050" s="57">
        <v>41243</v>
      </c>
      <c r="C1050">
        <v>6.2193970000000006E-3</v>
      </c>
      <c r="D1050">
        <v>2.9784850000000003E-3</v>
      </c>
      <c r="E1050">
        <v>2.790037E-3</v>
      </c>
      <c r="F1050">
        <v>1.4171290000000001E-4</v>
      </c>
      <c r="G1050">
        <v>20097208400</v>
      </c>
      <c r="H1050">
        <v>6620</v>
      </c>
      <c r="I1050" s="62">
        <v>1E-4</v>
      </c>
      <c r="J1050" s="62">
        <v>1.719E-2</v>
      </c>
      <c r="K1050" s="62"/>
      <c r="L1050" s="62"/>
      <c r="M1050" s="62"/>
    </row>
    <row r="1051" spans="2:13" x14ac:dyDescent="0.15">
      <c r="B1051" s="57">
        <v>41274</v>
      </c>
      <c r="C1051">
        <v>1.257959E-2</v>
      </c>
      <c r="D1051">
        <v>9.0305190000000007E-3</v>
      </c>
      <c r="E1051">
        <v>2.1871740000000001E-2</v>
      </c>
      <c r="F1051">
        <v>1.6405969999999999E-2</v>
      </c>
      <c r="G1051">
        <v>20125841700</v>
      </c>
      <c r="H1051">
        <v>6598</v>
      </c>
      <c r="I1051" s="62">
        <v>1E-4</v>
      </c>
      <c r="J1051" s="62">
        <v>1.9147619047619049E-2</v>
      </c>
      <c r="K1051" s="62"/>
      <c r="L1051" s="62"/>
      <c r="M1051" s="62"/>
    </row>
    <row r="1052" spans="2:13" x14ac:dyDescent="0.15">
      <c r="B1052" s="57">
        <v>41305</v>
      </c>
      <c r="C1052">
        <v>5.4189090000000002E-2</v>
      </c>
      <c r="D1052">
        <v>5.298286E-2</v>
      </c>
      <c r="E1052">
        <v>6.3509360000000001E-2</v>
      </c>
      <c r="F1052">
        <v>6.267992E-2</v>
      </c>
      <c r="G1052">
        <v>20358664400</v>
      </c>
      <c r="H1052">
        <v>6604</v>
      </c>
      <c r="I1052" s="62">
        <v>0</v>
      </c>
      <c r="J1052" s="62">
        <v>1.9842105263157894E-2</v>
      </c>
      <c r="K1052" s="62"/>
      <c r="L1052" s="62"/>
      <c r="M1052" s="62"/>
    </row>
    <row r="1053" spans="2:13" x14ac:dyDescent="0.15">
      <c r="B1053" s="57">
        <v>41333</v>
      </c>
      <c r="C1053">
        <v>8.2843380000000005E-3</v>
      </c>
      <c r="D1053">
        <v>6.0805310000000001E-3</v>
      </c>
      <c r="E1053">
        <v>3.4906820000000002E-3</v>
      </c>
      <c r="F1053">
        <v>2.0508420000000002E-3</v>
      </c>
      <c r="G1053">
        <v>21457290300</v>
      </c>
      <c r="H1053">
        <v>6586</v>
      </c>
      <c r="I1053" s="62">
        <v>0</v>
      </c>
      <c r="J1053" s="62">
        <v>1.9574999999999999E-2</v>
      </c>
      <c r="K1053" s="62"/>
      <c r="L1053" s="62"/>
      <c r="M1053" s="62"/>
    </row>
    <row r="1054" spans="2:13" x14ac:dyDescent="0.15">
      <c r="B1054" s="57">
        <v>41361</v>
      </c>
      <c r="C1054">
        <v>3.5319969999999999E-2</v>
      </c>
      <c r="D1054">
        <v>3.3551909999999997E-2</v>
      </c>
      <c r="E1054">
        <v>3.1418740000000001E-2</v>
      </c>
      <c r="F1054">
        <v>2.9528870000000002E-2</v>
      </c>
      <c r="G1054">
        <v>21587937500</v>
      </c>
      <c r="H1054">
        <v>6583</v>
      </c>
      <c r="I1054" s="62">
        <v>0</v>
      </c>
      <c r="J1054" s="62">
        <v>1.7590909090909091E-2</v>
      </c>
      <c r="K1054" s="62"/>
      <c r="L1054" s="62"/>
      <c r="M1054" s="62"/>
    </row>
    <row r="1055" spans="2:13" x14ac:dyDescent="0.15">
      <c r="B1055" s="57">
        <v>41394</v>
      </c>
      <c r="C1055">
        <v>1.494205E-2</v>
      </c>
      <c r="D1055">
        <v>1.3767700000000001E-2</v>
      </c>
      <c r="E1055">
        <v>2.4771910000000001E-3</v>
      </c>
      <c r="F1055">
        <v>1.3755030000000001E-3</v>
      </c>
      <c r="G1055">
        <v>22371460000</v>
      </c>
      <c r="H1055">
        <v>6569</v>
      </c>
      <c r="I1055" s="62">
        <v>0</v>
      </c>
      <c r="J1055" s="62">
        <v>1.9281818181818181E-2</v>
      </c>
      <c r="K1055" s="62"/>
      <c r="L1055" s="62"/>
      <c r="M1055" s="62"/>
    </row>
    <row r="1056" spans="2:13" x14ac:dyDescent="0.15">
      <c r="B1056" s="57">
        <v>41425</v>
      </c>
      <c r="C1056">
        <v>1.9154810000000001E-2</v>
      </c>
      <c r="D1056">
        <v>1.6594399999999999E-2</v>
      </c>
      <c r="E1056">
        <v>2.3985349999999999E-2</v>
      </c>
      <c r="F1056">
        <v>2.2130650000000002E-2</v>
      </c>
      <c r="G1056">
        <v>22680304300</v>
      </c>
      <c r="H1056">
        <v>6583</v>
      </c>
      <c r="I1056" s="62">
        <v>0</v>
      </c>
      <c r="J1056" s="62">
        <v>2.3E-2</v>
      </c>
      <c r="K1056" s="62"/>
      <c r="L1056" s="62"/>
      <c r="M1056" s="62"/>
    </row>
    <row r="1057" spans="2:13" x14ac:dyDescent="0.15">
      <c r="B1057" s="57">
        <v>41453</v>
      </c>
      <c r="C1057">
        <v>-1.5071280000000001E-2</v>
      </c>
      <c r="D1057">
        <v>-1.708809E-2</v>
      </c>
      <c r="E1057">
        <v>-1.3011969999999999E-2</v>
      </c>
      <c r="F1057">
        <v>-1.563115E-2</v>
      </c>
      <c r="G1057">
        <v>23087143900</v>
      </c>
      <c r="H1057">
        <v>6607</v>
      </c>
      <c r="I1057" s="62">
        <v>0</v>
      </c>
      <c r="J1057" s="62">
        <v>2.5822727272727275E-2</v>
      </c>
      <c r="K1057" s="62"/>
      <c r="L1057" s="62"/>
      <c r="M1057" s="62"/>
    </row>
    <row r="1058" spans="2:13" x14ac:dyDescent="0.15">
      <c r="B1058" s="57">
        <v>41486</v>
      </c>
      <c r="C1058">
        <v>5.2689720000000002E-2</v>
      </c>
      <c r="D1058">
        <v>5.1254630000000002E-2</v>
      </c>
      <c r="E1058">
        <v>5.4898280000000001E-2</v>
      </c>
      <c r="F1058">
        <v>5.3720030000000002E-2</v>
      </c>
      <c r="G1058">
        <v>22682742200</v>
      </c>
      <c r="H1058">
        <v>6626</v>
      </c>
      <c r="I1058" s="62">
        <v>0</v>
      </c>
      <c r="J1058" s="62">
        <v>2.7372727272727274E-2</v>
      </c>
      <c r="K1058" s="62"/>
      <c r="L1058" s="62"/>
      <c r="M1058" s="62"/>
    </row>
    <row r="1059" spans="2:13" x14ac:dyDescent="0.15">
      <c r="B1059" s="57">
        <v>41516</v>
      </c>
      <c r="C1059">
        <v>-2.5760669999999999E-2</v>
      </c>
      <c r="D1059">
        <v>-2.7937800000000002E-2</v>
      </c>
      <c r="E1059">
        <v>-1.7277870000000001E-2</v>
      </c>
      <c r="F1059">
        <v>-1.9028759999999999E-2</v>
      </c>
      <c r="G1059">
        <v>23895224100</v>
      </c>
      <c r="H1059">
        <v>6654</v>
      </c>
      <c r="I1059" s="62">
        <v>0</v>
      </c>
      <c r="J1059" s="62">
        <v>2.8094999999999998E-2</v>
      </c>
      <c r="K1059" s="62"/>
      <c r="L1059" s="62"/>
      <c r="M1059" s="62"/>
    </row>
    <row r="1060" spans="2:13" x14ac:dyDescent="0.15">
      <c r="B1060" s="57">
        <v>41547</v>
      </c>
      <c r="C1060">
        <v>3.7513950000000004E-2</v>
      </c>
      <c r="D1060">
        <v>3.5716209999999998E-2</v>
      </c>
      <c r="E1060">
        <v>5.1828360000000004E-2</v>
      </c>
      <c r="F1060">
        <v>4.975446E-2</v>
      </c>
      <c r="G1060">
        <v>23222822800</v>
      </c>
      <c r="H1060">
        <v>6676</v>
      </c>
      <c r="I1060" s="62">
        <v>0</v>
      </c>
      <c r="J1060" s="62">
        <v>2.6159090909090906E-2</v>
      </c>
      <c r="K1060" s="62"/>
      <c r="L1060" s="62"/>
      <c r="M1060" s="62"/>
    </row>
    <row r="1061" spans="2:13" x14ac:dyDescent="0.15">
      <c r="B1061" s="57">
        <v>41578</v>
      </c>
      <c r="C1061">
        <v>3.990784E-2</v>
      </c>
      <c r="D1061">
        <v>3.8623020000000001E-2</v>
      </c>
      <c r="E1061">
        <v>2.5761909999999999E-2</v>
      </c>
      <c r="F1061">
        <v>2.4591270000000002E-2</v>
      </c>
      <c r="G1061">
        <v>24057249300</v>
      </c>
      <c r="H1061">
        <v>6679</v>
      </c>
      <c r="I1061" s="62">
        <v>0</v>
      </c>
      <c r="J1061" s="62">
        <v>2.718421052631579E-2</v>
      </c>
      <c r="K1061" s="62"/>
      <c r="L1061" s="62"/>
      <c r="M1061" s="62"/>
    </row>
    <row r="1062" spans="2:13" x14ac:dyDescent="0.15">
      <c r="B1062" s="57">
        <v>41607</v>
      </c>
      <c r="C1062">
        <v>2.49728E-2</v>
      </c>
      <c r="D1062">
        <v>2.2847659999999999E-2</v>
      </c>
      <c r="E1062">
        <v>2.3397770000000002E-2</v>
      </c>
      <c r="F1062">
        <v>2.1659939999999999E-2</v>
      </c>
      <c r="G1062">
        <v>25018138600</v>
      </c>
      <c r="H1062">
        <v>6707</v>
      </c>
      <c r="I1062" s="62">
        <v>0</v>
      </c>
      <c r="J1062" s="62">
        <v>2.9019047619047621E-2</v>
      </c>
      <c r="K1062" s="62"/>
      <c r="L1062" s="62"/>
      <c r="M1062" s="62"/>
    </row>
    <row r="1063" spans="2:13" x14ac:dyDescent="0.15">
      <c r="B1063" s="57">
        <v>41639</v>
      </c>
      <c r="C1063">
        <v>2.6159350000000001E-2</v>
      </c>
      <c r="D1063">
        <v>2.4102720000000001E-2</v>
      </c>
      <c r="E1063">
        <v>2.524011E-2</v>
      </c>
      <c r="F1063">
        <v>2.201036E-2</v>
      </c>
      <c r="G1063">
        <v>25617790300</v>
      </c>
      <c r="H1063">
        <v>6732</v>
      </c>
      <c r="I1063" s="62">
        <v>0</v>
      </c>
      <c r="J1063" s="62">
        <v>2.8580952380952384E-2</v>
      </c>
      <c r="K1063" s="62"/>
      <c r="L1063" s="62"/>
      <c r="M1063" s="62"/>
    </row>
    <row r="1064" spans="2:13" x14ac:dyDescent="0.15">
      <c r="B1064" s="57">
        <v>41670</v>
      </c>
      <c r="C1064">
        <v>-3.004685E-2</v>
      </c>
      <c r="D1064">
        <v>-3.1151959999999999E-2</v>
      </c>
      <c r="E1064">
        <v>-1.2818249999999999E-3</v>
      </c>
      <c r="F1064">
        <v>-2.25384E-3</v>
      </c>
      <c r="G1064">
        <v>26294403100</v>
      </c>
      <c r="H1064">
        <v>6743</v>
      </c>
      <c r="I1064" s="62">
        <v>0</v>
      </c>
      <c r="J1064" s="62">
        <v>2.7094736842105265E-2</v>
      </c>
      <c r="K1064" s="62"/>
      <c r="L1064" s="62"/>
      <c r="M1064" s="62"/>
    </row>
    <row r="1065" spans="2:13" x14ac:dyDescent="0.15">
      <c r="B1065" s="57">
        <v>41698</v>
      </c>
      <c r="C1065">
        <v>4.6225389999999998E-2</v>
      </c>
      <c r="D1065">
        <v>4.399028E-2</v>
      </c>
      <c r="E1065">
        <v>4.4257160000000004E-2</v>
      </c>
      <c r="F1065">
        <v>4.268657E-2</v>
      </c>
      <c r="G1065">
        <v>25481223200</v>
      </c>
      <c r="H1065">
        <v>6765</v>
      </c>
      <c r="I1065" s="62">
        <v>0</v>
      </c>
      <c r="J1065" s="62">
        <v>2.7233333333333332E-2</v>
      </c>
      <c r="K1065" s="62"/>
      <c r="L1065" s="62"/>
      <c r="M1065" s="62"/>
    </row>
    <row r="1066" spans="2:13" x14ac:dyDescent="0.15">
      <c r="B1066" s="57">
        <v>41729</v>
      </c>
      <c r="C1066">
        <v>4.544167E-3</v>
      </c>
      <c r="D1066">
        <v>2.8232780000000002E-3</v>
      </c>
      <c r="E1066">
        <v>1.028132E-3</v>
      </c>
      <c r="F1066">
        <v>-1.0952400000000001E-3</v>
      </c>
      <c r="G1066">
        <v>26669118400</v>
      </c>
      <c r="H1066">
        <v>6780</v>
      </c>
      <c r="I1066" s="62">
        <v>0</v>
      </c>
      <c r="J1066" s="62">
        <v>2.7052380952380953E-2</v>
      </c>
      <c r="K1066" s="62"/>
      <c r="L1066" s="62"/>
      <c r="M1066" s="62"/>
    </row>
    <row r="1067" spans="2:13" x14ac:dyDescent="0.15">
      <c r="B1067" s="57">
        <v>41759</v>
      </c>
      <c r="C1067">
        <v>1.5690830000000002E-3</v>
      </c>
      <c r="D1067">
        <v>4.0624840000000003E-4</v>
      </c>
      <c r="E1067">
        <v>-2.231901E-2</v>
      </c>
      <c r="F1067">
        <v>-2.3436459999999999E-2</v>
      </c>
      <c r="G1067">
        <v>26806457500</v>
      </c>
      <c r="H1067">
        <v>6817</v>
      </c>
      <c r="I1067" s="62">
        <v>0</v>
      </c>
      <c r="J1067" s="62">
        <v>2.5590476190476191E-2</v>
      </c>
      <c r="K1067" s="62"/>
      <c r="L1067" s="62"/>
      <c r="M1067" s="62"/>
    </row>
    <row r="1068" spans="2:13" x14ac:dyDescent="0.15">
      <c r="B1068" s="57">
        <v>41789</v>
      </c>
      <c r="C1068">
        <v>2.026029E-2</v>
      </c>
      <c r="D1068">
        <v>1.8051660000000001E-2</v>
      </c>
      <c r="E1068">
        <v>6.6465030000000007E-3</v>
      </c>
      <c r="F1068">
        <v>4.8581660000000006E-3</v>
      </c>
      <c r="G1068">
        <v>26876850000</v>
      </c>
      <c r="H1068">
        <v>6847</v>
      </c>
      <c r="I1068" s="62">
        <v>0</v>
      </c>
      <c r="J1068" s="62">
        <v>2.5985714285714289E-2</v>
      </c>
      <c r="K1068" s="62"/>
      <c r="L1068" s="62"/>
      <c r="M1068" s="62"/>
    </row>
    <row r="1069" spans="2:13" x14ac:dyDescent="0.15">
      <c r="B1069" s="57">
        <v>41820</v>
      </c>
      <c r="C1069">
        <v>2.7990500000000001E-2</v>
      </c>
      <c r="D1069">
        <v>2.6003830000000002E-2</v>
      </c>
      <c r="E1069">
        <v>3.950087E-2</v>
      </c>
      <c r="F1069">
        <v>3.7052590000000003E-2</v>
      </c>
      <c r="G1069">
        <v>27370294900</v>
      </c>
      <c r="H1069">
        <v>6874</v>
      </c>
      <c r="I1069" s="62">
        <v>0</v>
      </c>
      <c r="J1069" s="62">
        <v>2.5422727272727274E-2</v>
      </c>
      <c r="K1069" s="62"/>
      <c r="L1069" s="62"/>
      <c r="M1069" s="62"/>
    </row>
    <row r="1070" spans="2:13" x14ac:dyDescent="0.15">
      <c r="B1070" s="57">
        <v>41851</v>
      </c>
      <c r="C1070">
        <v>-2.056651E-2</v>
      </c>
      <c r="D1070">
        <v>-2.1860090000000002E-2</v>
      </c>
      <c r="E1070">
        <v>-3.5223049999999999E-2</v>
      </c>
      <c r="F1070">
        <v>-3.64108E-2</v>
      </c>
      <c r="G1070">
        <v>28103994000</v>
      </c>
      <c r="H1070">
        <v>6913</v>
      </c>
      <c r="I1070" s="62">
        <v>0</v>
      </c>
      <c r="J1070" s="62">
        <v>2.4199999999999999E-2</v>
      </c>
      <c r="K1070" s="62"/>
      <c r="L1070" s="62"/>
      <c r="M1070" s="62"/>
    </row>
    <row r="1071" spans="2:13" x14ac:dyDescent="0.15">
      <c r="B1071" s="57">
        <v>41880</v>
      </c>
      <c r="C1071">
        <v>4.0225000000000004E-2</v>
      </c>
      <c r="D1071">
        <v>3.82218E-2</v>
      </c>
      <c r="E1071">
        <v>3.3697160000000004E-2</v>
      </c>
      <c r="F1071">
        <v>3.2155500000000004E-2</v>
      </c>
      <c r="G1071">
        <v>27544179000</v>
      </c>
      <c r="H1071">
        <v>6950</v>
      </c>
      <c r="I1071" s="62">
        <v>0</v>
      </c>
      <c r="J1071" s="62">
        <v>2.5342857142857143E-2</v>
      </c>
      <c r="K1071" s="62"/>
      <c r="L1071" s="62"/>
      <c r="M1071" s="62"/>
    </row>
    <row r="1072" spans="2:13" x14ac:dyDescent="0.15">
      <c r="B1072" s="57">
        <v>41912</v>
      </c>
      <c r="C1072">
        <v>-2.5208730000000002E-2</v>
      </c>
      <c r="D1072">
        <v>-2.6905789999999999E-2</v>
      </c>
      <c r="E1072">
        <v>-4.4988140000000003E-2</v>
      </c>
      <c r="F1072">
        <v>-4.6891139999999998E-2</v>
      </c>
      <c r="G1072">
        <v>28593633400</v>
      </c>
      <c r="H1072">
        <v>6955</v>
      </c>
      <c r="I1072" s="62">
        <v>0</v>
      </c>
      <c r="J1072" s="62">
        <v>2.3040909090909091E-2</v>
      </c>
      <c r="K1072" s="62"/>
      <c r="L1072" s="62"/>
      <c r="M1072" s="62"/>
    </row>
    <row r="1073" spans="2:13" x14ac:dyDescent="0.15">
      <c r="B1073" s="57">
        <v>41943</v>
      </c>
      <c r="C1073">
        <v>2.1173859999999999E-2</v>
      </c>
      <c r="D1073">
        <v>1.9926889999999999E-2</v>
      </c>
      <c r="E1073">
        <v>1.4199380000000001E-2</v>
      </c>
      <c r="F1073">
        <v>1.295576E-2</v>
      </c>
      <c r="G1073">
        <v>27863922200</v>
      </c>
      <c r="H1073">
        <v>6958</v>
      </c>
      <c r="I1073" s="62">
        <v>0</v>
      </c>
      <c r="J1073" s="62">
        <v>2.3255555555555557E-2</v>
      </c>
      <c r="K1073" s="62"/>
      <c r="L1073" s="62"/>
      <c r="M1073" s="62"/>
    </row>
    <row r="1074" spans="2:13" x14ac:dyDescent="0.15">
      <c r="B1074" s="57">
        <v>41971</v>
      </c>
      <c r="C1074">
        <v>2.111406E-2</v>
      </c>
      <c r="D1074">
        <v>1.8947809999999999E-2</v>
      </c>
      <c r="E1074">
        <v>-2.4583440000000003E-3</v>
      </c>
      <c r="F1074">
        <v>-4.1550620000000002E-3</v>
      </c>
      <c r="G1074">
        <v>28389147700</v>
      </c>
      <c r="H1074">
        <v>6991</v>
      </c>
      <c r="I1074" s="62">
        <v>0</v>
      </c>
      <c r="J1074" s="62">
        <v>2.2072727272727275E-2</v>
      </c>
      <c r="K1074" s="62"/>
      <c r="L1074" s="62"/>
      <c r="M1074" s="62"/>
    </row>
    <row r="1075" spans="2:13" x14ac:dyDescent="0.15">
      <c r="B1075" s="57">
        <v>42004</v>
      </c>
      <c r="C1075">
        <v>-3.6622160000000003E-3</v>
      </c>
      <c r="D1075">
        <v>-5.8003150000000003E-3</v>
      </c>
      <c r="E1075">
        <v>-1.8898750000000001E-4</v>
      </c>
      <c r="F1075">
        <v>-3.5623400000000002E-3</v>
      </c>
      <c r="G1075">
        <v>29005713400</v>
      </c>
      <c r="H1075">
        <v>7004</v>
      </c>
      <c r="I1075" s="62">
        <v>0</v>
      </c>
      <c r="J1075" s="62">
        <v>1.8814999999999998E-2</v>
      </c>
      <c r="K1075" s="62"/>
      <c r="L1075" s="62"/>
      <c r="M1075" s="62"/>
    </row>
    <row r="1076" spans="2:13" x14ac:dyDescent="0.15">
      <c r="B1076" s="57">
        <v>42034</v>
      </c>
      <c r="C1076">
        <v>-2.7206540000000001E-2</v>
      </c>
      <c r="D1076">
        <v>-2.8277280000000002E-2</v>
      </c>
      <c r="E1076">
        <v>-1.9072809999999999E-2</v>
      </c>
      <c r="F1076">
        <v>-2.0094560000000001E-2</v>
      </c>
      <c r="G1076">
        <v>28836564700</v>
      </c>
      <c r="H1076">
        <v>6999</v>
      </c>
      <c r="I1076" s="62">
        <v>0</v>
      </c>
      <c r="J1076" s="62">
        <v>1.9752631578947369E-2</v>
      </c>
      <c r="K1076" s="62"/>
      <c r="L1076" s="62"/>
      <c r="M1076" s="62"/>
    </row>
    <row r="1077" spans="2:13" x14ac:dyDescent="0.15">
      <c r="B1077" s="57">
        <v>42062</v>
      </c>
      <c r="C1077">
        <v>5.5974429999999999E-2</v>
      </c>
      <c r="D1077">
        <v>5.3658040000000004E-2</v>
      </c>
      <c r="E1077">
        <v>5.4120069999999999E-2</v>
      </c>
      <c r="F1077">
        <v>5.2496859999999999E-2</v>
      </c>
      <c r="G1077">
        <v>28032977500</v>
      </c>
      <c r="H1077">
        <v>7004</v>
      </c>
      <c r="I1077" s="62">
        <v>0</v>
      </c>
      <c r="J1077" s="62">
        <v>2.0427272727272724E-2</v>
      </c>
      <c r="K1077" s="62"/>
      <c r="L1077" s="62"/>
      <c r="M1077" s="62"/>
    </row>
    <row r="1078" spans="2:13" x14ac:dyDescent="0.15">
      <c r="B1078" s="57">
        <v>42094</v>
      </c>
      <c r="C1078">
        <v>-1.0409720000000001E-2</v>
      </c>
      <c r="D1078">
        <v>-1.222414E-2</v>
      </c>
      <c r="E1078">
        <v>-5.1117990000000002E-3</v>
      </c>
      <c r="F1078">
        <v>-7.2037340000000007E-3</v>
      </c>
      <c r="G1078">
        <v>29470998300</v>
      </c>
      <c r="H1078">
        <v>7009</v>
      </c>
      <c r="I1078" s="62">
        <v>0</v>
      </c>
      <c r="J1078" s="62">
        <v>1.9349999999999999E-2</v>
      </c>
      <c r="K1078" s="62"/>
      <c r="L1078" s="62"/>
      <c r="M1078" s="62"/>
    </row>
    <row r="1079" spans="2:13" x14ac:dyDescent="0.15">
      <c r="B1079" s="57">
        <v>42124</v>
      </c>
      <c r="C1079">
        <v>8.7762480000000004E-3</v>
      </c>
      <c r="D1079">
        <v>7.6292220000000006E-3</v>
      </c>
      <c r="E1079">
        <v>1.512702E-2</v>
      </c>
      <c r="F1079">
        <v>1.398897E-2</v>
      </c>
      <c r="G1079">
        <v>29171338000</v>
      </c>
      <c r="H1079">
        <v>7023</v>
      </c>
      <c r="I1079" s="62">
        <v>0</v>
      </c>
      <c r="J1079" s="62">
        <v>2.1974999999999998E-2</v>
      </c>
      <c r="K1079" s="62"/>
      <c r="L1079" s="62"/>
      <c r="M1079" s="62"/>
    </row>
    <row r="1080" spans="2:13" x14ac:dyDescent="0.15">
      <c r="B1080" s="57">
        <v>42153</v>
      </c>
      <c r="C1080">
        <v>1.029037E-2</v>
      </c>
      <c r="D1080">
        <v>8.1277789999999999E-3</v>
      </c>
      <c r="E1080">
        <v>3.9700840000000005E-3</v>
      </c>
      <c r="F1080">
        <v>2.3205750000000001E-3</v>
      </c>
      <c r="G1080">
        <v>29374697100</v>
      </c>
      <c r="H1080">
        <v>7047</v>
      </c>
      <c r="I1080" s="62">
        <v>0</v>
      </c>
      <c r="J1080" s="62">
        <v>2.3636363636363636E-2</v>
      </c>
      <c r="K1080" s="62"/>
      <c r="L1080" s="62"/>
      <c r="M1080" s="62"/>
    </row>
    <row r="1081" spans="2:13" x14ac:dyDescent="0.15">
      <c r="B1081" s="57">
        <v>42185</v>
      </c>
      <c r="C1081">
        <v>-1.9237859999999999E-2</v>
      </c>
      <c r="D1081">
        <v>-2.1177970000000001E-2</v>
      </c>
      <c r="E1081">
        <v>-1.345881E-2</v>
      </c>
      <c r="F1081">
        <v>-1.5955009999999999E-2</v>
      </c>
      <c r="G1081">
        <v>29584147500</v>
      </c>
      <c r="H1081">
        <v>7069</v>
      </c>
      <c r="I1081" s="62">
        <v>0</v>
      </c>
      <c r="J1081" s="62">
        <v>2.3245454545454548E-2</v>
      </c>
      <c r="K1081" s="62"/>
      <c r="L1081" s="62"/>
      <c r="M1081" s="62"/>
    </row>
    <row r="1082" spans="2:13" x14ac:dyDescent="0.15">
      <c r="B1082" s="57">
        <v>42216</v>
      </c>
      <c r="C1082">
        <v>1.211042E-2</v>
      </c>
      <c r="D1082">
        <v>1.0898080000000001E-2</v>
      </c>
      <c r="E1082">
        <v>-2.712985E-2</v>
      </c>
      <c r="F1082">
        <v>-2.83728E-2</v>
      </c>
      <c r="G1082">
        <v>28881457200</v>
      </c>
      <c r="H1082">
        <v>7106</v>
      </c>
      <c r="I1082" s="62">
        <v>0</v>
      </c>
      <c r="J1082" s="62">
        <v>2.1671428571428574E-2</v>
      </c>
      <c r="K1082" s="62"/>
      <c r="L1082" s="62"/>
      <c r="M1082" s="62"/>
    </row>
    <row r="1083" spans="2:13" x14ac:dyDescent="0.15">
      <c r="B1083" s="57">
        <v>42247</v>
      </c>
      <c r="C1083">
        <v>-5.9982380000000002E-2</v>
      </c>
      <c r="D1083">
        <v>-6.2049140000000003E-2</v>
      </c>
      <c r="E1083">
        <v>-4.7295000000000004E-2</v>
      </c>
      <c r="F1083">
        <v>-4.9308490000000003E-2</v>
      </c>
      <c r="G1083">
        <v>29312489600</v>
      </c>
      <c r="H1083">
        <v>7151</v>
      </c>
      <c r="I1083" s="62">
        <v>0</v>
      </c>
      <c r="J1083" s="62">
        <v>2.172857142857143E-2</v>
      </c>
      <c r="K1083" s="62"/>
      <c r="L1083" s="62"/>
      <c r="M1083" s="62"/>
    </row>
    <row r="1084" spans="2:13" x14ac:dyDescent="0.15">
      <c r="B1084" s="57">
        <v>42277</v>
      </c>
      <c r="C1084">
        <v>-3.3792870000000003E-2</v>
      </c>
      <c r="D1084">
        <v>-3.5729669999999998E-2</v>
      </c>
      <c r="E1084">
        <v>-4.9906270000000003E-2</v>
      </c>
      <c r="F1084">
        <v>-5.2202869999999998E-2</v>
      </c>
      <c r="G1084">
        <v>27476540700</v>
      </c>
      <c r="H1084">
        <v>7160</v>
      </c>
      <c r="I1084" s="62">
        <v>0</v>
      </c>
      <c r="J1084" s="62">
        <v>2.07E-2</v>
      </c>
      <c r="K1084" s="62"/>
      <c r="L1084" s="62"/>
      <c r="M1084" s="62"/>
    </row>
    <row r="1085" spans="2:13" x14ac:dyDescent="0.15">
      <c r="B1085" s="57">
        <v>42307</v>
      </c>
      <c r="C1085">
        <v>7.4005660000000001E-2</v>
      </c>
      <c r="D1085">
        <v>7.2611160000000008E-2</v>
      </c>
      <c r="E1085">
        <v>5.2851189999999999E-2</v>
      </c>
      <c r="F1085">
        <v>5.149053E-2</v>
      </c>
      <c r="G1085">
        <v>26457129600</v>
      </c>
      <c r="H1085">
        <v>7151</v>
      </c>
      <c r="I1085" s="62">
        <v>0</v>
      </c>
      <c r="J1085" s="62">
        <v>2.2631578947368419E-2</v>
      </c>
      <c r="K1085" s="62"/>
      <c r="L1085" s="62"/>
      <c r="M1085" s="62"/>
    </row>
    <row r="1086" spans="2:13" x14ac:dyDescent="0.15">
      <c r="B1086" s="57">
        <v>42338</v>
      </c>
      <c r="C1086">
        <v>2.410283E-3</v>
      </c>
      <c r="D1086">
        <v>1.4121820000000002E-4</v>
      </c>
      <c r="E1086">
        <v>7.3261800000000007E-3</v>
      </c>
      <c r="F1086">
        <v>5.427823E-3</v>
      </c>
      <c r="G1086">
        <v>28353158100</v>
      </c>
      <c r="H1086">
        <v>7174</v>
      </c>
      <c r="I1086" s="62">
        <v>0</v>
      </c>
      <c r="J1086" s="62">
        <v>2.2427272727272726E-2</v>
      </c>
      <c r="K1086" s="62"/>
      <c r="L1086" s="62"/>
      <c r="M1086" s="62"/>
    </row>
    <row r="1087" spans="2:13" x14ac:dyDescent="0.15">
      <c r="B1087" s="57">
        <v>42369</v>
      </c>
      <c r="C1087">
        <v>-2.222741E-2</v>
      </c>
      <c r="D1087">
        <v>-2.4463149999999999E-2</v>
      </c>
      <c r="E1087">
        <v>-3.5860410000000002E-2</v>
      </c>
      <c r="F1087">
        <v>-3.942474E-2</v>
      </c>
      <c r="G1087">
        <v>28277287300</v>
      </c>
      <c r="H1087">
        <v>7175</v>
      </c>
      <c r="I1087" s="62">
        <v>1E-4</v>
      </c>
      <c r="J1087" s="62">
        <v>2.0852631578947366E-2</v>
      </c>
      <c r="K1087" s="62"/>
      <c r="L1087" s="62"/>
      <c r="M1087" s="62"/>
    </row>
    <row r="1088" spans="2:13" x14ac:dyDescent="0.15">
      <c r="B1088" s="57">
        <v>42398</v>
      </c>
      <c r="C1088">
        <v>-5.714756E-2</v>
      </c>
      <c r="D1088">
        <v>-5.8316569999999998E-2</v>
      </c>
      <c r="E1088">
        <v>-7.4934120000000007E-2</v>
      </c>
      <c r="F1088">
        <v>-7.6158320000000002E-2</v>
      </c>
      <c r="G1088">
        <v>27606408100</v>
      </c>
      <c r="H1088">
        <v>7165</v>
      </c>
      <c r="I1088" s="62">
        <v>1E-4</v>
      </c>
      <c r="J1088" s="62">
        <v>1.7795000000000002E-2</v>
      </c>
      <c r="K1088" s="62"/>
      <c r="L1088" s="62"/>
      <c r="M1088" s="62"/>
    </row>
    <row r="1089" spans="2:13" x14ac:dyDescent="0.15">
      <c r="B1089" s="57">
        <v>42429</v>
      </c>
      <c r="C1089">
        <v>6.1252750000000003E-4</v>
      </c>
      <c r="D1089">
        <v>-1.810175E-3</v>
      </c>
      <c r="E1089">
        <v>5.5644470000000001E-3</v>
      </c>
      <c r="F1089">
        <v>3.6362730000000002E-3</v>
      </c>
      <c r="G1089">
        <v>25900140600</v>
      </c>
      <c r="H1089">
        <v>7133</v>
      </c>
      <c r="I1089" s="62">
        <v>2.0000000000000001E-4</v>
      </c>
      <c r="J1089" s="62">
        <v>1.889090909090909E-2</v>
      </c>
      <c r="K1089" s="62"/>
      <c r="L1089" s="62"/>
      <c r="M1089" s="62"/>
    </row>
    <row r="1090" spans="2:13" x14ac:dyDescent="0.15">
      <c r="B1090" s="57">
        <v>42460</v>
      </c>
      <c r="C1090">
        <v>7.0554110000000003E-2</v>
      </c>
      <c r="D1090">
        <v>6.8184629999999996E-2</v>
      </c>
      <c r="E1090">
        <v>7.8181260000000002E-2</v>
      </c>
      <c r="F1090">
        <v>7.5536880000000001E-2</v>
      </c>
      <c r="G1090">
        <v>25765420600</v>
      </c>
      <c r="H1090">
        <v>7104</v>
      </c>
      <c r="I1090" s="62">
        <v>2.0000000000000001E-4</v>
      </c>
      <c r="J1090" s="62">
        <v>1.8052380952380952E-2</v>
      </c>
      <c r="K1090" s="62"/>
      <c r="L1090" s="62"/>
      <c r="M1090" s="62"/>
    </row>
    <row r="1091" spans="2:13" x14ac:dyDescent="0.15">
      <c r="B1091" s="57">
        <v>42489</v>
      </c>
      <c r="C1091">
        <v>1.172495E-2</v>
      </c>
      <c r="D1091">
        <v>1.04908E-2</v>
      </c>
      <c r="E1091">
        <v>3.9818100000000002E-2</v>
      </c>
      <c r="F1091">
        <v>3.858172E-2</v>
      </c>
      <c r="G1091">
        <v>27485525600</v>
      </c>
      <c r="H1091">
        <v>7085</v>
      </c>
      <c r="I1091" s="62">
        <v>1E-4</v>
      </c>
      <c r="J1091" s="62">
        <v>1.8061904761904762E-2</v>
      </c>
      <c r="K1091" s="62"/>
      <c r="L1091" s="62"/>
      <c r="M1091" s="62"/>
    </row>
    <row r="1092" spans="2:13" x14ac:dyDescent="0.15">
      <c r="B1092" s="57">
        <v>42521</v>
      </c>
      <c r="C1092">
        <v>1.4353880000000001E-2</v>
      </c>
      <c r="D1092">
        <v>1.1939120000000001E-2</v>
      </c>
      <c r="E1092">
        <v>-5.8390269999999999E-4</v>
      </c>
      <c r="F1092">
        <v>-2.3691290000000002E-3</v>
      </c>
      <c r="G1092">
        <v>27706401000</v>
      </c>
      <c r="H1092">
        <v>7075</v>
      </c>
      <c r="I1092" s="62">
        <v>1E-4</v>
      </c>
      <c r="J1092" s="62">
        <v>1.6440909090909089E-2</v>
      </c>
      <c r="K1092" s="62"/>
      <c r="L1092" s="62"/>
      <c r="M1092" s="62"/>
    </row>
    <row r="1093" spans="2:13" x14ac:dyDescent="0.15">
      <c r="B1093" s="57">
        <v>42551</v>
      </c>
      <c r="C1093">
        <v>2.9293580000000004E-3</v>
      </c>
      <c r="D1093">
        <v>8.5789580000000007E-4</v>
      </c>
      <c r="E1093">
        <v>5.8474120000000006E-3</v>
      </c>
      <c r="F1093">
        <v>3.0378010000000001E-3</v>
      </c>
      <c r="G1093">
        <v>28010465400</v>
      </c>
      <c r="H1093">
        <v>7075</v>
      </c>
      <c r="I1093" s="62">
        <v>2.0000000000000001E-4</v>
      </c>
      <c r="J1093" s="62">
        <v>1.504E-2</v>
      </c>
      <c r="K1093" s="62"/>
      <c r="L1093" s="62"/>
      <c r="M1093" s="62"/>
    </row>
    <row r="1094" spans="2:13" x14ac:dyDescent="0.15">
      <c r="B1094" s="57">
        <v>42580</v>
      </c>
      <c r="C1094">
        <v>3.8848899999999999E-2</v>
      </c>
      <c r="D1094">
        <v>3.7601610000000001E-2</v>
      </c>
      <c r="E1094">
        <v>4.989971E-2</v>
      </c>
      <c r="F1094">
        <v>4.8772299999999998E-2</v>
      </c>
      <c r="G1094">
        <v>28055735400</v>
      </c>
      <c r="H1094">
        <v>7073</v>
      </c>
      <c r="I1094" s="62">
        <v>2.0000000000000001E-4</v>
      </c>
      <c r="J1094" s="62">
        <v>1.5565217391304349E-2</v>
      </c>
      <c r="K1094" s="62"/>
      <c r="L1094" s="62"/>
      <c r="M1094" s="62"/>
    </row>
    <row r="1095" spans="2:13" x14ac:dyDescent="0.15">
      <c r="B1095" s="57">
        <v>42613</v>
      </c>
      <c r="C1095">
        <v>2.8064370000000002E-3</v>
      </c>
      <c r="D1095">
        <v>4.6876810000000003E-4</v>
      </c>
      <c r="E1095">
        <v>1.28725E-2</v>
      </c>
      <c r="F1095">
        <v>1.1094960000000001E-2</v>
      </c>
      <c r="G1095">
        <v>29148634000</v>
      </c>
      <c r="H1095">
        <v>7052</v>
      </c>
      <c r="I1095" s="62">
        <v>2.0000000000000001E-4</v>
      </c>
      <c r="J1095" s="62">
        <v>1.6304761904761905E-2</v>
      </c>
      <c r="K1095" s="62"/>
      <c r="L1095" s="62"/>
      <c r="M1095" s="62"/>
    </row>
    <row r="1096" spans="2:13" x14ac:dyDescent="0.15">
      <c r="B1096" s="57">
        <v>42643</v>
      </c>
      <c r="C1096">
        <v>3.0154160000000004E-3</v>
      </c>
      <c r="D1096">
        <v>1.237543E-3</v>
      </c>
      <c r="E1096">
        <v>1.5368400000000001E-2</v>
      </c>
      <c r="F1096">
        <v>1.33872E-2</v>
      </c>
      <c r="G1096">
        <v>29042452100</v>
      </c>
      <c r="H1096">
        <v>7019</v>
      </c>
      <c r="I1096" s="62">
        <v>2.0000000000000001E-4</v>
      </c>
      <c r="J1096" s="62">
        <v>1.7645000000000001E-2</v>
      </c>
      <c r="K1096" s="62"/>
      <c r="L1096" s="62"/>
      <c r="M1096" s="62"/>
    </row>
    <row r="1097" spans="2:13" x14ac:dyDescent="0.15">
      <c r="B1097" s="57">
        <v>42674</v>
      </c>
      <c r="C1097">
        <v>-2.1565560000000001E-2</v>
      </c>
      <c r="D1097">
        <v>-2.280981E-2</v>
      </c>
      <c r="E1097">
        <v>-3.9930420000000001E-2</v>
      </c>
      <c r="F1097">
        <v>-4.1014090000000003E-2</v>
      </c>
      <c r="G1097">
        <v>29142570100</v>
      </c>
      <c r="H1097">
        <v>7039</v>
      </c>
      <c r="I1097" s="62">
        <v>2.0000000000000001E-4</v>
      </c>
      <c r="J1097" s="62">
        <v>2.1419999999999998E-2</v>
      </c>
      <c r="K1097" s="62"/>
      <c r="L1097" s="62"/>
      <c r="M1097" s="62"/>
    </row>
    <row r="1098" spans="2:13" x14ac:dyDescent="0.15">
      <c r="B1098" s="57">
        <v>42704</v>
      </c>
      <c r="C1098">
        <v>4.0542750000000002E-2</v>
      </c>
      <c r="D1098">
        <v>3.8094160000000002E-2</v>
      </c>
      <c r="E1098">
        <v>5.0508290000000004E-2</v>
      </c>
      <c r="F1098">
        <v>4.8693890000000004E-2</v>
      </c>
      <c r="G1098">
        <v>28502605200</v>
      </c>
      <c r="H1098">
        <v>7041</v>
      </c>
      <c r="I1098" s="62">
        <v>1E-4</v>
      </c>
      <c r="J1098" s="62">
        <v>2.4919047619047618E-2</v>
      </c>
      <c r="K1098" s="62"/>
      <c r="L1098" s="62"/>
      <c r="M1098" s="62"/>
    </row>
    <row r="1099" spans="2:13" x14ac:dyDescent="0.15">
      <c r="B1099" s="57">
        <v>42734</v>
      </c>
      <c r="C1099">
        <v>1.8772179999999999E-2</v>
      </c>
      <c r="D1099">
        <v>1.6637300000000001E-2</v>
      </c>
      <c r="E1099">
        <v>1.5896879999999999E-2</v>
      </c>
      <c r="F1099">
        <v>1.241654E-2</v>
      </c>
      <c r="G1099">
        <v>29584556800</v>
      </c>
      <c r="H1099">
        <v>7025</v>
      </c>
      <c r="I1099" s="62">
        <v>2.9999999999999997E-4</v>
      </c>
      <c r="J1099" s="62">
        <v>2.4324999999999999E-2</v>
      </c>
      <c r="K1099" s="62"/>
      <c r="L1099" s="62"/>
      <c r="M1099" s="62"/>
    </row>
    <row r="1100" spans="2:13" x14ac:dyDescent="0.15">
      <c r="B1100" s="57">
        <v>42766</v>
      </c>
      <c r="C1100">
        <v>2.2173040000000001E-2</v>
      </c>
      <c r="D1100">
        <v>2.1149020000000001E-2</v>
      </c>
      <c r="E1100">
        <v>2.5937080000000001E-2</v>
      </c>
      <c r="F1100">
        <v>2.507964E-2</v>
      </c>
      <c r="G1100">
        <v>30104174600</v>
      </c>
      <c r="H1100">
        <v>7025</v>
      </c>
      <c r="I1100" s="62">
        <v>4.0000000000000002E-4</v>
      </c>
      <c r="J1100" s="62">
        <v>2.4189473684210525E-2</v>
      </c>
      <c r="K1100" s="62"/>
      <c r="L1100" s="62"/>
      <c r="M1100" s="62"/>
    </row>
    <row r="1101" spans="2:13" x14ac:dyDescent="0.15">
      <c r="B1101" s="57">
        <v>42794</v>
      </c>
      <c r="C1101">
        <v>3.2623440000000004E-2</v>
      </c>
      <c r="D1101">
        <v>3.052057E-2</v>
      </c>
      <c r="E1101">
        <v>1.7121150000000002E-2</v>
      </c>
      <c r="F1101">
        <v>1.5546820000000001E-2</v>
      </c>
      <c r="G1101">
        <v>30796459600</v>
      </c>
      <c r="H1101">
        <v>7028</v>
      </c>
      <c r="I1101" s="62">
        <v>4.0000000000000002E-4</v>
      </c>
      <c r="J1101" s="62">
        <v>2.4817391304347826E-2</v>
      </c>
      <c r="K1101" s="62"/>
      <c r="L1101" s="62"/>
      <c r="M1101" s="62"/>
    </row>
    <row r="1102" spans="2:13" x14ac:dyDescent="0.15">
      <c r="B1102" s="57">
        <v>42825</v>
      </c>
      <c r="C1102">
        <v>2.0642049999999999E-3</v>
      </c>
      <c r="D1102">
        <v>1.938815E-4</v>
      </c>
      <c r="E1102">
        <v>6.3779460000000007E-3</v>
      </c>
      <c r="F1102">
        <v>4.3933830000000007E-3</v>
      </c>
      <c r="G1102">
        <v>31752200100</v>
      </c>
      <c r="H1102">
        <v>7005</v>
      </c>
      <c r="I1102" s="62">
        <v>2.9999999999999997E-4</v>
      </c>
      <c r="J1102" s="62">
        <v>2.2973684210526316E-2</v>
      </c>
      <c r="K1102" s="62"/>
      <c r="L1102" s="62"/>
      <c r="M1102" s="62"/>
    </row>
    <row r="1103" spans="2:13" x14ac:dyDescent="0.15">
      <c r="B1103" s="57">
        <v>42853</v>
      </c>
      <c r="C1103">
        <v>9.656754E-3</v>
      </c>
      <c r="D1103">
        <v>8.5380430000000004E-3</v>
      </c>
      <c r="E1103">
        <v>3.7090570000000004E-3</v>
      </c>
      <c r="F1103">
        <v>2.7113490000000001E-3</v>
      </c>
      <c r="G1103">
        <v>31780038200</v>
      </c>
      <c r="H1103">
        <v>7010</v>
      </c>
      <c r="I1103" s="62">
        <v>5.0000000000000001E-4</v>
      </c>
      <c r="J1103" s="62">
        <v>2.3036363636363636E-2</v>
      </c>
      <c r="K1103" s="62"/>
      <c r="L1103" s="62"/>
      <c r="M1103" s="62"/>
    </row>
    <row r="1104" spans="2:13" x14ac:dyDescent="0.15">
      <c r="B1104" s="57">
        <v>42886</v>
      </c>
      <c r="C1104">
        <v>9.3348820000000009E-3</v>
      </c>
      <c r="D1104">
        <v>6.9850200000000006E-3</v>
      </c>
      <c r="E1104">
        <v>-1.1302410000000001E-2</v>
      </c>
      <c r="F1104">
        <v>-1.299381E-2</v>
      </c>
      <c r="G1104">
        <v>32130708800</v>
      </c>
      <c r="H1104">
        <v>7022</v>
      </c>
      <c r="I1104" s="62">
        <v>5.9999999999999995E-4</v>
      </c>
      <c r="J1104" s="62">
        <v>2.1868181818181821E-2</v>
      </c>
      <c r="K1104" s="62"/>
      <c r="L1104" s="62"/>
      <c r="M1104" s="62"/>
    </row>
    <row r="1105" spans="2:13" x14ac:dyDescent="0.15">
      <c r="B1105" s="57">
        <v>42916</v>
      </c>
      <c r="C1105">
        <v>9.5796500000000003E-3</v>
      </c>
      <c r="D1105">
        <v>7.6989550000000004E-3</v>
      </c>
      <c r="E1105">
        <v>2.2960350000000001E-2</v>
      </c>
      <c r="F1105">
        <v>2.04914E-2</v>
      </c>
      <c r="G1105">
        <v>32324806200</v>
      </c>
      <c r="H1105">
        <v>7021</v>
      </c>
      <c r="I1105" s="62">
        <v>5.9999999999999995E-4</v>
      </c>
      <c r="J1105" s="62">
        <v>2.3179999999999999E-2</v>
      </c>
      <c r="K1105" s="62"/>
      <c r="L1105" s="62"/>
      <c r="M1105" s="62"/>
    </row>
    <row r="1106" spans="2:13" x14ac:dyDescent="0.15">
      <c r="B1106" s="57">
        <v>42947</v>
      </c>
      <c r="C1106">
        <v>2.029371E-2</v>
      </c>
      <c r="D1106">
        <v>1.891019E-2</v>
      </c>
      <c r="E1106">
        <v>9.0817320000000003E-3</v>
      </c>
      <c r="F1106">
        <v>8.0240880000000004E-3</v>
      </c>
      <c r="G1106">
        <v>32564836700</v>
      </c>
      <c r="H1106">
        <v>7020</v>
      </c>
      <c r="I1106" s="62">
        <v>7.000000000000001E-4</v>
      </c>
      <c r="J1106" s="62">
        <v>2.2091304347826086E-2</v>
      </c>
      <c r="K1106" s="62"/>
      <c r="L1106" s="62"/>
      <c r="M1106" s="62"/>
    </row>
    <row r="1107" spans="2:13" x14ac:dyDescent="0.15">
      <c r="B1107" s="57">
        <v>42978</v>
      </c>
      <c r="C1107">
        <v>1.593433E-3</v>
      </c>
      <c r="D1107">
        <v>-6.4462730000000004E-4</v>
      </c>
      <c r="E1107">
        <v>-8.7258630000000004E-3</v>
      </c>
      <c r="F1107">
        <v>-1.0292020000000001E-2</v>
      </c>
      <c r="G1107">
        <v>33088940900</v>
      </c>
      <c r="H1107">
        <v>6994</v>
      </c>
      <c r="I1107" s="62">
        <v>8.9999999999999998E-4</v>
      </c>
      <c r="J1107" s="62">
        <v>2.2019999999999998E-2</v>
      </c>
      <c r="K1107" s="62"/>
      <c r="L1107" s="62"/>
      <c r="M1107" s="62"/>
    </row>
    <row r="1108" spans="2:13" x14ac:dyDescent="0.15">
      <c r="B1108" s="57">
        <v>43007</v>
      </c>
      <c r="C1108">
        <v>2.375789E-2</v>
      </c>
      <c r="D1108">
        <v>2.215116E-2</v>
      </c>
      <c r="E1108">
        <v>4.6844530000000002E-2</v>
      </c>
      <c r="F1108">
        <v>4.4810920000000004E-2</v>
      </c>
      <c r="G1108">
        <v>32911405600</v>
      </c>
      <c r="H1108">
        <v>6959</v>
      </c>
      <c r="I1108" s="62">
        <v>8.9999999999999998E-4</v>
      </c>
      <c r="J1108" s="62">
        <v>2.3599999999999999E-2</v>
      </c>
      <c r="K1108" s="62"/>
      <c r="L1108" s="62"/>
      <c r="M1108" s="62"/>
    </row>
    <row r="1109" spans="2:13" x14ac:dyDescent="0.15">
      <c r="B1109" s="57">
        <v>43039</v>
      </c>
      <c r="C1109">
        <v>1.9294260000000001E-2</v>
      </c>
      <c r="D1109">
        <v>1.8209929999999999E-2</v>
      </c>
      <c r="E1109">
        <v>2.2387080000000003E-3</v>
      </c>
      <c r="F1109">
        <v>1.223687E-3</v>
      </c>
      <c r="G1109">
        <v>33797697700</v>
      </c>
      <c r="H1109">
        <v>6949</v>
      </c>
      <c r="I1109" s="62">
        <v>8.9999999999999998E-4</v>
      </c>
      <c r="J1109" s="62">
        <v>2.3533333333333337E-2</v>
      </c>
      <c r="K1109" s="62"/>
      <c r="L1109" s="62"/>
      <c r="M1109" s="62"/>
    </row>
    <row r="1110" spans="2:13" x14ac:dyDescent="0.15">
      <c r="B1110" s="57">
        <v>43069</v>
      </c>
      <c r="C1110">
        <v>2.725955E-2</v>
      </c>
      <c r="D1110">
        <v>2.493248E-2</v>
      </c>
      <c r="E1110">
        <v>2.0842570000000001E-2</v>
      </c>
      <c r="F1110">
        <v>1.9002720000000001E-2</v>
      </c>
      <c r="G1110">
        <v>34420277500</v>
      </c>
      <c r="H1110">
        <v>6976</v>
      </c>
      <c r="I1110" s="62">
        <v>8.0000000000000004E-4</v>
      </c>
      <c r="J1110" s="62">
        <v>2.4024999999999998E-2</v>
      </c>
      <c r="K1110" s="62"/>
      <c r="L1110" s="62"/>
      <c r="M1110" s="62"/>
    </row>
    <row r="1111" spans="2:13" x14ac:dyDescent="0.15">
      <c r="B1111" s="57">
        <v>43098</v>
      </c>
      <c r="C1111">
        <v>1.2128949999999999E-2</v>
      </c>
      <c r="D1111">
        <v>1.0273030000000001E-2</v>
      </c>
      <c r="E1111">
        <v>1.41853E-2</v>
      </c>
      <c r="F1111">
        <v>1.110888E-2</v>
      </c>
      <c r="G1111">
        <v>35291768200</v>
      </c>
      <c r="H1111">
        <v>7010</v>
      </c>
      <c r="I1111" s="62">
        <v>8.9999999999999998E-4</v>
      </c>
      <c r="J1111" s="62">
        <v>2.5838095238095236E-2</v>
      </c>
      <c r="K1111" s="62"/>
      <c r="L1111" s="62"/>
      <c r="M1111" s="62"/>
    </row>
    <row r="1112" spans="2:13" x14ac:dyDescent="0.15">
      <c r="B1112" s="57">
        <v>43131</v>
      </c>
      <c r="C1112">
        <v>5.0638450000000002E-2</v>
      </c>
      <c r="D1112">
        <v>4.9685609999999998E-2</v>
      </c>
      <c r="E1112">
        <v>2.9440879999999999E-2</v>
      </c>
      <c r="F1112">
        <v>2.8637340000000001E-2</v>
      </c>
      <c r="G1112">
        <v>35694281200</v>
      </c>
      <c r="H1112">
        <v>7028</v>
      </c>
      <c r="I1112" s="62">
        <v>1.1000000000000001E-3</v>
      </c>
      <c r="J1112" s="62">
        <v>2.8589473684210526E-2</v>
      </c>
      <c r="K1112" s="62"/>
      <c r="L1112" s="62"/>
      <c r="M1112" s="62"/>
    </row>
    <row r="1113" spans="2:13" x14ac:dyDescent="0.15">
      <c r="B1113" s="57">
        <v>43159</v>
      </c>
      <c r="C1113">
        <v>-3.9481330000000002E-2</v>
      </c>
      <c r="D1113">
        <v>-4.1349959999999998E-2</v>
      </c>
      <c r="E1113">
        <v>-4.0026079999999999E-2</v>
      </c>
      <c r="F1113">
        <v>-4.1467799999999999E-2</v>
      </c>
      <c r="G1113">
        <v>37576426900</v>
      </c>
      <c r="H1113">
        <v>7048</v>
      </c>
      <c r="I1113" s="62">
        <v>1.1000000000000001E-3</v>
      </c>
      <c r="J1113" s="62">
        <v>2.8423809523809521E-2</v>
      </c>
      <c r="K1113" s="62"/>
      <c r="L1113" s="62"/>
      <c r="M1113" s="62"/>
    </row>
    <row r="1114" spans="2:13" x14ac:dyDescent="0.15">
      <c r="B1114" s="57">
        <v>43188</v>
      </c>
      <c r="C1114">
        <v>-1.8445340000000001E-2</v>
      </c>
      <c r="D1114">
        <v>-2.031177E-2</v>
      </c>
      <c r="E1114">
        <v>1.2416130000000001E-3</v>
      </c>
      <c r="F1114">
        <v>-1.0523490000000002E-3</v>
      </c>
      <c r="G1114">
        <v>35962334700</v>
      </c>
      <c r="H1114">
        <v>7061</v>
      </c>
      <c r="I1114" s="62">
        <v>1.1999999999999999E-3</v>
      </c>
      <c r="J1114" s="62">
        <v>2.869047619047619E-2</v>
      </c>
      <c r="K1114" s="62"/>
      <c r="L1114" s="62"/>
      <c r="M1114" s="62"/>
    </row>
    <row r="1115" spans="2:13" x14ac:dyDescent="0.15">
      <c r="B1115" s="57">
        <v>43220</v>
      </c>
      <c r="C1115">
        <v>4.6918850000000007E-3</v>
      </c>
      <c r="D1115">
        <v>3.5840030000000001E-3</v>
      </c>
      <c r="E1115">
        <v>8.169158000000001E-3</v>
      </c>
      <c r="F1115">
        <v>7.0450100000000009E-3</v>
      </c>
      <c r="G1115">
        <v>35170155100</v>
      </c>
      <c r="H1115">
        <v>6993</v>
      </c>
      <c r="I1115" s="62">
        <v>1.4000000000000002E-3</v>
      </c>
      <c r="J1115" s="62">
        <v>2.9777272727272725E-2</v>
      </c>
      <c r="K1115" s="62"/>
      <c r="L1115" s="62"/>
      <c r="M1115" s="62"/>
    </row>
    <row r="1116" spans="2:13" x14ac:dyDescent="0.15">
      <c r="B1116" s="57">
        <v>43251</v>
      </c>
      <c r="C1116">
        <v>2.6164449999999999E-2</v>
      </c>
      <c r="D1116">
        <v>2.3868250000000001E-2</v>
      </c>
      <c r="E1116">
        <v>3.4593409999999998E-2</v>
      </c>
      <c r="F1116">
        <v>3.2893459999999999E-2</v>
      </c>
      <c r="G1116">
        <v>35342851000</v>
      </c>
      <c r="H1116">
        <v>7052</v>
      </c>
      <c r="I1116" s="62">
        <v>1.4000000000000002E-3</v>
      </c>
      <c r="J1116" s="62">
        <v>2.9123809523809524E-2</v>
      </c>
      <c r="K1116" s="62"/>
      <c r="L1116" s="62"/>
      <c r="M1116" s="62"/>
    </row>
    <row r="1117" spans="2:13" x14ac:dyDescent="0.15">
      <c r="B1117" s="57">
        <v>43280</v>
      </c>
      <c r="C1117">
        <v>5.365018E-3</v>
      </c>
      <c r="D1117">
        <v>3.5816470000000003E-3</v>
      </c>
      <c r="E1117">
        <v>2.7898560000000003E-3</v>
      </c>
      <c r="F1117">
        <v>3.9227889999999997E-5</v>
      </c>
      <c r="G1117">
        <v>36102647100</v>
      </c>
      <c r="H1117">
        <v>7066</v>
      </c>
      <c r="I1117" s="62">
        <v>1.4000000000000002E-3</v>
      </c>
      <c r="J1117" s="62">
        <v>2.8890476190476192E-2</v>
      </c>
      <c r="K1117" s="62"/>
      <c r="L1117" s="62"/>
      <c r="M1117" s="62"/>
    </row>
    <row r="1118" spans="2:13" x14ac:dyDescent="0.15">
      <c r="B1118" s="57">
        <v>43312</v>
      </c>
      <c r="C1118">
        <v>3.1603569999999997E-2</v>
      </c>
      <c r="D1118">
        <v>3.0467890000000001E-2</v>
      </c>
      <c r="E1118">
        <v>6.8374520000000008E-3</v>
      </c>
      <c r="F1118">
        <v>5.7955990000000002E-3</v>
      </c>
      <c r="G1118">
        <v>36214923800</v>
      </c>
      <c r="H1118">
        <v>7104</v>
      </c>
      <c r="I1118" s="62">
        <v>1.6000000000000001E-3</v>
      </c>
      <c r="J1118" s="62">
        <v>2.8891304347826087E-2</v>
      </c>
      <c r="K1118" s="62"/>
      <c r="L1118" s="62"/>
      <c r="M1118" s="62"/>
    </row>
    <row r="1119" spans="2:13" x14ac:dyDescent="0.15">
      <c r="B1119" s="57">
        <v>43343</v>
      </c>
      <c r="C1119">
        <v>3.0233019999999999E-2</v>
      </c>
      <c r="D1119">
        <v>2.7765439999999999E-2</v>
      </c>
      <c r="E1119">
        <v>1.920053E-2</v>
      </c>
      <c r="F1119">
        <v>1.726227E-2</v>
      </c>
      <c r="G1119">
        <v>37352624400</v>
      </c>
      <c r="H1119">
        <v>7129</v>
      </c>
      <c r="I1119" s="62">
        <v>1.6000000000000001E-3</v>
      </c>
      <c r="J1119" s="62">
        <v>3.0042105263157898E-2</v>
      </c>
      <c r="K1119" s="62"/>
      <c r="L1119" s="62"/>
      <c r="M1119" s="62"/>
    </row>
    <row r="1120" spans="2:13" x14ac:dyDescent="0.15">
      <c r="B1120" s="57">
        <v>43371</v>
      </c>
      <c r="C1120">
        <v>4.2462880000000003E-4</v>
      </c>
      <c r="D1120">
        <v>-1.2119070000000001E-3</v>
      </c>
      <c r="E1120">
        <v>-1.0332350000000001E-2</v>
      </c>
      <c r="F1120">
        <v>-1.2399439999999999E-2</v>
      </c>
      <c r="G1120">
        <v>38341203100</v>
      </c>
      <c r="H1120">
        <v>7138</v>
      </c>
      <c r="I1120" s="62">
        <v>1.5E-3</v>
      </c>
      <c r="J1120" s="62">
        <v>3.1522727272727272E-2</v>
      </c>
      <c r="K1120" s="62"/>
      <c r="L1120" s="62"/>
      <c r="M1120" s="62"/>
    </row>
    <row r="1121" spans="2:13" x14ac:dyDescent="0.15">
      <c r="B1121" s="57">
        <v>43404</v>
      </c>
      <c r="C1121">
        <v>-7.4045410000000006E-2</v>
      </c>
      <c r="D1121">
        <v>-7.5113100000000002E-2</v>
      </c>
      <c r="E1121">
        <v>-8.2374849999999999E-2</v>
      </c>
      <c r="F1121">
        <v>-8.3352679999999998E-2</v>
      </c>
      <c r="G1121">
        <v>38172746500</v>
      </c>
      <c r="H1121">
        <v>7155</v>
      </c>
      <c r="I1121" s="62">
        <v>1.9E-3</v>
      </c>
      <c r="J1121" s="62">
        <v>3.117E-2</v>
      </c>
      <c r="K1121" s="62"/>
      <c r="L1121" s="62"/>
      <c r="M1121" s="62"/>
    </row>
    <row r="1122" spans="2:13" x14ac:dyDescent="0.15">
      <c r="B1122" s="57">
        <v>43434</v>
      </c>
      <c r="C1122">
        <v>1.8512150000000002E-2</v>
      </c>
      <c r="D1122">
        <v>1.6171089999999999E-2</v>
      </c>
      <c r="E1122">
        <v>6.5649429999999997E-4</v>
      </c>
      <c r="F1122">
        <v>-1.1523400000000002E-3</v>
      </c>
      <c r="G1122">
        <v>35322081500</v>
      </c>
      <c r="H1122">
        <v>7183</v>
      </c>
      <c r="I1122" s="62">
        <v>1.8E-3</v>
      </c>
      <c r="J1122" s="62">
        <v>2.8326315789473686E-2</v>
      </c>
      <c r="K1122" s="62"/>
      <c r="L1122" s="62"/>
      <c r="M1122" s="62"/>
    </row>
    <row r="1123" spans="2:13" x14ac:dyDescent="0.15">
      <c r="B1123" s="57">
        <v>43465</v>
      </c>
      <c r="C1123">
        <v>-8.9890029999999996E-2</v>
      </c>
      <c r="D1123">
        <v>-9.2124369999999997E-2</v>
      </c>
      <c r="E1123">
        <v>-9.9321050000000008E-2</v>
      </c>
      <c r="F1123">
        <v>-0.10287499999999999</v>
      </c>
      <c r="G1123">
        <v>35798656200</v>
      </c>
      <c r="H1123">
        <v>7161</v>
      </c>
      <c r="I1123" s="62">
        <v>1.9E-3</v>
      </c>
      <c r="J1123" s="62">
        <v>2.7138095238095235E-2</v>
      </c>
      <c r="K1123" s="62"/>
      <c r="L1123" s="62"/>
      <c r="M1123" s="62"/>
    </row>
    <row r="1124" spans="2:13" x14ac:dyDescent="0.15">
      <c r="B1124" s="57">
        <v>43496</v>
      </c>
      <c r="C1124">
        <v>8.8293910000000003E-2</v>
      </c>
      <c r="D1124">
        <v>8.7067279999999997E-2</v>
      </c>
      <c r="E1124">
        <v>0.1202603</v>
      </c>
      <c r="F1124">
        <v>0.1193404</v>
      </c>
      <c r="G1124">
        <v>32534069700</v>
      </c>
      <c r="H1124">
        <v>7168</v>
      </c>
      <c r="I1124" s="62">
        <v>2.0999999999999999E-3</v>
      </c>
      <c r="J1124" s="62">
        <v>2.6763157894736839E-2</v>
      </c>
      <c r="K1124" s="62"/>
      <c r="L1124" s="62"/>
      <c r="M1124" s="62"/>
    </row>
    <row r="1125" spans="2:13" x14ac:dyDescent="0.15">
      <c r="B1125" s="57">
        <v>43524</v>
      </c>
      <c r="C1125">
        <v>3.2724210000000004E-2</v>
      </c>
      <c r="D1125">
        <v>3.0666189999999999E-2</v>
      </c>
      <c r="E1125">
        <v>3.8571649999999999E-2</v>
      </c>
      <c r="F1125">
        <v>3.7065050000000002E-2</v>
      </c>
      <c r="G1125">
        <v>35314708900</v>
      </c>
      <c r="H1125">
        <v>7156</v>
      </c>
      <c r="I1125" s="62">
        <v>1.8E-3</v>
      </c>
      <c r="J1125" s="62">
        <v>2.5709523809523807E-2</v>
      </c>
      <c r="K1125" s="62"/>
      <c r="L1125" s="62"/>
      <c r="M1125" s="62"/>
    </row>
    <row r="1126" spans="2:13" x14ac:dyDescent="0.15">
      <c r="B1126" s="57">
        <v>43553</v>
      </c>
      <c r="C1126">
        <v>1.296229E-2</v>
      </c>
      <c r="D1126">
        <v>1.114004E-2</v>
      </c>
      <c r="E1126">
        <v>-3.9077920000000002E-3</v>
      </c>
      <c r="F1126">
        <v>-6.0865720000000002E-3</v>
      </c>
      <c r="G1126">
        <v>36247026100</v>
      </c>
      <c r="H1126">
        <v>7141</v>
      </c>
      <c r="I1126" s="62">
        <v>1.9E-3</v>
      </c>
      <c r="J1126" s="62">
        <v>2.5323809523809526E-2</v>
      </c>
      <c r="K1126" s="62"/>
      <c r="L1126" s="62"/>
      <c r="M1126" s="62"/>
    </row>
    <row r="1127" spans="2:13" x14ac:dyDescent="0.15">
      <c r="B1127" s="57">
        <v>43585</v>
      </c>
      <c r="C1127">
        <v>3.789327E-2</v>
      </c>
      <c r="D1127">
        <v>3.6700049999999998E-2</v>
      </c>
      <c r="E1127">
        <v>2.0354650000000002E-2</v>
      </c>
      <c r="F1127">
        <v>1.9162120000000001E-2</v>
      </c>
      <c r="G1127">
        <v>36716878700</v>
      </c>
      <c r="H1127">
        <v>7145</v>
      </c>
      <c r="I1127" s="62">
        <v>2.0999999999999999E-3</v>
      </c>
      <c r="J1127" s="62">
        <v>2.3949999999999999E-2</v>
      </c>
      <c r="K1127" s="62"/>
      <c r="L1127" s="62"/>
      <c r="M1127" s="62"/>
    </row>
    <row r="1128" spans="2:13" x14ac:dyDescent="0.15">
      <c r="B1128" s="57">
        <v>43616</v>
      </c>
      <c r="C1128">
        <v>-6.167856E-2</v>
      </c>
      <c r="D1128">
        <v>-6.3898140000000006E-2</v>
      </c>
      <c r="E1128">
        <v>-6.4571440000000008E-2</v>
      </c>
      <c r="F1128">
        <v>-6.6402310000000006E-2</v>
      </c>
      <c r="G1128">
        <v>38083433400</v>
      </c>
      <c r="H1128">
        <v>7165</v>
      </c>
      <c r="I1128" s="62">
        <v>2.0999999999999999E-3</v>
      </c>
      <c r="J1128" s="62">
        <v>2.0739999999999998E-2</v>
      </c>
      <c r="K1128" s="62"/>
      <c r="L1128" s="62"/>
      <c r="M1128" s="62"/>
    </row>
    <row r="1129" spans="2:13" x14ac:dyDescent="0.15">
      <c r="B1129" s="57">
        <v>43644</v>
      </c>
      <c r="C1129">
        <v>6.7278859999999996E-2</v>
      </c>
      <c r="D1129">
        <v>6.5283019999999997E-2</v>
      </c>
      <c r="E1129">
        <v>4.9001820000000001E-2</v>
      </c>
      <c r="F1129">
        <v>4.609444E-2</v>
      </c>
      <c r="G1129">
        <v>35715049000</v>
      </c>
      <c r="H1129">
        <v>7207</v>
      </c>
      <c r="I1129" s="62">
        <v>1.8E-3</v>
      </c>
      <c r="J1129" s="62">
        <v>2.059090909090909E-2</v>
      </c>
      <c r="K1129" s="62"/>
      <c r="L1129" s="62"/>
      <c r="M1129" s="62"/>
    </row>
    <row r="1130" spans="2:13" x14ac:dyDescent="0.15">
      <c r="B1130" s="57">
        <v>43677</v>
      </c>
      <c r="C1130">
        <v>1.185431E-2</v>
      </c>
      <c r="D1130">
        <v>1.0701469999999999E-2</v>
      </c>
      <c r="E1130">
        <v>-5.2448700000000004E-3</v>
      </c>
      <c r="F1130">
        <v>-6.2804270000000008E-3</v>
      </c>
      <c r="G1130">
        <v>38035057000</v>
      </c>
      <c r="H1130">
        <v>7212</v>
      </c>
      <c r="I1130" s="62">
        <v>1.9E-3</v>
      </c>
      <c r="J1130" s="62">
        <v>1.6263636363636366E-2</v>
      </c>
      <c r="K1130" s="62"/>
      <c r="L1130" s="62"/>
      <c r="M1130" s="62"/>
    </row>
    <row r="1131" spans="2:13" x14ac:dyDescent="0.15">
      <c r="B1131" s="57">
        <v>43707</v>
      </c>
      <c r="C1131">
        <v>-2.0339329999999999E-2</v>
      </c>
      <c r="D1131">
        <v>-2.237188E-2</v>
      </c>
      <c r="E1131">
        <v>-4.0001170000000003E-2</v>
      </c>
      <c r="F1131">
        <v>-4.1598750000000004E-2</v>
      </c>
      <c r="G1131">
        <v>38501676900</v>
      </c>
      <c r="H1131">
        <v>7247</v>
      </c>
      <c r="I1131" s="62">
        <v>1.6000000000000001E-3</v>
      </c>
      <c r="J1131" s="62">
        <v>1.6995E-2</v>
      </c>
      <c r="K1131" s="62"/>
      <c r="L1131" s="62"/>
      <c r="M1131" s="62"/>
    </row>
    <row r="1132" spans="2:13" x14ac:dyDescent="0.15">
      <c r="B1132" s="57">
        <v>43738</v>
      </c>
      <c r="C1132">
        <v>1.6032970000000001E-2</v>
      </c>
      <c r="D1132">
        <v>1.416891E-2</v>
      </c>
      <c r="E1132">
        <v>1.7680700000000001E-2</v>
      </c>
      <c r="F1132">
        <v>1.5359660000000001E-2</v>
      </c>
      <c r="G1132">
        <v>37609484400</v>
      </c>
      <c r="H1132">
        <v>7225</v>
      </c>
      <c r="I1132" s="62">
        <v>1.8E-3</v>
      </c>
      <c r="J1132" s="62">
        <v>1.7068181818181819E-2</v>
      </c>
      <c r="K1132" s="62"/>
      <c r="L1132" s="62"/>
      <c r="M1132" s="62"/>
    </row>
    <row r="1133" spans="2:13" x14ac:dyDescent="0.15">
      <c r="B1133" s="57">
        <v>43769</v>
      </c>
      <c r="C1133">
        <v>1.9255939999999999E-2</v>
      </c>
      <c r="D1133">
        <v>1.808529E-2</v>
      </c>
      <c r="E1133">
        <v>6.2907860000000005E-3</v>
      </c>
      <c r="F1133">
        <v>5.2611890000000003E-3</v>
      </c>
      <c r="G1133">
        <v>38132940600</v>
      </c>
      <c r="H1133">
        <v>7229</v>
      </c>
      <c r="I1133" s="62">
        <v>1.5E-3</v>
      </c>
      <c r="J1133" s="62">
        <v>1.8121052631578947E-2</v>
      </c>
      <c r="K1133" s="62"/>
      <c r="L1133" s="62"/>
      <c r="M1133" s="62"/>
    </row>
    <row r="1134" spans="2:13" x14ac:dyDescent="0.15">
      <c r="B1134" s="57">
        <v>43798</v>
      </c>
      <c r="C1134">
        <v>3.4996520000000003E-2</v>
      </c>
      <c r="D1134">
        <v>3.2983230000000002E-2</v>
      </c>
      <c r="E1134">
        <v>2.6600809999999999E-2</v>
      </c>
      <c r="F1134">
        <v>2.4937670000000002E-2</v>
      </c>
      <c r="G1134">
        <v>38726520400</v>
      </c>
      <c r="H1134">
        <v>7239</v>
      </c>
      <c r="I1134" s="62">
        <v>1.1999999999999999E-3</v>
      </c>
      <c r="J1134" s="62">
        <v>1.8628571428571428E-2</v>
      </c>
      <c r="K1134" s="62"/>
      <c r="L1134" s="62"/>
      <c r="M1134" s="62"/>
    </row>
    <row r="1135" spans="2:13" x14ac:dyDescent="0.15">
      <c r="B1135" s="57">
        <v>43830</v>
      </c>
      <c r="C1135">
        <v>2.8490680000000001E-2</v>
      </c>
      <c r="D1135">
        <v>2.624421E-2</v>
      </c>
      <c r="E1135">
        <v>4.4379330000000002E-2</v>
      </c>
      <c r="F1135">
        <v>4.0641219999999999E-2</v>
      </c>
      <c r="G1135">
        <v>39998576100</v>
      </c>
      <c r="H1135">
        <v>7208</v>
      </c>
      <c r="I1135" s="62">
        <v>1.4000000000000002E-3</v>
      </c>
      <c r="J1135" s="62">
        <v>1.7576190476190478E-2</v>
      </c>
      <c r="K1135" s="62"/>
      <c r="L1135" s="62"/>
      <c r="M1135" s="62"/>
    </row>
    <row r="1136" spans="2:13" x14ac:dyDescent="0.15">
      <c r="B1136" s="57">
        <v>43861</v>
      </c>
      <c r="C1136">
        <v>-1.7277760000000001E-3</v>
      </c>
      <c r="D1136">
        <v>-2.8485160000000002E-3</v>
      </c>
      <c r="E1136">
        <v>-1.3333640000000001E-2</v>
      </c>
      <c r="F1136">
        <v>-1.420045E-2</v>
      </c>
      <c r="G1136">
        <v>41115952200</v>
      </c>
      <c r="H1136">
        <v>7225</v>
      </c>
      <c r="I1136" s="62">
        <v>1.2999999999999999E-3</v>
      </c>
      <c r="J1136" s="62">
        <v>1.5042105263157895E-2</v>
      </c>
      <c r="K1136" s="62"/>
      <c r="L1136" s="62"/>
      <c r="M1136" s="62"/>
    </row>
    <row r="1137" spans="2:13" x14ac:dyDescent="0.15">
      <c r="B1137" s="57">
        <v>43889</v>
      </c>
      <c r="C1137">
        <v>-7.7918070000000006E-2</v>
      </c>
      <c r="D1137">
        <v>-7.9867670000000002E-2</v>
      </c>
      <c r="E1137">
        <v>-6.9814470000000003E-2</v>
      </c>
      <c r="F1137">
        <v>-7.1321309999999999E-2</v>
      </c>
      <c r="G1137">
        <v>41042519300</v>
      </c>
      <c r="H1137">
        <v>7213</v>
      </c>
      <c r="I1137" s="62">
        <v>1.1999999999999999E-3</v>
      </c>
      <c r="J1137" s="62">
        <v>8.6999999999999994E-3</v>
      </c>
      <c r="K1137" s="62"/>
      <c r="L1137" s="62"/>
      <c r="M1137" s="62"/>
    </row>
    <row r="1138" spans="2:13" x14ac:dyDescent="0.15">
      <c r="B1138" s="57">
        <v>43921</v>
      </c>
      <c r="C1138">
        <v>-0.14173259999999999</v>
      </c>
      <c r="D1138">
        <v>-0.14368509999999998</v>
      </c>
      <c r="E1138">
        <v>-0.20750099999999999</v>
      </c>
      <c r="F1138">
        <v>-0.20977279999999998</v>
      </c>
      <c r="G1138">
        <v>37748182900</v>
      </c>
      <c r="H1138">
        <v>7209</v>
      </c>
      <c r="I1138" s="62">
        <v>1.1999999999999999E-3</v>
      </c>
      <c r="J1138" s="62">
        <v>6.5761904761904768E-3</v>
      </c>
      <c r="K1138" s="62"/>
      <c r="L1138" s="62"/>
      <c r="M1138" s="62"/>
    </row>
    <row r="1139" spans="2:13" x14ac:dyDescent="0.15">
      <c r="B1139" s="57">
        <v>43951</v>
      </c>
      <c r="C1139">
        <v>0.12967380000000001</v>
      </c>
      <c r="D1139">
        <v>0.1284081</v>
      </c>
      <c r="E1139">
        <v>0.15386749999999999</v>
      </c>
      <c r="F1139">
        <v>0.15251889999999999</v>
      </c>
      <c r="G1139">
        <v>32234535000</v>
      </c>
      <c r="H1139">
        <v>7195</v>
      </c>
      <c r="I1139" s="62">
        <v>0</v>
      </c>
      <c r="J1139" s="62">
        <v>6.7400000000000003E-3</v>
      </c>
      <c r="K1139" s="62"/>
      <c r="L1139" s="62"/>
      <c r="M1139" s="62"/>
    </row>
    <row r="1140" spans="2:13" x14ac:dyDescent="0.15">
      <c r="B1140" s="57">
        <v>43980</v>
      </c>
      <c r="C1140">
        <v>5.3738750000000002E-2</v>
      </c>
      <c r="D1140">
        <v>5.1688379999999999E-2</v>
      </c>
      <c r="E1140">
        <v>6.4069500000000001E-2</v>
      </c>
      <c r="F1140">
        <v>6.2276940000000003E-2</v>
      </c>
      <c r="G1140">
        <v>36424260900</v>
      </c>
      <c r="H1140">
        <v>7187</v>
      </c>
      <c r="I1140" s="62">
        <v>1E-4</v>
      </c>
      <c r="J1140" s="62">
        <v>7.286363636363636E-3</v>
      </c>
      <c r="K1140" s="62"/>
      <c r="L1140" s="62"/>
      <c r="M1140" s="62"/>
    </row>
    <row r="1141" spans="2:13" x14ac:dyDescent="0.15">
      <c r="B1141" s="57">
        <v>44012</v>
      </c>
      <c r="C1141">
        <v>2.5299080000000002E-2</v>
      </c>
      <c r="D1141">
        <v>2.3522040000000001E-2</v>
      </c>
      <c r="E1141">
        <v>5.7391000000000005E-2</v>
      </c>
      <c r="F1141">
        <v>5.4855430000000004E-2</v>
      </c>
      <c r="G1141">
        <v>38363518200</v>
      </c>
      <c r="H1141">
        <v>7177</v>
      </c>
      <c r="I1141" s="62">
        <v>1E-4</v>
      </c>
      <c r="J1141" s="62">
        <v>6.2363636363636362E-3</v>
      </c>
      <c r="K1141" s="62"/>
      <c r="L1141" s="62"/>
      <c r="M1141" s="62"/>
    </row>
    <row r="1142" spans="2:13" x14ac:dyDescent="0.15">
      <c r="B1142" s="57">
        <v>44043</v>
      </c>
      <c r="C1142">
        <v>5.5528970000000004E-2</v>
      </c>
      <c r="D1142">
        <v>5.4408200000000004E-2</v>
      </c>
      <c r="E1142">
        <v>4.0736519999999998E-2</v>
      </c>
      <c r="F1142">
        <v>3.9670980000000002E-2</v>
      </c>
      <c r="G1142">
        <v>39414301600</v>
      </c>
      <c r="H1142">
        <v>7212</v>
      </c>
      <c r="I1142" s="62">
        <v>1E-4</v>
      </c>
      <c r="J1142" s="62">
        <v>6.5000000000000006E-3</v>
      </c>
      <c r="K1142" s="62"/>
      <c r="L1142" s="62"/>
      <c r="M1142" s="62"/>
    </row>
    <row r="1143" spans="2:13" x14ac:dyDescent="0.15">
      <c r="B1143" s="57">
        <v>44074</v>
      </c>
      <c r="C1143">
        <v>6.844219E-2</v>
      </c>
      <c r="D1143">
        <v>6.6798079999999996E-2</v>
      </c>
      <c r="E1143">
        <v>3.8883790000000001E-2</v>
      </c>
      <c r="F1143">
        <v>3.7314689999999998E-2</v>
      </c>
      <c r="G1143">
        <v>41706142600</v>
      </c>
      <c r="H1143">
        <v>7230</v>
      </c>
      <c r="I1143" s="62">
        <v>1E-4</v>
      </c>
      <c r="J1143" s="62">
        <v>6.7952380952380955E-3</v>
      </c>
      <c r="K1143" s="62"/>
      <c r="L1143" s="62"/>
      <c r="M1143" s="62"/>
    </row>
    <row r="1144" spans="2:13" x14ac:dyDescent="0.15">
      <c r="B1144" s="57">
        <v>44104</v>
      </c>
      <c r="C1144">
        <v>-3.5055990000000002E-2</v>
      </c>
      <c r="D1144">
        <v>-3.6514659999999997E-2</v>
      </c>
      <c r="E1144">
        <v>-2.7356479999999999E-2</v>
      </c>
      <c r="F1144">
        <v>-2.926368E-2</v>
      </c>
      <c r="G1144">
        <v>44602549300</v>
      </c>
      <c r="H1144">
        <v>7249</v>
      </c>
      <c r="I1144" s="62">
        <v>1E-4</v>
      </c>
      <c r="J1144" s="62">
        <v>7.8714285714285709E-3</v>
      </c>
      <c r="K1144" s="62"/>
      <c r="L1144" s="62"/>
      <c r="M1144" s="62"/>
    </row>
    <row r="1145" spans="2:13" x14ac:dyDescent="0.15">
      <c r="B1145" s="57">
        <v>44134</v>
      </c>
      <c r="C1145">
        <v>-2.0178310000000001E-2</v>
      </c>
      <c r="D1145">
        <v>-2.1217710000000001E-2</v>
      </c>
      <c r="E1145">
        <v>5.8398050000000006E-4</v>
      </c>
      <c r="F1145">
        <v>-4.8349650000000004E-4</v>
      </c>
      <c r="G1145">
        <v>43027004600</v>
      </c>
      <c r="H1145">
        <v>7289</v>
      </c>
      <c r="I1145" s="62">
        <v>1E-4</v>
      </c>
      <c r="J1145" s="62">
        <v>8.6999999999999994E-3</v>
      </c>
      <c r="K1145" s="62"/>
      <c r="L1145" s="62"/>
      <c r="M1145" s="62"/>
    </row>
    <row r="1146" spans="2:13" x14ac:dyDescent="0.15">
      <c r="B1146" s="57">
        <v>44165</v>
      </c>
      <c r="C1146">
        <v>0.123707</v>
      </c>
      <c r="D1146">
        <v>0.12201869999999999</v>
      </c>
      <c r="E1146">
        <v>0.17441209999999999</v>
      </c>
      <c r="F1146">
        <v>0.17253009999999999</v>
      </c>
      <c r="G1146">
        <v>42190158200</v>
      </c>
      <c r="H1146">
        <v>7363</v>
      </c>
      <c r="I1146" s="62">
        <v>1E-4</v>
      </c>
      <c r="J1146" s="62">
        <v>9.3363636363636357E-3</v>
      </c>
      <c r="K1146" s="62"/>
      <c r="L1146" s="62"/>
      <c r="M1146" s="62"/>
    </row>
    <row r="1147" spans="2:13" x14ac:dyDescent="0.15">
      <c r="B1147" s="57">
        <v>44196</v>
      </c>
      <c r="C1147">
        <v>4.5048289999999998E-2</v>
      </c>
      <c r="D1147">
        <v>4.3243620000000003E-2</v>
      </c>
      <c r="E1147">
        <v>7.2852890000000003E-2</v>
      </c>
      <c r="F1147">
        <v>6.9761260000000005E-2</v>
      </c>
      <c r="G1147">
        <v>47504426600</v>
      </c>
      <c r="H1147">
        <v>7418</v>
      </c>
      <c r="I1147" s="62">
        <v>1E-4</v>
      </c>
      <c r="J1147" s="62">
        <v>1.0810526315789475E-2</v>
      </c>
      <c r="K1147" s="62"/>
      <c r="L1147" s="62"/>
      <c r="M1147" s="62"/>
    </row>
    <row r="1148" spans="2:13" x14ac:dyDescent="0.15">
      <c r="B1148" s="57">
        <v>44225</v>
      </c>
      <c r="C1148">
        <v>-6.3113190000000003E-4</v>
      </c>
      <c r="D1148">
        <v>-1.6106550000000001E-3</v>
      </c>
      <c r="E1148">
        <v>7.3191809999999996E-2</v>
      </c>
      <c r="F1148">
        <v>7.2452740000000002E-2</v>
      </c>
      <c r="G1148">
        <v>49779161700</v>
      </c>
      <c r="H1148">
        <v>7505</v>
      </c>
      <c r="I1148" s="62">
        <v>0</v>
      </c>
      <c r="J1148" s="62">
        <v>1.2578947368421054E-2</v>
      </c>
      <c r="K1148" s="62"/>
      <c r="L1148" s="62"/>
      <c r="M1148" s="62"/>
    </row>
    <row r="1149" spans="2:13" x14ac:dyDescent="0.15">
      <c r="B1149" s="57">
        <v>44253</v>
      </c>
      <c r="C1149">
        <v>2.9196240000000002E-2</v>
      </c>
      <c r="D1149">
        <v>2.78879E-2</v>
      </c>
      <c r="E1149">
        <v>6.7527760000000006E-2</v>
      </c>
      <c r="F1149">
        <v>6.6369850000000008E-2</v>
      </c>
      <c r="G1149">
        <v>49917477200</v>
      </c>
      <c r="H1149">
        <v>7587</v>
      </c>
      <c r="I1149" s="62">
        <v>0</v>
      </c>
      <c r="J1149" s="62">
        <v>1.6108695652173911E-2</v>
      </c>
      <c r="K1149" s="62"/>
      <c r="L1149" s="62"/>
      <c r="M1149" s="62"/>
    </row>
    <row r="1150" spans="2:13" x14ac:dyDescent="0.15">
      <c r="B1150" s="57">
        <v>44286</v>
      </c>
      <c r="C1150">
        <v>3.0573309999999999E-2</v>
      </c>
      <c r="D1150">
        <v>2.908614E-2</v>
      </c>
      <c r="E1150">
        <v>1.2448880000000001E-2</v>
      </c>
      <c r="F1150">
        <v>1.0736020000000001E-2</v>
      </c>
      <c r="G1150">
        <v>51515502400</v>
      </c>
      <c r="H1150">
        <v>7643</v>
      </c>
      <c r="I1150" s="62">
        <v>0</v>
      </c>
      <c r="J1150" s="62">
        <v>1.635E-2</v>
      </c>
      <c r="K1150" s="62"/>
      <c r="L1150" s="62"/>
      <c r="M1150" s="62"/>
    </row>
    <row r="1151" spans="2:13" x14ac:dyDescent="0.15">
      <c r="B1151" s="57">
        <v>44316</v>
      </c>
      <c r="C1151">
        <v>4.8190200000000002E-2</v>
      </c>
      <c r="D1151">
        <v>4.7300849999999998E-2</v>
      </c>
      <c r="E1151">
        <v>1.661203E-2</v>
      </c>
      <c r="F1151">
        <v>1.580488E-2</v>
      </c>
      <c r="G1151">
        <v>53409851800</v>
      </c>
      <c r="H1151">
        <v>7798</v>
      </c>
      <c r="I1151" s="62">
        <v>0</v>
      </c>
      <c r="J1151" s="62">
        <v>1.6209999999999999E-2</v>
      </c>
      <c r="K1151" s="62"/>
      <c r="L1151" s="62"/>
      <c r="M1151" s="62"/>
    </row>
    <row r="1152" spans="2:13" x14ac:dyDescent="0.15">
      <c r="B1152" s="57">
        <v>44344</v>
      </c>
      <c r="C1152">
        <v>7.0918620000000009E-3</v>
      </c>
      <c r="D1152">
        <v>5.7859080000000002E-3</v>
      </c>
      <c r="E1152">
        <v>1.317869E-2</v>
      </c>
      <c r="F1152">
        <v>1.199509E-2</v>
      </c>
      <c r="G1152">
        <v>56229959500</v>
      </c>
      <c r="H1152">
        <v>7957</v>
      </c>
      <c r="I1152" s="62">
        <v>0</v>
      </c>
      <c r="J1152" s="62">
        <v>1.519090909090909E-2</v>
      </c>
      <c r="K1152" s="62"/>
      <c r="L1152" s="62"/>
      <c r="M1152" s="62"/>
    </row>
    <row r="1153" spans="2:13" x14ac:dyDescent="0.15">
      <c r="B1153" s="57">
        <v>44377</v>
      </c>
      <c r="C1153">
        <v>2.3421790000000001E-2</v>
      </c>
      <c r="D1153">
        <v>2.2020830000000002E-2</v>
      </c>
      <c r="E1153">
        <v>2.14816E-2</v>
      </c>
      <c r="F1153">
        <v>1.9631300000000001E-2</v>
      </c>
      <c r="G1153">
        <v>56708005100</v>
      </c>
      <c r="H1153">
        <v>8053</v>
      </c>
      <c r="I1153" s="62">
        <v>0</v>
      </c>
      <c r="J1153" s="62">
        <v>1.3185714285714285E-2</v>
      </c>
      <c r="K1153" s="62"/>
      <c r="L1153" s="62"/>
      <c r="M1153" s="62"/>
    </row>
    <row r="1154" spans="2:13" x14ac:dyDescent="0.15">
      <c r="B1154" s="57">
        <v>44407</v>
      </c>
      <c r="C1154">
        <v>1.182765E-2</v>
      </c>
      <c r="D1154">
        <v>1.0952160000000001E-2</v>
      </c>
      <c r="E1154">
        <v>-3.3643949999999999E-2</v>
      </c>
      <c r="F1154">
        <v>-3.4465229999999999E-2</v>
      </c>
      <c r="G1154">
        <v>58160222800</v>
      </c>
      <c r="H1154">
        <v>8161</v>
      </c>
      <c r="I1154" s="62">
        <v>0</v>
      </c>
      <c r="J1154" s="62">
        <v>1.2831818181818182E-2</v>
      </c>
      <c r="K1154" s="62"/>
      <c r="L1154" s="62"/>
      <c r="M1154" s="62"/>
    </row>
    <row r="1155" spans="2:13" x14ac:dyDescent="0.15">
      <c r="B1155" s="57">
        <v>44439</v>
      </c>
      <c r="C1155">
        <v>2.71466E-2</v>
      </c>
      <c r="D1155">
        <v>2.5841650000000001E-2</v>
      </c>
      <c r="E1155">
        <v>1.88918E-2</v>
      </c>
      <c r="F1155">
        <v>1.7615370000000002E-2</v>
      </c>
      <c r="G1155">
        <v>58990420900</v>
      </c>
      <c r="H1155">
        <v>8280</v>
      </c>
      <c r="I1155" s="62">
        <v>0</v>
      </c>
      <c r="J1155" s="62">
        <v>1.3747619047619048E-2</v>
      </c>
      <c r="K1155" s="62"/>
      <c r="L1155" s="62"/>
      <c r="M1155" s="62"/>
    </row>
    <row r="1156" spans="2:13" x14ac:dyDescent="0.15">
      <c r="B1156" s="57">
        <v>44469</v>
      </c>
      <c r="C1156">
        <v>-4.2243370000000002E-2</v>
      </c>
      <c r="D1156">
        <v>-4.3531E-2</v>
      </c>
      <c r="E1156">
        <v>-2.8472009999999999E-2</v>
      </c>
      <c r="F1156">
        <v>-3.0083540000000002E-2</v>
      </c>
      <c r="G1156">
        <v>60658547300</v>
      </c>
      <c r="H1156">
        <v>8337</v>
      </c>
      <c r="I1156" s="62">
        <v>0</v>
      </c>
      <c r="J1156" s="62">
        <v>1.5824999999999999E-2</v>
      </c>
      <c r="K1156" s="62"/>
      <c r="L1156" s="62"/>
      <c r="M1156" s="62"/>
    </row>
    <row r="1157" spans="2:13" x14ac:dyDescent="0.15">
      <c r="B1157" s="57">
        <v>44498</v>
      </c>
      <c r="C1157">
        <v>6.4656619999999998E-2</v>
      </c>
      <c r="D1157">
        <v>6.3765589999999997E-2</v>
      </c>
      <c r="E1157">
        <v>2.6557239999999999E-2</v>
      </c>
      <c r="F1157">
        <v>2.5517450000000001E-2</v>
      </c>
      <c r="G1157">
        <v>58182951200</v>
      </c>
      <c r="H1157">
        <v>8419</v>
      </c>
      <c r="I1157" s="62">
        <v>0</v>
      </c>
      <c r="J1157" s="62">
        <v>1.5595000000000001E-2</v>
      </c>
      <c r="K1157" s="62"/>
      <c r="L1157" s="62"/>
      <c r="M1157" s="62"/>
    </row>
    <row r="1158" spans="2:13" x14ac:dyDescent="0.15">
      <c r="B1158" s="57">
        <v>44530</v>
      </c>
      <c r="C1158">
        <v>-1.8346709999999999E-2</v>
      </c>
      <c r="D1158">
        <v>-1.9702839999999999E-2</v>
      </c>
      <c r="E1158">
        <v>-4.6540369999999998E-2</v>
      </c>
      <c r="F1158">
        <v>-4.791546E-2</v>
      </c>
      <c r="G1158">
        <v>62048638200</v>
      </c>
      <c r="H1158">
        <v>8513</v>
      </c>
      <c r="I1158" s="62">
        <v>0</v>
      </c>
      <c r="J1158" s="62">
        <v>1.4650000000000002E-2</v>
      </c>
      <c r="K1158" s="62"/>
      <c r="L1158" s="62"/>
      <c r="M1158" s="62"/>
    </row>
    <row r="1159" spans="2:13" x14ac:dyDescent="0.15">
      <c r="B1159" s="57">
        <v>44561</v>
      </c>
      <c r="C1159">
        <v>3.3344789999999999E-2</v>
      </c>
      <c r="D1159">
        <v>3.1576890000000003E-2</v>
      </c>
      <c r="E1159">
        <v>-1.75968E-3</v>
      </c>
      <c r="F1159">
        <v>-4.7992630000000007E-3</v>
      </c>
      <c r="G1159">
        <v>60958139400</v>
      </c>
      <c r="H1159">
        <v>8598</v>
      </c>
      <c r="I1159" s="62">
        <v>1E-4</v>
      </c>
      <c r="J1159" s="62">
        <v>1.7639999999999999E-2</v>
      </c>
      <c r="K1159" s="62"/>
      <c r="L1159" s="62"/>
      <c r="M1159" s="62"/>
    </row>
    <row r="1160" spans="2:13" x14ac:dyDescent="0.15">
      <c r="J1160" s="61"/>
      <c r="K1160" s="61"/>
      <c r="L1160" s="61"/>
      <c r="M1160" s="61"/>
    </row>
    <row r="1161" spans="2:13" x14ac:dyDescent="0.15">
      <c r="B1161" s="33" t="s">
        <v>143</v>
      </c>
      <c r="C1161" s="14">
        <f>COUNT(C8:C1159)</f>
        <v>1152</v>
      </c>
      <c r="D1161" s="14">
        <f t="shared" ref="D1161:F1161" si="0">COUNT(D8:D1159)</f>
        <v>1152</v>
      </c>
      <c r="E1161" s="14">
        <f t="shared" si="0"/>
        <v>1152</v>
      </c>
      <c r="F1161" s="14">
        <f t="shared" si="0"/>
        <v>1152</v>
      </c>
      <c r="I1161" s="14">
        <f t="shared" ref="I1161:J1161" si="1">COUNT(I8:I1159)</f>
        <v>1146</v>
      </c>
      <c r="J1161" s="14">
        <f t="shared" si="1"/>
        <v>721</v>
      </c>
      <c r="K1161" s="14"/>
      <c r="L1161" s="14"/>
      <c r="M1161" s="14"/>
    </row>
    <row r="1162" spans="2:13" x14ac:dyDescent="0.15">
      <c r="B1162" s="33" t="s">
        <v>65</v>
      </c>
      <c r="C1162" s="35">
        <f>AVERAGE(C8:C1159)</f>
        <v>9.4196272641666728E-3</v>
      </c>
      <c r="D1162" s="35">
        <f t="shared" ref="D1162:F1162" si="2">AVERAGE(D8:D1159)</f>
        <v>6.3828850594183995E-3</v>
      </c>
      <c r="E1162" s="35">
        <f t="shared" si="2"/>
        <v>1.2238954919296855E-2</v>
      </c>
      <c r="F1162" s="35">
        <f t="shared" si="2"/>
        <v>9.7276530152256933E-3</v>
      </c>
      <c r="I1162" s="35">
        <f t="shared" ref="I1162" si="3">AVERAGE(I8:I1159)</f>
        <v>2.6778359511343891E-3</v>
      </c>
    </row>
    <row r="1163" spans="2:13" x14ac:dyDescent="0.15">
      <c r="B1163" s="33" t="s">
        <v>144</v>
      </c>
      <c r="C1163" s="35">
        <f>12*C1162</f>
        <v>0.11303552717000007</v>
      </c>
      <c r="D1163" s="35">
        <f t="shared" ref="D1163:F1163" si="4">12*D1162</f>
        <v>7.6594620713020797E-2</v>
      </c>
      <c r="E1163" s="35">
        <f t="shared" si="4"/>
        <v>0.14686745903156226</v>
      </c>
      <c r="F1163" s="35">
        <f t="shared" si="4"/>
        <v>0.11673183618270833</v>
      </c>
      <c r="I1163" s="35">
        <f t="shared" ref="I1163" si="5">12*I1162</f>
        <v>3.2134031413612665E-2</v>
      </c>
      <c r="J1163" s="35">
        <f>AVERAGE(J8:J1159)</f>
        <v>5.9490069510683474E-2</v>
      </c>
      <c r="K1163" s="35"/>
      <c r="L1163" s="35"/>
      <c r="M1163" s="35"/>
    </row>
    <row r="1164" spans="2:13" x14ac:dyDescent="0.15">
      <c r="B1164" s="33" t="s">
        <v>66</v>
      </c>
      <c r="C1164" s="35">
        <f>STDEV(C8:C1159)</f>
        <v>5.3191796694305252E-2</v>
      </c>
      <c r="D1164" s="35">
        <f t="shared" ref="D1164:F1164" si="6">STDEV(D8:D1159)</f>
        <v>5.3219797001528603E-2</v>
      </c>
      <c r="E1164" s="35">
        <f t="shared" si="6"/>
        <v>7.1304659479596189E-2</v>
      </c>
      <c r="F1164" s="35">
        <f t="shared" si="6"/>
        <v>7.1389398223100545E-2</v>
      </c>
      <c r="I1164" s="35">
        <f t="shared" ref="I1164" si="7">STDEV(I8:I1159)</f>
        <v>2.5217927069660592E-3</v>
      </c>
    </row>
    <row r="1165" spans="2:13" x14ac:dyDescent="0.15">
      <c r="B1165" s="33" t="s">
        <v>145</v>
      </c>
      <c r="C1165" s="35">
        <f>SQRT(12)*C1164</f>
        <v>0.18426178884082189</v>
      </c>
      <c r="D1165" s="35">
        <f t="shared" ref="D1165:F1165" si="8">SQRT(12)*D1164</f>
        <v>0.18435878475029865</v>
      </c>
      <c r="E1165" s="35">
        <f t="shared" si="8"/>
        <v>0.24700658607011675</v>
      </c>
      <c r="F1165" s="35">
        <f t="shared" si="8"/>
        <v>0.24730012968835494</v>
      </c>
      <c r="I1165" s="35">
        <f t="shared" ref="I1165" si="9">SQRT(12)*I1164</f>
        <v>8.7357461892437361E-3</v>
      </c>
      <c r="J1165" s="35">
        <f>STDEV(J8:J1159)</f>
        <v>2.9884473118378864E-2</v>
      </c>
      <c r="K1165" s="35"/>
      <c r="L1165" s="35"/>
      <c r="M1165" s="35"/>
    </row>
    <row r="1166" spans="2:13" x14ac:dyDescent="0.15">
      <c r="B1166" s="33" t="s">
        <v>107</v>
      </c>
      <c r="C1166" s="35">
        <f>(C1163-I1163)/C1165</f>
        <v>0.43905736650736482</v>
      </c>
    </row>
    <row r="1167" spans="2:13" x14ac:dyDescent="0.15">
      <c r="B1167" s="33"/>
    </row>
  </sheetData>
  <pageMargins left="0.7" right="0.7" top="0.75" bottom="0.75" header="0.3" footer="0.3"/>
  <pageSetup orientation="portrait" horizontalDpi="0"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05C7-D7CE-7541-BAE9-3274542B701E}">
  <dimension ref="A1:E1253"/>
  <sheetViews>
    <sheetView zoomScale="130" zoomScaleNormal="130" workbookViewId="0"/>
  </sheetViews>
  <sheetFormatPr baseColWidth="10" defaultRowHeight="16" x14ac:dyDescent="0.2"/>
  <cols>
    <col min="1" max="16384" width="10.83203125" style="74"/>
  </cols>
  <sheetData>
    <row r="1" spans="1:5" x14ac:dyDescent="0.2">
      <c r="A1" s="74" t="s">
        <v>236</v>
      </c>
    </row>
    <row r="2" spans="1:5" x14ac:dyDescent="0.2">
      <c r="A2" s="74" t="s">
        <v>237</v>
      </c>
    </row>
    <row r="4" spans="1:5" x14ac:dyDescent="0.2">
      <c r="B4" s="74" t="s">
        <v>235</v>
      </c>
      <c r="C4" s="74" t="s">
        <v>234</v>
      </c>
      <c r="D4" s="74" t="s">
        <v>233</v>
      </c>
      <c r="E4" s="74" t="s">
        <v>232</v>
      </c>
    </row>
    <row r="5" spans="1:5" x14ac:dyDescent="0.2">
      <c r="A5" s="74">
        <v>192607</v>
      </c>
      <c r="B5" s="74">
        <v>2.96</v>
      </c>
      <c r="C5" s="74">
        <v>-2.38</v>
      </c>
      <c r="D5" s="74">
        <v>-2.73</v>
      </c>
      <c r="E5" s="74">
        <v>0.22</v>
      </c>
    </row>
    <row r="6" spans="1:5" x14ac:dyDescent="0.2">
      <c r="A6" s="74">
        <v>192608</v>
      </c>
      <c r="B6" s="74">
        <v>2.64</v>
      </c>
      <c r="C6" s="74">
        <v>-1.47</v>
      </c>
      <c r="D6" s="74">
        <v>4.1399999999999997</v>
      </c>
      <c r="E6" s="74">
        <v>0.25</v>
      </c>
    </row>
    <row r="7" spans="1:5" x14ac:dyDescent="0.2">
      <c r="A7" s="74">
        <v>192609</v>
      </c>
      <c r="B7" s="74">
        <v>0.36</v>
      </c>
      <c r="C7" s="74">
        <v>-1.39</v>
      </c>
      <c r="D7" s="74">
        <v>0.12</v>
      </c>
      <c r="E7" s="74">
        <v>0.23</v>
      </c>
    </row>
    <row r="8" spans="1:5" x14ac:dyDescent="0.2">
      <c r="A8" s="74">
        <v>192610</v>
      </c>
      <c r="B8" s="74">
        <v>-3.24</v>
      </c>
      <c r="C8" s="74">
        <v>-0.13</v>
      </c>
      <c r="D8" s="74">
        <v>0.65</v>
      </c>
      <c r="E8" s="74">
        <v>0.32</v>
      </c>
    </row>
    <row r="9" spans="1:5" x14ac:dyDescent="0.2">
      <c r="A9" s="74">
        <v>192611</v>
      </c>
      <c r="B9" s="74">
        <v>2.5299999999999998</v>
      </c>
      <c r="C9" s="74">
        <v>-0.16</v>
      </c>
      <c r="D9" s="74">
        <v>-0.38</v>
      </c>
      <c r="E9" s="74">
        <v>0.31</v>
      </c>
    </row>
    <row r="10" spans="1:5" x14ac:dyDescent="0.2">
      <c r="A10" s="74">
        <v>192612</v>
      </c>
      <c r="B10" s="74">
        <v>2.62</v>
      </c>
      <c r="C10" s="74">
        <v>-0.02</v>
      </c>
      <c r="D10" s="74">
        <v>0</v>
      </c>
      <c r="E10" s="74">
        <v>0.28000000000000003</v>
      </c>
    </row>
    <row r="11" spans="1:5" x14ac:dyDescent="0.2">
      <c r="A11" s="74">
        <v>192701</v>
      </c>
      <c r="B11" s="74">
        <v>-0.06</v>
      </c>
      <c r="C11" s="74">
        <v>-0.51</v>
      </c>
      <c r="D11" s="74">
        <v>4.7300000000000004</v>
      </c>
      <c r="E11" s="74">
        <v>0.25</v>
      </c>
    </row>
    <row r="12" spans="1:5" x14ac:dyDescent="0.2">
      <c r="A12" s="74">
        <v>192702</v>
      </c>
      <c r="B12" s="74">
        <v>4.18</v>
      </c>
      <c r="C12" s="74">
        <v>-0.25</v>
      </c>
      <c r="D12" s="74">
        <v>3.27</v>
      </c>
      <c r="E12" s="74">
        <v>0.26</v>
      </c>
    </row>
    <row r="13" spans="1:5" x14ac:dyDescent="0.2">
      <c r="A13" s="74">
        <v>192703</v>
      </c>
      <c r="B13" s="74">
        <v>0.13</v>
      </c>
      <c r="C13" s="74">
        <v>-1.89</v>
      </c>
      <c r="D13" s="74">
        <v>-2.56</v>
      </c>
      <c r="E13" s="74">
        <v>0.3</v>
      </c>
    </row>
    <row r="14" spans="1:5" x14ac:dyDescent="0.2">
      <c r="A14" s="74">
        <v>192704</v>
      </c>
      <c r="B14" s="74">
        <v>0.46</v>
      </c>
      <c r="C14" s="74">
        <v>0.49</v>
      </c>
      <c r="D14" s="74">
        <v>0.71</v>
      </c>
      <c r="E14" s="74">
        <v>0.25</v>
      </c>
    </row>
    <row r="15" spans="1:5" x14ac:dyDescent="0.2">
      <c r="A15" s="74">
        <v>192705</v>
      </c>
      <c r="B15" s="74">
        <v>5.44</v>
      </c>
      <c r="C15" s="74">
        <v>1.46</v>
      </c>
      <c r="D15" s="74">
        <v>4.9800000000000004</v>
      </c>
      <c r="E15" s="74">
        <v>0.3</v>
      </c>
    </row>
    <row r="16" spans="1:5" x14ac:dyDescent="0.2">
      <c r="A16" s="74">
        <v>192706</v>
      </c>
      <c r="B16" s="74">
        <v>-2.34</v>
      </c>
      <c r="C16" s="74">
        <v>0.51</v>
      </c>
      <c r="D16" s="74">
        <v>-1.53</v>
      </c>
      <c r="E16" s="74">
        <v>0.26</v>
      </c>
    </row>
    <row r="17" spans="1:5" x14ac:dyDescent="0.2">
      <c r="A17" s="74">
        <v>192707</v>
      </c>
      <c r="B17" s="74">
        <v>7.26</v>
      </c>
      <c r="C17" s="74">
        <v>-3.25</v>
      </c>
      <c r="D17" s="74">
        <v>-1.1399999999999999</v>
      </c>
      <c r="E17" s="74">
        <v>0.3</v>
      </c>
    </row>
    <row r="18" spans="1:5" x14ac:dyDescent="0.2">
      <c r="A18" s="74">
        <v>192708</v>
      </c>
      <c r="B18" s="74">
        <v>1.97</v>
      </c>
      <c r="C18" s="74">
        <v>-0.69</v>
      </c>
      <c r="D18" s="74">
        <v>-3.74</v>
      </c>
      <c r="E18" s="74">
        <v>0.28000000000000003</v>
      </c>
    </row>
    <row r="19" spans="1:5" x14ac:dyDescent="0.2">
      <c r="A19" s="74">
        <v>192709</v>
      </c>
      <c r="B19" s="74">
        <v>4.76</v>
      </c>
      <c r="C19" s="74">
        <v>-3.63</v>
      </c>
      <c r="D19" s="74">
        <v>-0.63</v>
      </c>
      <c r="E19" s="74">
        <v>0.21</v>
      </c>
    </row>
    <row r="20" spans="1:5" x14ac:dyDescent="0.2">
      <c r="A20" s="74">
        <v>192710</v>
      </c>
      <c r="B20" s="74">
        <v>-4.3099999999999996</v>
      </c>
      <c r="C20" s="74">
        <v>2.12</v>
      </c>
      <c r="D20" s="74">
        <v>-4.33</v>
      </c>
      <c r="E20" s="74">
        <v>0.25</v>
      </c>
    </row>
    <row r="21" spans="1:5" x14ac:dyDescent="0.2">
      <c r="A21" s="74">
        <v>192711</v>
      </c>
      <c r="B21" s="74">
        <v>6.58</v>
      </c>
      <c r="C21" s="74">
        <v>2.72</v>
      </c>
      <c r="D21" s="74">
        <v>-0.27</v>
      </c>
      <c r="E21" s="74">
        <v>0.21</v>
      </c>
    </row>
    <row r="22" spans="1:5" x14ac:dyDescent="0.2">
      <c r="A22" s="74">
        <v>192712</v>
      </c>
      <c r="B22" s="74">
        <v>2.09</v>
      </c>
      <c r="C22" s="74">
        <v>0.97</v>
      </c>
      <c r="D22" s="74">
        <v>-1.1299999999999999</v>
      </c>
      <c r="E22" s="74">
        <v>0.22</v>
      </c>
    </row>
    <row r="23" spans="1:5" x14ac:dyDescent="0.2">
      <c r="A23" s="74">
        <v>192801</v>
      </c>
      <c r="B23" s="74">
        <v>-0.68</v>
      </c>
      <c r="C23" s="74">
        <v>4.26</v>
      </c>
      <c r="D23" s="74">
        <v>-0.75</v>
      </c>
      <c r="E23" s="74">
        <v>0.25</v>
      </c>
    </row>
    <row r="24" spans="1:5" x14ac:dyDescent="0.2">
      <c r="A24" s="74">
        <v>192802</v>
      </c>
      <c r="B24" s="74">
        <v>-1.7</v>
      </c>
      <c r="C24" s="74">
        <v>-2.06</v>
      </c>
      <c r="D24" s="74">
        <v>-0.65</v>
      </c>
      <c r="E24" s="74">
        <v>0.33</v>
      </c>
    </row>
    <row r="25" spans="1:5" x14ac:dyDescent="0.2">
      <c r="A25" s="74">
        <v>192803</v>
      </c>
      <c r="B25" s="74">
        <v>8.81</v>
      </c>
      <c r="C25" s="74">
        <v>-0.26</v>
      </c>
      <c r="D25" s="74">
        <v>-1.22</v>
      </c>
      <c r="E25" s="74">
        <v>0.28999999999999998</v>
      </c>
    </row>
    <row r="26" spans="1:5" x14ac:dyDescent="0.2">
      <c r="A26" s="74">
        <v>192804</v>
      </c>
      <c r="B26" s="74">
        <v>4.2300000000000004</v>
      </c>
      <c r="C26" s="74">
        <v>3.98</v>
      </c>
      <c r="D26" s="74">
        <v>3.44</v>
      </c>
      <c r="E26" s="74">
        <v>0.22</v>
      </c>
    </row>
    <row r="27" spans="1:5" x14ac:dyDescent="0.2">
      <c r="A27" s="74">
        <v>192805</v>
      </c>
      <c r="B27" s="74">
        <v>1.52</v>
      </c>
      <c r="C27" s="74">
        <v>2.85</v>
      </c>
      <c r="D27" s="74">
        <v>-3.27</v>
      </c>
      <c r="E27" s="74">
        <v>0.32</v>
      </c>
    </row>
    <row r="28" spans="1:5" x14ac:dyDescent="0.2">
      <c r="A28" s="74">
        <v>192806</v>
      </c>
      <c r="B28" s="74">
        <v>-4.8499999999999996</v>
      </c>
      <c r="C28" s="74">
        <v>-3.52</v>
      </c>
      <c r="D28" s="74">
        <v>-0.03</v>
      </c>
      <c r="E28" s="74">
        <v>0.31</v>
      </c>
    </row>
    <row r="29" spans="1:5" x14ac:dyDescent="0.2">
      <c r="A29" s="74">
        <v>192807</v>
      </c>
      <c r="B29" s="74">
        <v>0.62</v>
      </c>
      <c r="C29" s="74">
        <v>-1.32</v>
      </c>
      <c r="D29" s="74">
        <v>-0.5</v>
      </c>
      <c r="E29" s="74">
        <v>0.32</v>
      </c>
    </row>
    <row r="30" spans="1:5" x14ac:dyDescent="0.2">
      <c r="A30" s="74">
        <v>192808</v>
      </c>
      <c r="B30" s="74">
        <v>6.68</v>
      </c>
      <c r="C30" s="74">
        <v>-2.06</v>
      </c>
      <c r="D30" s="74">
        <v>-2.15</v>
      </c>
      <c r="E30" s="74">
        <v>0.32</v>
      </c>
    </row>
    <row r="31" spans="1:5" x14ac:dyDescent="0.2">
      <c r="A31" s="74">
        <v>192809</v>
      </c>
      <c r="B31" s="74">
        <v>2.88</v>
      </c>
      <c r="C31" s="74">
        <v>2.41</v>
      </c>
      <c r="D31" s="74">
        <v>0.86</v>
      </c>
      <c r="E31" s="74">
        <v>0.27</v>
      </c>
    </row>
    <row r="32" spans="1:5" x14ac:dyDescent="0.2">
      <c r="A32" s="74">
        <v>192810</v>
      </c>
      <c r="B32" s="74">
        <v>1.33</v>
      </c>
      <c r="C32" s="74">
        <v>2.2200000000000002</v>
      </c>
      <c r="D32" s="74">
        <v>-2.16</v>
      </c>
      <c r="E32" s="74">
        <v>0.41</v>
      </c>
    </row>
    <row r="33" spans="1:5" x14ac:dyDescent="0.2">
      <c r="A33" s="74">
        <v>192811</v>
      </c>
      <c r="B33" s="74">
        <v>11.81</v>
      </c>
      <c r="C33" s="74">
        <v>-1.78</v>
      </c>
      <c r="D33" s="74">
        <v>2.7</v>
      </c>
      <c r="E33" s="74">
        <v>0.38</v>
      </c>
    </row>
    <row r="34" spans="1:5" x14ac:dyDescent="0.2">
      <c r="A34" s="74">
        <v>192812</v>
      </c>
      <c r="B34" s="74">
        <v>0.36</v>
      </c>
      <c r="C34" s="74">
        <v>-0.86</v>
      </c>
      <c r="D34" s="74">
        <v>-0.65</v>
      </c>
      <c r="E34" s="74">
        <v>0.06</v>
      </c>
    </row>
    <row r="35" spans="1:5" x14ac:dyDescent="0.2">
      <c r="A35" s="74">
        <v>192901</v>
      </c>
      <c r="B35" s="74">
        <v>4.66</v>
      </c>
      <c r="C35" s="74">
        <v>-3.56</v>
      </c>
      <c r="D35" s="74">
        <v>-1.24</v>
      </c>
      <c r="E35" s="74">
        <v>0.34</v>
      </c>
    </row>
    <row r="36" spans="1:5" x14ac:dyDescent="0.2">
      <c r="A36" s="74">
        <v>192902</v>
      </c>
      <c r="B36" s="74">
        <v>-0.34</v>
      </c>
      <c r="C36" s="74">
        <v>-0.38</v>
      </c>
      <c r="D36" s="74">
        <v>1.66</v>
      </c>
      <c r="E36" s="74">
        <v>0.36</v>
      </c>
    </row>
    <row r="37" spans="1:5" x14ac:dyDescent="0.2">
      <c r="A37" s="74">
        <v>192903</v>
      </c>
      <c r="B37" s="74">
        <v>-0.89</v>
      </c>
      <c r="C37" s="74">
        <v>-4.71</v>
      </c>
      <c r="D37" s="74">
        <v>1.58</v>
      </c>
      <c r="E37" s="74">
        <v>0.34</v>
      </c>
    </row>
    <row r="38" spans="1:5" x14ac:dyDescent="0.2">
      <c r="A38" s="74">
        <v>192904</v>
      </c>
      <c r="B38" s="74">
        <v>1.43</v>
      </c>
      <c r="C38" s="74">
        <v>-0.97</v>
      </c>
      <c r="D38" s="74">
        <v>0.59</v>
      </c>
      <c r="E38" s="74">
        <v>0.36</v>
      </c>
    </row>
    <row r="39" spans="1:5" x14ac:dyDescent="0.2">
      <c r="A39" s="74">
        <v>192905</v>
      </c>
      <c r="B39" s="74">
        <v>-6.39</v>
      </c>
      <c r="C39" s="74">
        <v>-5.37</v>
      </c>
      <c r="D39" s="74">
        <v>-1.42</v>
      </c>
      <c r="E39" s="74">
        <v>0.44</v>
      </c>
    </row>
    <row r="40" spans="1:5" x14ac:dyDescent="0.2">
      <c r="A40" s="74">
        <v>192906</v>
      </c>
      <c r="B40" s="74">
        <v>9.6999999999999993</v>
      </c>
      <c r="C40" s="74">
        <v>-2.17</v>
      </c>
      <c r="D40" s="74">
        <v>-2.79</v>
      </c>
      <c r="E40" s="74">
        <v>0.52</v>
      </c>
    </row>
    <row r="41" spans="1:5" x14ac:dyDescent="0.2">
      <c r="A41" s="74">
        <v>192907</v>
      </c>
      <c r="B41" s="74">
        <v>4.46</v>
      </c>
      <c r="C41" s="74">
        <v>-3.85</v>
      </c>
      <c r="D41" s="74">
        <v>2.66</v>
      </c>
      <c r="E41" s="74">
        <v>0.33</v>
      </c>
    </row>
    <row r="42" spans="1:5" x14ac:dyDescent="0.2">
      <c r="A42" s="74">
        <v>192908</v>
      </c>
      <c r="B42" s="74">
        <v>8.18</v>
      </c>
      <c r="C42" s="74">
        <v>-9.51</v>
      </c>
      <c r="D42" s="74">
        <v>0</v>
      </c>
      <c r="E42" s="74">
        <v>0.4</v>
      </c>
    </row>
    <row r="43" spans="1:5" x14ac:dyDescent="0.2">
      <c r="A43" s="74">
        <v>192909</v>
      </c>
      <c r="B43" s="74">
        <v>-5.47</v>
      </c>
      <c r="C43" s="74">
        <v>1.18</v>
      </c>
      <c r="D43" s="74">
        <v>-0.62</v>
      </c>
      <c r="E43" s="74">
        <v>0.35</v>
      </c>
    </row>
    <row r="44" spans="1:5" x14ac:dyDescent="0.2">
      <c r="A44" s="74">
        <v>192910</v>
      </c>
      <c r="B44" s="74">
        <v>-20.12</v>
      </c>
      <c r="C44" s="74">
        <v>-4.01</v>
      </c>
      <c r="D44" s="74">
        <v>7.77</v>
      </c>
      <c r="E44" s="74">
        <v>0.46</v>
      </c>
    </row>
    <row r="45" spans="1:5" x14ac:dyDescent="0.2">
      <c r="A45" s="74">
        <v>192911</v>
      </c>
      <c r="B45" s="74">
        <v>-12.74</v>
      </c>
      <c r="C45" s="74">
        <v>-1.81</v>
      </c>
      <c r="D45" s="74">
        <v>5.22</v>
      </c>
      <c r="E45" s="74">
        <v>0.37</v>
      </c>
    </row>
    <row r="46" spans="1:5" x14ac:dyDescent="0.2">
      <c r="A46" s="74">
        <v>192912</v>
      </c>
      <c r="B46" s="74">
        <v>1.33</v>
      </c>
      <c r="C46" s="74">
        <v>-4.4800000000000004</v>
      </c>
      <c r="D46" s="74">
        <v>-0.59</v>
      </c>
      <c r="E46" s="74">
        <v>0.37</v>
      </c>
    </row>
    <row r="47" spans="1:5" x14ac:dyDescent="0.2">
      <c r="A47" s="74">
        <v>193001</v>
      </c>
      <c r="B47" s="74">
        <v>5.61</v>
      </c>
      <c r="C47" s="74">
        <v>3.53</v>
      </c>
      <c r="D47" s="74">
        <v>-0.92</v>
      </c>
      <c r="E47" s="74">
        <v>0.14000000000000001</v>
      </c>
    </row>
    <row r="48" spans="1:5" x14ac:dyDescent="0.2">
      <c r="A48" s="74">
        <v>193002</v>
      </c>
      <c r="B48" s="74">
        <v>2.5</v>
      </c>
      <c r="C48" s="74">
        <v>0.19</v>
      </c>
      <c r="D48" s="74">
        <v>0.2</v>
      </c>
      <c r="E48" s="74">
        <v>0.3</v>
      </c>
    </row>
    <row r="49" spans="1:5" x14ac:dyDescent="0.2">
      <c r="A49" s="74">
        <v>193003</v>
      </c>
      <c r="B49" s="74">
        <v>7.1</v>
      </c>
      <c r="C49" s="74">
        <v>3.41</v>
      </c>
      <c r="D49" s="74">
        <v>0.33</v>
      </c>
      <c r="E49" s="74">
        <v>0.35</v>
      </c>
    </row>
    <row r="50" spans="1:5" x14ac:dyDescent="0.2">
      <c r="A50" s="74">
        <v>193004</v>
      </c>
      <c r="B50" s="74">
        <v>-2.06</v>
      </c>
      <c r="C50" s="74">
        <v>-0.35</v>
      </c>
      <c r="D50" s="74">
        <v>-0.35</v>
      </c>
      <c r="E50" s="74">
        <v>0.21</v>
      </c>
    </row>
    <row r="51" spans="1:5" x14ac:dyDescent="0.2">
      <c r="A51" s="74">
        <v>193005</v>
      </c>
      <c r="B51" s="74">
        <v>-1.66</v>
      </c>
      <c r="C51" s="74">
        <v>-2.02</v>
      </c>
      <c r="D51" s="74">
        <v>-0.71</v>
      </c>
      <c r="E51" s="74">
        <v>0.26</v>
      </c>
    </row>
    <row r="52" spans="1:5" x14ac:dyDescent="0.2">
      <c r="A52" s="74">
        <v>193006</v>
      </c>
      <c r="B52" s="74">
        <v>-16.27</v>
      </c>
      <c r="C52" s="74">
        <v>-3.36</v>
      </c>
      <c r="D52" s="74">
        <v>2.2799999999999998</v>
      </c>
      <c r="E52" s="74">
        <v>0.27</v>
      </c>
    </row>
    <row r="53" spans="1:5" x14ac:dyDescent="0.2">
      <c r="A53" s="74">
        <v>193007</v>
      </c>
      <c r="B53" s="74">
        <v>4.12</v>
      </c>
      <c r="C53" s="74">
        <v>-0.35</v>
      </c>
      <c r="D53" s="74">
        <v>-1.54</v>
      </c>
      <c r="E53" s="74">
        <v>0.2</v>
      </c>
    </row>
    <row r="54" spans="1:5" x14ac:dyDescent="0.2">
      <c r="A54" s="74">
        <v>193008</v>
      </c>
      <c r="B54" s="74">
        <v>0.3</v>
      </c>
      <c r="C54" s="74">
        <v>-2.23</v>
      </c>
      <c r="D54" s="74">
        <v>-0.79</v>
      </c>
      <c r="E54" s="74">
        <v>0.09</v>
      </c>
    </row>
    <row r="55" spans="1:5" x14ac:dyDescent="0.2">
      <c r="A55" s="74">
        <v>193009</v>
      </c>
      <c r="B55" s="74">
        <v>-12.75</v>
      </c>
      <c r="C55" s="74">
        <v>-2.2200000000000002</v>
      </c>
      <c r="D55" s="74">
        <v>-5.27</v>
      </c>
      <c r="E55" s="74">
        <v>0.22</v>
      </c>
    </row>
    <row r="56" spans="1:5" x14ac:dyDescent="0.2">
      <c r="A56" s="74">
        <v>193010</v>
      </c>
      <c r="B56" s="74">
        <v>-8.7799999999999994</v>
      </c>
      <c r="C56" s="74">
        <v>-0.12</v>
      </c>
      <c r="D56" s="74">
        <v>-1.38</v>
      </c>
      <c r="E56" s="74">
        <v>0.09</v>
      </c>
    </row>
    <row r="57" spans="1:5" x14ac:dyDescent="0.2">
      <c r="A57" s="74">
        <v>193011</v>
      </c>
      <c r="B57" s="74">
        <v>-3.04</v>
      </c>
      <c r="C57" s="74">
        <v>2.2200000000000002</v>
      </c>
      <c r="D57" s="74">
        <v>-3.52</v>
      </c>
      <c r="E57" s="74">
        <v>0.13</v>
      </c>
    </row>
    <row r="58" spans="1:5" x14ac:dyDescent="0.2">
      <c r="A58" s="74">
        <v>193012</v>
      </c>
      <c r="B58" s="74">
        <v>-7.83</v>
      </c>
      <c r="C58" s="74">
        <v>-4.66</v>
      </c>
      <c r="D58" s="74">
        <v>-5.38</v>
      </c>
      <c r="E58" s="74">
        <v>0.14000000000000001</v>
      </c>
    </row>
    <row r="59" spans="1:5" x14ac:dyDescent="0.2">
      <c r="A59" s="74">
        <v>193101</v>
      </c>
      <c r="B59" s="74">
        <v>6.24</v>
      </c>
      <c r="C59" s="74">
        <v>3.75</v>
      </c>
      <c r="D59" s="74">
        <v>7.13</v>
      </c>
      <c r="E59" s="74">
        <v>0.15</v>
      </c>
    </row>
    <row r="60" spans="1:5" x14ac:dyDescent="0.2">
      <c r="A60" s="74">
        <v>193102</v>
      </c>
      <c r="B60" s="74">
        <v>10.88</v>
      </c>
      <c r="C60" s="74">
        <v>3.38</v>
      </c>
      <c r="D60" s="74">
        <v>1.6</v>
      </c>
      <c r="E60" s="74">
        <v>0.04</v>
      </c>
    </row>
    <row r="61" spans="1:5" x14ac:dyDescent="0.2">
      <c r="A61" s="74">
        <v>193103</v>
      </c>
      <c r="B61" s="74">
        <v>-6.43</v>
      </c>
      <c r="C61" s="74">
        <v>3.06</v>
      </c>
      <c r="D61" s="74">
        <v>-3.67</v>
      </c>
      <c r="E61" s="74">
        <v>0.13</v>
      </c>
    </row>
    <row r="62" spans="1:5" x14ac:dyDescent="0.2">
      <c r="A62" s="74">
        <v>193104</v>
      </c>
      <c r="B62" s="74">
        <v>-9.98</v>
      </c>
      <c r="C62" s="74">
        <v>-4.63</v>
      </c>
      <c r="D62" s="74">
        <v>-3.95</v>
      </c>
      <c r="E62" s="74">
        <v>0.08</v>
      </c>
    </row>
    <row r="63" spans="1:5" x14ac:dyDescent="0.2">
      <c r="A63" s="74">
        <v>193105</v>
      </c>
      <c r="B63" s="74">
        <v>-13.24</v>
      </c>
      <c r="C63" s="74">
        <v>5.16</v>
      </c>
      <c r="D63" s="74">
        <v>-6.59</v>
      </c>
      <c r="E63" s="74">
        <v>0.09</v>
      </c>
    </row>
    <row r="64" spans="1:5" x14ac:dyDescent="0.2">
      <c r="A64" s="74">
        <v>193106</v>
      </c>
      <c r="B64" s="74">
        <v>13.9</v>
      </c>
      <c r="C64" s="74">
        <v>-5.36</v>
      </c>
      <c r="D64" s="74">
        <v>11.34</v>
      </c>
      <c r="E64" s="74">
        <v>0.08</v>
      </c>
    </row>
    <row r="65" spans="1:5" x14ac:dyDescent="0.2">
      <c r="A65" s="74">
        <v>193107</v>
      </c>
      <c r="B65" s="74">
        <v>-6.62</v>
      </c>
      <c r="C65" s="74">
        <v>1.49</v>
      </c>
      <c r="D65" s="74">
        <v>-2.21</v>
      </c>
      <c r="E65" s="74">
        <v>0.06</v>
      </c>
    </row>
    <row r="66" spans="1:5" x14ac:dyDescent="0.2">
      <c r="A66" s="74">
        <v>193108</v>
      </c>
      <c r="B66" s="74">
        <v>0.41</v>
      </c>
      <c r="C66" s="74">
        <v>-1.92</v>
      </c>
      <c r="D66" s="74">
        <v>-1.54</v>
      </c>
      <c r="E66" s="74">
        <v>0.03</v>
      </c>
    </row>
    <row r="67" spans="1:5" x14ac:dyDescent="0.2">
      <c r="A67" s="74">
        <v>193109</v>
      </c>
      <c r="B67" s="74">
        <v>-29.13</v>
      </c>
      <c r="C67" s="74">
        <v>0.48</v>
      </c>
      <c r="D67" s="74">
        <v>-6.67</v>
      </c>
      <c r="E67" s="74">
        <v>0.03</v>
      </c>
    </row>
    <row r="68" spans="1:5" x14ac:dyDescent="0.2">
      <c r="A68" s="74">
        <v>193110</v>
      </c>
      <c r="B68" s="74">
        <v>8.0399999999999991</v>
      </c>
      <c r="C68" s="74">
        <v>-1.73</v>
      </c>
      <c r="D68" s="74">
        <v>1.46</v>
      </c>
      <c r="E68" s="74">
        <v>0.1</v>
      </c>
    </row>
    <row r="69" spans="1:5" x14ac:dyDescent="0.2">
      <c r="A69" s="74">
        <v>193111</v>
      </c>
      <c r="B69" s="74">
        <v>-9.08</v>
      </c>
      <c r="C69" s="74">
        <v>4.32</v>
      </c>
      <c r="D69" s="74">
        <v>-5.0599999999999996</v>
      </c>
      <c r="E69" s="74">
        <v>0.17</v>
      </c>
    </row>
    <row r="70" spans="1:5" x14ac:dyDescent="0.2">
      <c r="A70" s="74">
        <v>193112</v>
      </c>
      <c r="B70" s="74">
        <v>-13.53</v>
      </c>
      <c r="C70" s="74">
        <v>-0.42</v>
      </c>
      <c r="D70" s="74">
        <v>-9.0500000000000007</v>
      </c>
      <c r="E70" s="74">
        <v>0.12</v>
      </c>
    </row>
    <row r="71" spans="1:5" x14ac:dyDescent="0.2">
      <c r="A71" s="74">
        <v>193201</v>
      </c>
      <c r="B71" s="74">
        <v>-1.58</v>
      </c>
      <c r="C71" s="74">
        <v>3.85</v>
      </c>
      <c r="D71" s="74">
        <v>9.16</v>
      </c>
      <c r="E71" s="74">
        <v>0.23</v>
      </c>
    </row>
    <row r="72" spans="1:5" x14ac:dyDescent="0.2">
      <c r="A72" s="74">
        <v>193202</v>
      </c>
      <c r="B72" s="74">
        <v>5.46</v>
      </c>
      <c r="C72" s="74">
        <v>-2.87</v>
      </c>
      <c r="D72" s="74">
        <v>-1.31</v>
      </c>
      <c r="E72" s="74">
        <v>0.23</v>
      </c>
    </row>
    <row r="73" spans="1:5" x14ac:dyDescent="0.2">
      <c r="A73" s="74">
        <v>193203</v>
      </c>
      <c r="B73" s="74">
        <v>-11.21</v>
      </c>
      <c r="C73" s="74">
        <v>2.34</v>
      </c>
      <c r="D73" s="74">
        <v>-2.44</v>
      </c>
      <c r="E73" s="74">
        <v>0.16</v>
      </c>
    </row>
    <row r="74" spans="1:5" x14ac:dyDescent="0.2">
      <c r="A74" s="74">
        <v>193204</v>
      </c>
      <c r="B74" s="74">
        <v>-17.96</v>
      </c>
      <c r="C74" s="74">
        <v>1.51</v>
      </c>
      <c r="D74" s="74">
        <v>1.32</v>
      </c>
      <c r="E74" s="74">
        <v>0.11</v>
      </c>
    </row>
    <row r="75" spans="1:5" x14ac:dyDescent="0.2">
      <c r="A75" s="74">
        <v>193205</v>
      </c>
      <c r="B75" s="74">
        <v>-20.51</v>
      </c>
      <c r="C75" s="74">
        <v>4.12</v>
      </c>
      <c r="D75" s="74">
        <v>-3.32</v>
      </c>
      <c r="E75" s="74">
        <v>0.06</v>
      </c>
    </row>
    <row r="76" spans="1:5" x14ac:dyDescent="0.2">
      <c r="A76" s="74">
        <v>193206</v>
      </c>
      <c r="B76" s="74">
        <v>-0.7</v>
      </c>
      <c r="C76" s="74">
        <v>0.19</v>
      </c>
      <c r="D76" s="74">
        <v>5.52</v>
      </c>
      <c r="E76" s="74">
        <v>0.02</v>
      </c>
    </row>
    <row r="77" spans="1:5" x14ac:dyDescent="0.2">
      <c r="A77" s="74">
        <v>193207</v>
      </c>
      <c r="B77" s="74">
        <v>33.840000000000003</v>
      </c>
      <c r="C77" s="74">
        <v>-4.59</v>
      </c>
      <c r="D77" s="74">
        <v>35.61</v>
      </c>
      <c r="E77" s="74">
        <v>0.03</v>
      </c>
    </row>
    <row r="78" spans="1:5" x14ac:dyDescent="0.2">
      <c r="A78" s="74">
        <v>193208</v>
      </c>
      <c r="B78" s="74">
        <v>37.06</v>
      </c>
      <c r="C78" s="74">
        <v>13.41</v>
      </c>
      <c r="D78" s="74">
        <v>34.24</v>
      </c>
      <c r="E78" s="74">
        <v>0.03</v>
      </c>
    </row>
    <row r="79" spans="1:5" x14ac:dyDescent="0.2">
      <c r="A79" s="74">
        <v>193209</v>
      </c>
      <c r="B79" s="74">
        <v>-2.94</v>
      </c>
      <c r="C79" s="74">
        <v>-2.08</v>
      </c>
      <c r="D79" s="74">
        <v>-7.36</v>
      </c>
      <c r="E79" s="74">
        <v>0.03</v>
      </c>
    </row>
    <row r="80" spans="1:5" x14ac:dyDescent="0.2">
      <c r="A80" s="74">
        <v>193210</v>
      </c>
      <c r="B80" s="74">
        <v>-13.17</v>
      </c>
      <c r="C80" s="74">
        <v>-2.56</v>
      </c>
      <c r="D80" s="74">
        <v>-10.33</v>
      </c>
      <c r="E80" s="74">
        <v>0.02</v>
      </c>
    </row>
    <row r="81" spans="1:5" x14ac:dyDescent="0.2">
      <c r="A81" s="74">
        <v>193211</v>
      </c>
      <c r="B81" s="74">
        <v>-5.88</v>
      </c>
      <c r="C81" s="74">
        <v>2</v>
      </c>
      <c r="D81" s="74">
        <v>-13.11</v>
      </c>
      <c r="E81" s="74">
        <v>0.02</v>
      </c>
    </row>
    <row r="82" spans="1:5" x14ac:dyDescent="0.2">
      <c r="A82" s="74">
        <v>193212</v>
      </c>
      <c r="B82" s="74">
        <v>4.4000000000000004</v>
      </c>
      <c r="C82" s="74">
        <v>-8.64</v>
      </c>
      <c r="D82" s="74">
        <v>-7.72</v>
      </c>
      <c r="E82" s="74">
        <v>0.01</v>
      </c>
    </row>
    <row r="83" spans="1:5" x14ac:dyDescent="0.2">
      <c r="A83" s="74">
        <v>193301</v>
      </c>
      <c r="B83" s="74">
        <v>1.25</v>
      </c>
      <c r="C83" s="74">
        <v>0.63</v>
      </c>
      <c r="D83" s="74">
        <v>6.36</v>
      </c>
      <c r="E83" s="74">
        <v>0.01</v>
      </c>
    </row>
    <row r="84" spans="1:5" x14ac:dyDescent="0.2">
      <c r="A84" s="74">
        <v>193302</v>
      </c>
      <c r="B84" s="74">
        <v>-15.24</v>
      </c>
      <c r="C84" s="74">
        <v>-2.58</v>
      </c>
      <c r="D84" s="74">
        <v>-2.95</v>
      </c>
      <c r="E84" s="74">
        <v>-0.03</v>
      </c>
    </row>
    <row r="85" spans="1:5" x14ac:dyDescent="0.2">
      <c r="A85" s="74">
        <v>193303</v>
      </c>
      <c r="B85" s="74">
        <v>3.29</v>
      </c>
      <c r="C85" s="74">
        <v>3.79</v>
      </c>
      <c r="D85" s="74">
        <v>7.54</v>
      </c>
      <c r="E85" s="74">
        <v>0.04</v>
      </c>
    </row>
    <row r="86" spans="1:5" x14ac:dyDescent="0.2">
      <c r="A86" s="74">
        <v>193304</v>
      </c>
      <c r="B86" s="74">
        <v>38.85</v>
      </c>
      <c r="C86" s="74">
        <v>3.07</v>
      </c>
      <c r="D86" s="74">
        <v>19.649999999999999</v>
      </c>
      <c r="E86" s="74">
        <v>0.1</v>
      </c>
    </row>
    <row r="87" spans="1:5" x14ac:dyDescent="0.2">
      <c r="A87" s="74">
        <v>193305</v>
      </c>
      <c r="B87" s="74">
        <v>21.43</v>
      </c>
      <c r="C87" s="74">
        <v>36.56</v>
      </c>
      <c r="D87" s="74">
        <v>19.190000000000001</v>
      </c>
      <c r="E87" s="74">
        <v>0.04</v>
      </c>
    </row>
    <row r="88" spans="1:5" x14ac:dyDescent="0.2">
      <c r="A88" s="74">
        <v>193306</v>
      </c>
      <c r="B88" s="74">
        <v>13.11</v>
      </c>
      <c r="C88" s="74">
        <v>8.42</v>
      </c>
      <c r="D88" s="74">
        <v>-1.78</v>
      </c>
      <c r="E88" s="74">
        <v>0.02</v>
      </c>
    </row>
    <row r="89" spans="1:5" x14ac:dyDescent="0.2">
      <c r="A89" s="74">
        <v>193307</v>
      </c>
      <c r="B89" s="74">
        <v>-9.6300000000000008</v>
      </c>
      <c r="C89" s="74">
        <v>-1.05</v>
      </c>
      <c r="D89" s="74">
        <v>3.27</v>
      </c>
      <c r="E89" s="74">
        <v>0.02</v>
      </c>
    </row>
    <row r="90" spans="1:5" x14ac:dyDescent="0.2">
      <c r="A90" s="74">
        <v>193308</v>
      </c>
      <c r="B90" s="74">
        <v>12.05</v>
      </c>
      <c r="C90" s="74">
        <v>-5.39</v>
      </c>
      <c r="D90" s="74">
        <v>3</v>
      </c>
      <c r="E90" s="74">
        <v>0.03</v>
      </c>
    </row>
    <row r="91" spans="1:5" x14ac:dyDescent="0.2">
      <c r="A91" s="74">
        <v>193309</v>
      </c>
      <c r="B91" s="74">
        <v>-10.65</v>
      </c>
      <c r="C91" s="74">
        <v>-0.4</v>
      </c>
      <c r="D91" s="74">
        <v>-11.74</v>
      </c>
      <c r="E91" s="74">
        <v>0.02</v>
      </c>
    </row>
    <row r="92" spans="1:5" x14ac:dyDescent="0.2">
      <c r="A92" s="74">
        <v>193310</v>
      </c>
      <c r="B92" s="74">
        <v>-8.36</v>
      </c>
      <c r="C92" s="74">
        <v>-0.2</v>
      </c>
      <c r="D92" s="74">
        <v>-8.57</v>
      </c>
      <c r="E92" s="74">
        <v>0.01</v>
      </c>
    </row>
    <row r="93" spans="1:5" x14ac:dyDescent="0.2">
      <c r="A93" s="74">
        <v>193311</v>
      </c>
      <c r="B93" s="74">
        <v>9.9700000000000006</v>
      </c>
      <c r="C93" s="74">
        <v>-6.47</v>
      </c>
      <c r="D93" s="74">
        <v>2.3199999999999998</v>
      </c>
      <c r="E93" s="74">
        <v>0.02</v>
      </c>
    </row>
    <row r="94" spans="1:5" x14ac:dyDescent="0.2">
      <c r="A94" s="74">
        <v>193312</v>
      </c>
      <c r="B94" s="74">
        <v>1.83</v>
      </c>
      <c r="C94" s="74">
        <v>0.63</v>
      </c>
      <c r="D94" s="74">
        <v>-1.56</v>
      </c>
      <c r="E94" s="74">
        <v>0.02</v>
      </c>
    </row>
    <row r="95" spans="1:5" x14ac:dyDescent="0.2">
      <c r="A95" s="74">
        <v>193401</v>
      </c>
      <c r="B95" s="74">
        <v>12.6</v>
      </c>
      <c r="C95" s="74">
        <v>12.69</v>
      </c>
      <c r="D95" s="74">
        <v>15.59</v>
      </c>
      <c r="E95" s="74">
        <v>0.05</v>
      </c>
    </row>
    <row r="96" spans="1:5" x14ac:dyDescent="0.2">
      <c r="A96" s="74">
        <v>193402</v>
      </c>
      <c r="B96" s="74">
        <v>-2.5</v>
      </c>
      <c r="C96" s="74">
        <v>5.0999999999999996</v>
      </c>
      <c r="D96" s="74">
        <v>2</v>
      </c>
      <c r="E96" s="74">
        <v>0.02</v>
      </c>
    </row>
    <row r="97" spans="1:5" x14ac:dyDescent="0.2">
      <c r="A97" s="74">
        <v>193403</v>
      </c>
      <c r="B97" s="74">
        <v>0.09</v>
      </c>
      <c r="C97" s="74">
        <v>2.5099999999999998</v>
      </c>
      <c r="D97" s="74">
        <v>-2.7</v>
      </c>
      <c r="E97" s="74">
        <v>0.02</v>
      </c>
    </row>
    <row r="98" spans="1:5" x14ac:dyDescent="0.2">
      <c r="A98" s="74">
        <v>193404</v>
      </c>
      <c r="B98" s="74">
        <v>-1.79</v>
      </c>
      <c r="C98" s="74">
        <v>2.73</v>
      </c>
      <c r="D98" s="74">
        <v>-3.73</v>
      </c>
      <c r="E98" s="74">
        <v>0.01</v>
      </c>
    </row>
    <row r="99" spans="1:5" x14ac:dyDescent="0.2">
      <c r="A99" s="74">
        <v>193405</v>
      </c>
      <c r="B99" s="74">
        <v>-7.25</v>
      </c>
      <c r="C99" s="74">
        <v>-0.28999999999999998</v>
      </c>
      <c r="D99" s="74">
        <v>-5.89</v>
      </c>
      <c r="E99" s="74">
        <v>0.01</v>
      </c>
    </row>
    <row r="100" spans="1:5" x14ac:dyDescent="0.2">
      <c r="A100" s="74">
        <v>193406</v>
      </c>
      <c r="B100" s="74">
        <v>2.64</v>
      </c>
      <c r="C100" s="74">
        <v>-2.23</v>
      </c>
      <c r="D100" s="74">
        <v>-2.96</v>
      </c>
      <c r="E100" s="74">
        <v>0.01</v>
      </c>
    </row>
    <row r="101" spans="1:5" x14ac:dyDescent="0.2">
      <c r="A101" s="74">
        <v>193407</v>
      </c>
      <c r="B101" s="74">
        <v>-10.96</v>
      </c>
      <c r="C101" s="74">
        <v>-6.71</v>
      </c>
      <c r="D101" s="74">
        <v>-10.98</v>
      </c>
      <c r="E101" s="74">
        <v>0.01</v>
      </c>
    </row>
    <row r="102" spans="1:5" x14ac:dyDescent="0.2">
      <c r="A102" s="74">
        <v>193408</v>
      </c>
      <c r="B102" s="74">
        <v>5.58</v>
      </c>
      <c r="C102" s="74">
        <v>5.24</v>
      </c>
      <c r="D102" s="74">
        <v>0.68</v>
      </c>
      <c r="E102" s="74">
        <v>0.01</v>
      </c>
    </row>
    <row r="103" spans="1:5" x14ac:dyDescent="0.2">
      <c r="A103" s="74">
        <v>193409</v>
      </c>
      <c r="B103" s="74">
        <v>-0.23</v>
      </c>
      <c r="C103" s="74">
        <v>-1.43</v>
      </c>
      <c r="D103" s="74">
        <v>-1.31</v>
      </c>
      <c r="E103" s="74">
        <v>0.01</v>
      </c>
    </row>
    <row r="104" spans="1:5" x14ac:dyDescent="0.2">
      <c r="A104" s="74">
        <v>193410</v>
      </c>
      <c r="B104" s="74">
        <v>-1.66</v>
      </c>
      <c r="C104" s="74">
        <v>1.53</v>
      </c>
      <c r="D104" s="74">
        <v>-5.5</v>
      </c>
      <c r="E104" s="74">
        <v>0.01</v>
      </c>
    </row>
    <row r="105" spans="1:5" x14ac:dyDescent="0.2">
      <c r="A105" s="74">
        <v>193411</v>
      </c>
      <c r="B105" s="74">
        <v>8.33</v>
      </c>
      <c r="C105" s="74">
        <v>6.31</v>
      </c>
      <c r="D105" s="74">
        <v>-1.97</v>
      </c>
      <c r="E105" s="74">
        <v>0.01</v>
      </c>
    </row>
    <row r="106" spans="1:5" x14ac:dyDescent="0.2">
      <c r="A106" s="74">
        <v>193412</v>
      </c>
      <c r="B106" s="74">
        <v>0.36</v>
      </c>
      <c r="C106" s="74">
        <v>2.99</v>
      </c>
      <c r="D106" s="74">
        <v>-3.11</v>
      </c>
      <c r="E106" s="74">
        <v>0.01</v>
      </c>
    </row>
    <row r="107" spans="1:5" x14ac:dyDescent="0.2">
      <c r="A107" s="74">
        <v>193501</v>
      </c>
      <c r="B107" s="74">
        <v>-3.45</v>
      </c>
      <c r="C107" s="74">
        <v>1.03</v>
      </c>
      <c r="D107" s="74">
        <v>-1.83</v>
      </c>
      <c r="E107" s="74">
        <v>0.01</v>
      </c>
    </row>
    <row r="108" spans="1:5" x14ac:dyDescent="0.2">
      <c r="A108" s="74">
        <v>193502</v>
      </c>
      <c r="B108" s="74">
        <v>-1.94</v>
      </c>
      <c r="C108" s="74">
        <v>0.56000000000000005</v>
      </c>
      <c r="D108" s="74">
        <v>-7.51</v>
      </c>
      <c r="E108" s="74">
        <v>0.02</v>
      </c>
    </row>
    <row r="109" spans="1:5" x14ac:dyDescent="0.2">
      <c r="A109" s="74">
        <v>193503</v>
      </c>
      <c r="B109" s="74">
        <v>-3.68</v>
      </c>
      <c r="C109" s="74">
        <v>-3.59</v>
      </c>
      <c r="D109" s="74">
        <v>-5.07</v>
      </c>
      <c r="E109" s="74">
        <v>0.01</v>
      </c>
    </row>
    <row r="110" spans="1:5" x14ac:dyDescent="0.2">
      <c r="A110" s="74">
        <v>193504</v>
      </c>
      <c r="B110" s="74">
        <v>9.06</v>
      </c>
      <c r="C110" s="74">
        <v>-1.47</v>
      </c>
      <c r="D110" s="74">
        <v>4.32</v>
      </c>
      <c r="E110" s="74">
        <v>0.01</v>
      </c>
    </row>
    <row r="111" spans="1:5" x14ac:dyDescent="0.2">
      <c r="A111" s="74">
        <v>193505</v>
      </c>
      <c r="B111" s="74">
        <v>3.47</v>
      </c>
      <c r="C111" s="74">
        <v>-3.25</v>
      </c>
      <c r="D111" s="74">
        <v>2.48</v>
      </c>
      <c r="E111" s="74">
        <v>0.01</v>
      </c>
    </row>
    <row r="112" spans="1:5" x14ac:dyDescent="0.2">
      <c r="A112" s="74">
        <v>193506</v>
      </c>
      <c r="B112" s="74">
        <v>5.93</v>
      </c>
      <c r="C112" s="74">
        <v>-2.4</v>
      </c>
      <c r="D112" s="74">
        <v>-1.88</v>
      </c>
      <c r="E112" s="74">
        <v>0.01</v>
      </c>
    </row>
    <row r="113" spans="1:5" x14ac:dyDescent="0.2">
      <c r="A113" s="74">
        <v>193507</v>
      </c>
      <c r="B113" s="74">
        <v>7.51</v>
      </c>
      <c r="C113" s="74">
        <v>1.65</v>
      </c>
      <c r="D113" s="74">
        <v>6.64</v>
      </c>
      <c r="E113" s="74">
        <v>0.01</v>
      </c>
    </row>
    <row r="114" spans="1:5" x14ac:dyDescent="0.2">
      <c r="A114" s="74">
        <v>193508</v>
      </c>
      <c r="B114" s="74">
        <v>2.65</v>
      </c>
      <c r="C114" s="74">
        <v>6.11</v>
      </c>
      <c r="D114" s="74">
        <v>5.9</v>
      </c>
      <c r="E114" s="74">
        <v>0.01</v>
      </c>
    </row>
    <row r="115" spans="1:5" x14ac:dyDescent="0.2">
      <c r="A115" s="74">
        <v>193509</v>
      </c>
      <c r="B115" s="74">
        <v>2.63</v>
      </c>
      <c r="C115" s="74">
        <v>1.63</v>
      </c>
      <c r="D115" s="74">
        <v>-4.01</v>
      </c>
      <c r="E115" s="74">
        <v>0.01</v>
      </c>
    </row>
    <row r="116" spans="1:5" x14ac:dyDescent="0.2">
      <c r="A116" s="74">
        <v>193510</v>
      </c>
      <c r="B116" s="74">
        <v>7.03</v>
      </c>
      <c r="C116" s="74">
        <v>2.8</v>
      </c>
      <c r="D116" s="74">
        <v>-2.44</v>
      </c>
      <c r="E116" s="74">
        <v>0.01</v>
      </c>
    </row>
    <row r="117" spans="1:5" x14ac:dyDescent="0.2">
      <c r="A117" s="74">
        <v>193511</v>
      </c>
      <c r="B117" s="74">
        <v>4.88</v>
      </c>
      <c r="C117" s="74">
        <v>4.16</v>
      </c>
      <c r="D117" s="74">
        <v>11.73</v>
      </c>
      <c r="E117" s="74">
        <v>0.02</v>
      </c>
    </row>
    <row r="118" spans="1:5" x14ac:dyDescent="0.2">
      <c r="A118" s="74">
        <v>193512</v>
      </c>
      <c r="B118" s="74">
        <v>4.5599999999999996</v>
      </c>
      <c r="C118" s="74">
        <v>0.4</v>
      </c>
      <c r="D118" s="74">
        <v>1.06</v>
      </c>
      <c r="E118" s="74">
        <v>0.01</v>
      </c>
    </row>
    <row r="119" spans="1:5" x14ac:dyDescent="0.2">
      <c r="A119" s="74">
        <v>193601</v>
      </c>
      <c r="B119" s="74">
        <v>6.89</v>
      </c>
      <c r="C119" s="74">
        <v>5.17</v>
      </c>
      <c r="D119" s="74">
        <v>10.33</v>
      </c>
      <c r="E119" s="74">
        <v>0.01</v>
      </c>
    </row>
    <row r="120" spans="1:5" x14ac:dyDescent="0.2">
      <c r="A120" s="74">
        <v>193602</v>
      </c>
      <c r="B120" s="74">
        <v>2.4900000000000002</v>
      </c>
      <c r="C120" s="74">
        <v>1.42</v>
      </c>
      <c r="D120" s="74">
        <v>4.87</v>
      </c>
      <c r="E120" s="74">
        <v>0.01</v>
      </c>
    </row>
    <row r="121" spans="1:5" x14ac:dyDescent="0.2">
      <c r="A121" s="74">
        <v>193603</v>
      </c>
      <c r="B121" s="74">
        <v>0.99</v>
      </c>
      <c r="C121" s="74">
        <v>0.56999999999999995</v>
      </c>
      <c r="D121" s="74">
        <v>-1.62</v>
      </c>
      <c r="E121" s="74">
        <v>0.02</v>
      </c>
    </row>
    <row r="122" spans="1:5" x14ac:dyDescent="0.2">
      <c r="A122" s="74">
        <v>193604</v>
      </c>
      <c r="B122" s="74">
        <v>-8.14</v>
      </c>
      <c r="C122" s="74">
        <v>-6.07</v>
      </c>
      <c r="D122" s="74">
        <v>-2.08</v>
      </c>
      <c r="E122" s="74">
        <v>0.02</v>
      </c>
    </row>
    <row r="123" spans="1:5" x14ac:dyDescent="0.2">
      <c r="A123" s="74">
        <v>193605</v>
      </c>
      <c r="B123" s="74">
        <v>5.19</v>
      </c>
      <c r="C123" s="74">
        <v>0.9</v>
      </c>
      <c r="D123" s="74">
        <v>2.54</v>
      </c>
      <c r="E123" s="74">
        <v>0.02</v>
      </c>
    </row>
    <row r="124" spans="1:5" x14ac:dyDescent="0.2">
      <c r="A124" s="74">
        <v>193606</v>
      </c>
      <c r="B124" s="74">
        <v>2.4</v>
      </c>
      <c r="C124" s="74">
        <v>-3.23</v>
      </c>
      <c r="D124" s="74">
        <v>-1.22</v>
      </c>
      <c r="E124" s="74">
        <v>0.03</v>
      </c>
    </row>
    <row r="125" spans="1:5" x14ac:dyDescent="0.2">
      <c r="A125" s="74">
        <v>193607</v>
      </c>
      <c r="B125" s="74">
        <v>6.67</v>
      </c>
      <c r="C125" s="74">
        <v>1</v>
      </c>
      <c r="D125" s="74">
        <v>2.4</v>
      </c>
      <c r="E125" s="74">
        <v>0.01</v>
      </c>
    </row>
    <row r="126" spans="1:5" x14ac:dyDescent="0.2">
      <c r="A126" s="74">
        <v>193608</v>
      </c>
      <c r="B126" s="74">
        <v>0.99</v>
      </c>
      <c r="C126" s="74">
        <v>0.6</v>
      </c>
      <c r="D126" s="74">
        <v>3.82</v>
      </c>
      <c r="E126" s="74">
        <v>0.02</v>
      </c>
    </row>
    <row r="127" spans="1:5" x14ac:dyDescent="0.2">
      <c r="A127" s="74">
        <v>193609</v>
      </c>
      <c r="B127" s="74">
        <v>0.98</v>
      </c>
      <c r="C127" s="74">
        <v>3.08</v>
      </c>
      <c r="D127" s="74">
        <v>0.9</v>
      </c>
      <c r="E127" s="74">
        <v>0.01</v>
      </c>
    </row>
    <row r="128" spans="1:5" x14ac:dyDescent="0.2">
      <c r="A128" s="74">
        <v>193610</v>
      </c>
      <c r="B128" s="74">
        <v>7.12</v>
      </c>
      <c r="C128" s="74">
        <v>-2.4300000000000002</v>
      </c>
      <c r="D128" s="74">
        <v>2.4700000000000002</v>
      </c>
      <c r="E128" s="74">
        <v>0.02</v>
      </c>
    </row>
    <row r="129" spans="1:5" x14ac:dyDescent="0.2">
      <c r="A129" s="74">
        <v>193611</v>
      </c>
      <c r="B129" s="74">
        <v>3.27</v>
      </c>
      <c r="C129" s="74">
        <v>8.77</v>
      </c>
      <c r="D129" s="74">
        <v>-1.21</v>
      </c>
      <c r="E129" s="74">
        <v>0.01</v>
      </c>
    </row>
    <row r="130" spans="1:5" x14ac:dyDescent="0.2">
      <c r="A130" s="74">
        <v>193612</v>
      </c>
      <c r="B130" s="74">
        <v>0.21</v>
      </c>
      <c r="C130" s="74">
        <v>3.96</v>
      </c>
      <c r="D130" s="74">
        <v>4.3</v>
      </c>
      <c r="E130" s="74">
        <v>0</v>
      </c>
    </row>
    <row r="131" spans="1:5" x14ac:dyDescent="0.2">
      <c r="A131" s="74">
        <v>193701</v>
      </c>
      <c r="B131" s="74">
        <v>3.35</v>
      </c>
      <c r="C131" s="74">
        <v>4.34</v>
      </c>
      <c r="D131" s="74">
        <v>2.61</v>
      </c>
      <c r="E131" s="74">
        <v>0.01</v>
      </c>
    </row>
    <row r="132" spans="1:5" x14ac:dyDescent="0.2">
      <c r="A132" s="74">
        <v>193702</v>
      </c>
      <c r="B132" s="74">
        <v>1.0900000000000001</v>
      </c>
      <c r="C132" s="74">
        <v>1.05</v>
      </c>
      <c r="D132" s="74">
        <v>4.83</v>
      </c>
      <c r="E132" s="74">
        <v>0.02</v>
      </c>
    </row>
    <row r="133" spans="1:5" x14ac:dyDescent="0.2">
      <c r="A133" s="74">
        <v>193703</v>
      </c>
      <c r="B133" s="74">
        <v>-0.27</v>
      </c>
      <c r="C133" s="74">
        <v>-1.69</v>
      </c>
      <c r="D133" s="74">
        <v>6.5</v>
      </c>
      <c r="E133" s="74">
        <v>0.01</v>
      </c>
    </row>
    <row r="134" spans="1:5" x14ac:dyDescent="0.2">
      <c r="A134" s="74">
        <v>193704</v>
      </c>
      <c r="B134" s="74">
        <v>-7.36</v>
      </c>
      <c r="C134" s="74">
        <v>-3.83</v>
      </c>
      <c r="D134" s="74">
        <v>-3.66</v>
      </c>
      <c r="E134" s="74">
        <v>0.03</v>
      </c>
    </row>
    <row r="135" spans="1:5" x14ac:dyDescent="0.2">
      <c r="A135" s="74">
        <v>193705</v>
      </c>
      <c r="B135" s="74">
        <v>-0.83</v>
      </c>
      <c r="C135" s="74">
        <v>-0.68</v>
      </c>
      <c r="D135" s="74">
        <v>-3.48</v>
      </c>
      <c r="E135" s="74">
        <v>0.06</v>
      </c>
    </row>
    <row r="136" spans="1:5" x14ac:dyDescent="0.2">
      <c r="A136" s="74">
        <v>193706</v>
      </c>
      <c r="B136" s="74">
        <v>-4.21</v>
      </c>
      <c r="C136" s="74">
        <v>-3.76</v>
      </c>
      <c r="D136" s="74">
        <v>-3.33</v>
      </c>
      <c r="E136" s="74">
        <v>0.03</v>
      </c>
    </row>
    <row r="137" spans="1:5" x14ac:dyDescent="0.2">
      <c r="A137" s="74">
        <v>193707</v>
      </c>
      <c r="B137" s="74">
        <v>8.91</v>
      </c>
      <c r="C137" s="74">
        <v>0.89</v>
      </c>
      <c r="D137" s="74">
        <v>0.81</v>
      </c>
      <c r="E137" s="74">
        <v>0.03</v>
      </c>
    </row>
    <row r="138" spans="1:5" x14ac:dyDescent="0.2">
      <c r="A138" s="74">
        <v>193708</v>
      </c>
      <c r="B138" s="74">
        <v>-4.8600000000000003</v>
      </c>
      <c r="C138" s="74">
        <v>0.44</v>
      </c>
      <c r="D138" s="74">
        <v>-2.25</v>
      </c>
      <c r="E138" s="74">
        <v>0.02</v>
      </c>
    </row>
    <row r="139" spans="1:5" x14ac:dyDescent="0.2">
      <c r="A139" s="74">
        <v>193709</v>
      </c>
      <c r="B139" s="74">
        <v>-13.61</v>
      </c>
      <c r="C139" s="74">
        <v>-6.98</v>
      </c>
      <c r="D139" s="74">
        <v>-4.57</v>
      </c>
      <c r="E139" s="74">
        <v>0.04</v>
      </c>
    </row>
    <row r="140" spans="1:5" x14ac:dyDescent="0.2">
      <c r="A140" s="74">
        <v>193710</v>
      </c>
      <c r="B140" s="74">
        <v>-9.61</v>
      </c>
      <c r="C140" s="74">
        <v>0.41</v>
      </c>
      <c r="D140" s="74">
        <v>-1.55</v>
      </c>
      <c r="E140" s="74">
        <v>0.02</v>
      </c>
    </row>
    <row r="141" spans="1:5" x14ac:dyDescent="0.2">
      <c r="A141" s="74">
        <v>193711</v>
      </c>
      <c r="B141" s="74">
        <v>-8.31</v>
      </c>
      <c r="C141" s="74">
        <v>-3.6</v>
      </c>
      <c r="D141" s="74">
        <v>0.15</v>
      </c>
      <c r="E141" s="74">
        <v>0.02</v>
      </c>
    </row>
    <row r="142" spans="1:5" x14ac:dyDescent="0.2">
      <c r="A142" s="74">
        <v>193712</v>
      </c>
      <c r="B142" s="74">
        <v>-4.24</v>
      </c>
      <c r="C142" s="74">
        <v>-7.74</v>
      </c>
      <c r="D142" s="74">
        <v>-0.4</v>
      </c>
      <c r="E142" s="74">
        <v>0</v>
      </c>
    </row>
    <row r="143" spans="1:5" x14ac:dyDescent="0.2">
      <c r="A143" s="74">
        <v>193801</v>
      </c>
      <c r="B143" s="74">
        <v>0.49</v>
      </c>
      <c r="C143" s="74">
        <v>4.84</v>
      </c>
      <c r="D143" s="74">
        <v>-1.61</v>
      </c>
      <c r="E143" s="74">
        <v>0</v>
      </c>
    </row>
    <row r="144" spans="1:5" x14ac:dyDescent="0.2">
      <c r="A144" s="74">
        <v>193802</v>
      </c>
      <c r="B144" s="74">
        <v>5.84</v>
      </c>
      <c r="C144" s="74">
        <v>0.4</v>
      </c>
      <c r="D144" s="74">
        <v>-2.02</v>
      </c>
      <c r="E144" s="74">
        <v>0</v>
      </c>
    </row>
    <row r="145" spans="1:5" x14ac:dyDescent="0.2">
      <c r="A145" s="74">
        <v>193803</v>
      </c>
      <c r="B145" s="74">
        <v>-23.82</v>
      </c>
      <c r="C145" s="74">
        <v>-4.34</v>
      </c>
      <c r="D145" s="74">
        <v>-3.54</v>
      </c>
      <c r="E145" s="74">
        <v>-0.01</v>
      </c>
    </row>
    <row r="146" spans="1:5" x14ac:dyDescent="0.2">
      <c r="A146" s="74">
        <v>193804</v>
      </c>
      <c r="B146" s="74">
        <v>14.51</v>
      </c>
      <c r="C146" s="74">
        <v>6.46</v>
      </c>
      <c r="D146" s="74">
        <v>0.23</v>
      </c>
      <c r="E146" s="74">
        <v>0.01</v>
      </c>
    </row>
    <row r="147" spans="1:5" x14ac:dyDescent="0.2">
      <c r="A147" s="74">
        <v>193805</v>
      </c>
      <c r="B147" s="74">
        <v>-3.83</v>
      </c>
      <c r="C147" s="74">
        <v>-2.5099999999999998</v>
      </c>
      <c r="D147" s="74">
        <v>-0.27</v>
      </c>
      <c r="E147" s="74">
        <v>0</v>
      </c>
    </row>
    <row r="148" spans="1:5" x14ac:dyDescent="0.2">
      <c r="A148" s="74">
        <v>193806</v>
      </c>
      <c r="B148" s="74">
        <v>23.87</v>
      </c>
      <c r="C148" s="74">
        <v>4.3</v>
      </c>
      <c r="D148" s="74">
        <v>0.32</v>
      </c>
      <c r="E148" s="74">
        <v>0</v>
      </c>
    </row>
    <row r="149" spans="1:5" x14ac:dyDescent="0.2">
      <c r="A149" s="74">
        <v>193807</v>
      </c>
      <c r="B149" s="74">
        <v>7.34</v>
      </c>
      <c r="C149" s="74">
        <v>6.67</v>
      </c>
      <c r="D149" s="74">
        <v>2.14</v>
      </c>
      <c r="E149" s="74">
        <v>-0.01</v>
      </c>
    </row>
    <row r="150" spans="1:5" x14ac:dyDescent="0.2">
      <c r="A150" s="74">
        <v>193808</v>
      </c>
      <c r="B150" s="74">
        <v>-2.67</v>
      </c>
      <c r="C150" s="74">
        <v>-2.44</v>
      </c>
      <c r="D150" s="74">
        <v>-4.7300000000000004</v>
      </c>
      <c r="E150" s="74">
        <v>0</v>
      </c>
    </row>
    <row r="151" spans="1:5" x14ac:dyDescent="0.2">
      <c r="A151" s="74">
        <v>193809</v>
      </c>
      <c r="B151" s="74">
        <v>0.81</v>
      </c>
      <c r="C151" s="74">
        <v>-2.73</v>
      </c>
      <c r="D151" s="74">
        <v>-1.61</v>
      </c>
      <c r="E151" s="74">
        <v>0.02</v>
      </c>
    </row>
    <row r="152" spans="1:5" x14ac:dyDescent="0.2">
      <c r="A152" s="74">
        <v>193810</v>
      </c>
      <c r="B152" s="74">
        <v>7.8</v>
      </c>
      <c r="C152" s="74">
        <v>5.79</v>
      </c>
      <c r="D152" s="74">
        <v>5.07</v>
      </c>
      <c r="E152" s="74">
        <v>0.01</v>
      </c>
    </row>
    <row r="153" spans="1:5" x14ac:dyDescent="0.2">
      <c r="A153" s="74">
        <v>193811</v>
      </c>
      <c r="B153" s="74">
        <v>-1.72</v>
      </c>
      <c r="C153" s="74">
        <v>-2.57</v>
      </c>
      <c r="D153" s="74">
        <v>-1.21</v>
      </c>
      <c r="E153" s="74">
        <v>-0.06</v>
      </c>
    </row>
    <row r="154" spans="1:5" x14ac:dyDescent="0.2">
      <c r="A154" s="74">
        <v>193812</v>
      </c>
      <c r="B154" s="74">
        <v>4.1900000000000004</v>
      </c>
      <c r="C154" s="74">
        <v>-1.83</v>
      </c>
      <c r="D154" s="74">
        <v>0.53</v>
      </c>
      <c r="E154" s="74">
        <v>0</v>
      </c>
    </row>
    <row r="155" spans="1:5" x14ac:dyDescent="0.2">
      <c r="A155" s="74">
        <v>193901</v>
      </c>
      <c r="B155" s="74">
        <v>-5.96</v>
      </c>
      <c r="C155" s="74">
        <v>-1.53</v>
      </c>
      <c r="D155" s="74">
        <v>-3.96</v>
      </c>
      <c r="E155" s="74">
        <v>-0.01</v>
      </c>
    </row>
    <row r="156" spans="1:5" x14ac:dyDescent="0.2">
      <c r="A156" s="74">
        <v>193902</v>
      </c>
      <c r="B156" s="74">
        <v>3.51</v>
      </c>
      <c r="C156" s="74">
        <v>0.64</v>
      </c>
      <c r="D156" s="74">
        <v>2.94</v>
      </c>
      <c r="E156" s="74">
        <v>0.01</v>
      </c>
    </row>
    <row r="157" spans="1:5" x14ac:dyDescent="0.2">
      <c r="A157" s="74">
        <v>193903</v>
      </c>
      <c r="B157" s="74">
        <v>-11.99</v>
      </c>
      <c r="C157" s="74">
        <v>-4.72</v>
      </c>
      <c r="D157" s="74">
        <v>-8.3699999999999992</v>
      </c>
      <c r="E157" s="74">
        <v>-0.01</v>
      </c>
    </row>
    <row r="158" spans="1:5" x14ac:dyDescent="0.2">
      <c r="A158" s="74">
        <v>193904</v>
      </c>
      <c r="B158" s="74">
        <v>-0.18</v>
      </c>
      <c r="C158" s="74">
        <v>1.66</v>
      </c>
      <c r="D158" s="74">
        <v>-0.28999999999999998</v>
      </c>
      <c r="E158" s="74">
        <v>0</v>
      </c>
    </row>
    <row r="159" spans="1:5" x14ac:dyDescent="0.2">
      <c r="A159" s="74">
        <v>193905</v>
      </c>
      <c r="B159" s="74">
        <v>6.8</v>
      </c>
      <c r="C159" s="74">
        <v>2.78</v>
      </c>
      <c r="D159" s="74">
        <v>0.53</v>
      </c>
      <c r="E159" s="74">
        <v>0.01</v>
      </c>
    </row>
    <row r="160" spans="1:5" x14ac:dyDescent="0.2">
      <c r="A160" s="74">
        <v>193906</v>
      </c>
      <c r="B160" s="74">
        <v>-5.31</v>
      </c>
      <c r="C160" s="74">
        <v>-0.99</v>
      </c>
      <c r="D160" s="74">
        <v>-5.45</v>
      </c>
      <c r="E160" s="74">
        <v>0.01</v>
      </c>
    </row>
    <row r="161" spans="1:5" x14ac:dyDescent="0.2">
      <c r="A161" s="74">
        <v>193907</v>
      </c>
      <c r="B161" s="74">
        <v>10.24</v>
      </c>
      <c r="C161" s="74">
        <v>4.13</v>
      </c>
      <c r="D161" s="74">
        <v>0.31</v>
      </c>
      <c r="E161" s="74">
        <v>0</v>
      </c>
    </row>
    <row r="162" spans="1:5" x14ac:dyDescent="0.2">
      <c r="A162" s="74">
        <v>193908</v>
      </c>
      <c r="B162" s="74">
        <v>-6.68</v>
      </c>
      <c r="C162" s="74">
        <v>-4.68</v>
      </c>
      <c r="D162" s="74">
        <v>-2.33</v>
      </c>
      <c r="E162" s="74">
        <v>-0.01</v>
      </c>
    </row>
    <row r="163" spans="1:5" x14ac:dyDescent="0.2">
      <c r="A163" s="74">
        <v>193909</v>
      </c>
      <c r="B163" s="74">
        <v>16.88</v>
      </c>
      <c r="C163" s="74">
        <v>20.61</v>
      </c>
      <c r="D163" s="74">
        <v>21.88</v>
      </c>
      <c r="E163" s="74">
        <v>0.01</v>
      </c>
    </row>
    <row r="164" spans="1:5" x14ac:dyDescent="0.2">
      <c r="A164" s="74">
        <v>193910</v>
      </c>
      <c r="B164" s="74">
        <v>-0.53</v>
      </c>
      <c r="C164" s="74">
        <v>-0.16</v>
      </c>
      <c r="D164" s="74">
        <v>-4.7</v>
      </c>
      <c r="E164" s="74">
        <v>0</v>
      </c>
    </row>
    <row r="165" spans="1:5" x14ac:dyDescent="0.2">
      <c r="A165" s="74">
        <v>193911</v>
      </c>
      <c r="B165" s="74">
        <v>-3.62</v>
      </c>
      <c r="C165" s="74">
        <v>-5.22</v>
      </c>
      <c r="D165" s="74">
        <v>-6.28</v>
      </c>
      <c r="E165" s="74">
        <v>0</v>
      </c>
    </row>
    <row r="166" spans="1:5" x14ac:dyDescent="0.2">
      <c r="A166" s="74">
        <v>193912</v>
      </c>
      <c r="B166" s="74">
        <v>3.03</v>
      </c>
      <c r="C166" s="74">
        <v>0.87</v>
      </c>
      <c r="D166" s="74">
        <v>-4.1900000000000004</v>
      </c>
      <c r="E166" s="74">
        <v>0</v>
      </c>
    </row>
    <row r="167" spans="1:5" x14ac:dyDescent="0.2">
      <c r="A167" s="74">
        <v>194001</v>
      </c>
      <c r="B167" s="74">
        <v>-2.41</v>
      </c>
      <c r="C167" s="74">
        <v>0.4</v>
      </c>
      <c r="D167" s="74">
        <v>-1.0900000000000001</v>
      </c>
      <c r="E167" s="74">
        <v>0</v>
      </c>
    </row>
    <row r="168" spans="1:5" x14ac:dyDescent="0.2">
      <c r="A168" s="74">
        <v>194002</v>
      </c>
      <c r="B168" s="74">
        <v>1.44</v>
      </c>
      <c r="C168" s="74">
        <v>2.2200000000000002</v>
      </c>
      <c r="D168" s="74">
        <v>0.19</v>
      </c>
      <c r="E168" s="74">
        <v>0</v>
      </c>
    </row>
    <row r="169" spans="1:5" x14ac:dyDescent="0.2">
      <c r="A169" s="74">
        <v>194003</v>
      </c>
      <c r="B169" s="74">
        <v>2.0499999999999998</v>
      </c>
      <c r="C169" s="74">
        <v>1.26</v>
      </c>
      <c r="D169" s="74">
        <v>-1.29</v>
      </c>
      <c r="E169" s="74">
        <v>0</v>
      </c>
    </row>
    <row r="170" spans="1:5" x14ac:dyDescent="0.2">
      <c r="A170" s="74">
        <v>194004</v>
      </c>
      <c r="B170" s="74">
        <v>0.22</v>
      </c>
      <c r="C170" s="74">
        <v>4.01</v>
      </c>
      <c r="D170" s="74">
        <v>-0.26</v>
      </c>
      <c r="E170" s="74">
        <v>0</v>
      </c>
    </row>
    <row r="171" spans="1:5" x14ac:dyDescent="0.2">
      <c r="A171" s="74">
        <v>194005</v>
      </c>
      <c r="B171" s="74">
        <v>-21.95</v>
      </c>
      <c r="C171" s="74">
        <v>-6.61</v>
      </c>
      <c r="D171" s="74">
        <v>-3.82</v>
      </c>
      <c r="E171" s="74">
        <v>-0.02</v>
      </c>
    </row>
    <row r="172" spans="1:5" x14ac:dyDescent="0.2">
      <c r="A172" s="74">
        <v>194006</v>
      </c>
      <c r="B172" s="74">
        <v>6.67</v>
      </c>
      <c r="C172" s="74">
        <v>-1.72</v>
      </c>
      <c r="D172" s="74">
        <v>3.88</v>
      </c>
      <c r="E172" s="74">
        <v>0</v>
      </c>
    </row>
    <row r="173" spans="1:5" x14ac:dyDescent="0.2">
      <c r="A173" s="74">
        <v>194007</v>
      </c>
      <c r="B173" s="74">
        <v>3.16</v>
      </c>
      <c r="C173" s="74">
        <v>1.01</v>
      </c>
      <c r="D173" s="74">
        <v>-0.74</v>
      </c>
      <c r="E173" s="74">
        <v>0.01</v>
      </c>
    </row>
    <row r="174" spans="1:5" x14ac:dyDescent="0.2">
      <c r="A174" s="74">
        <v>194008</v>
      </c>
      <c r="B174" s="74">
        <v>2.19</v>
      </c>
      <c r="C174" s="74">
        <v>-0.11</v>
      </c>
      <c r="D174" s="74">
        <v>0.56000000000000005</v>
      </c>
      <c r="E174" s="74">
        <v>-0.01</v>
      </c>
    </row>
    <row r="175" spans="1:5" x14ac:dyDescent="0.2">
      <c r="A175" s="74">
        <v>194009</v>
      </c>
      <c r="B175" s="74">
        <v>2.39</v>
      </c>
      <c r="C175" s="74">
        <v>3.22</v>
      </c>
      <c r="D175" s="74">
        <v>-1.1299999999999999</v>
      </c>
      <c r="E175" s="74">
        <v>0</v>
      </c>
    </row>
    <row r="176" spans="1:5" x14ac:dyDescent="0.2">
      <c r="A176" s="74">
        <v>194010</v>
      </c>
      <c r="B176" s="74">
        <v>3.02</v>
      </c>
      <c r="C176" s="74">
        <v>0.28000000000000003</v>
      </c>
      <c r="D176" s="74">
        <v>4.6399999999999997</v>
      </c>
      <c r="E176" s="74">
        <v>0</v>
      </c>
    </row>
    <row r="177" spans="1:5" x14ac:dyDescent="0.2">
      <c r="A177" s="74">
        <v>194011</v>
      </c>
      <c r="B177" s="74">
        <v>-1.61</v>
      </c>
      <c r="C177" s="74">
        <v>1.94</v>
      </c>
      <c r="D177" s="74">
        <v>0.12</v>
      </c>
      <c r="E177" s="74">
        <v>0</v>
      </c>
    </row>
    <row r="178" spans="1:5" x14ac:dyDescent="0.2">
      <c r="A178" s="74">
        <v>194012</v>
      </c>
      <c r="B178" s="74">
        <v>0.69</v>
      </c>
      <c r="C178" s="74">
        <v>-2.15</v>
      </c>
      <c r="D178" s="74">
        <v>-0.89</v>
      </c>
      <c r="E178" s="74">
        <v>0</v>
      </c>
    </row>
    <row r="179" spans="1:5" x14ac:dyDescent="0.2">
      <c r="A179" s="74">
        <v>194101</v>
      </c>
      <c r="B179" s="74">
        <v>-4.17</v>
      </c>
      <c r="C179" s="74">
        <v>1</v>
      </c>
      <c r="D179" s="74">
        <v>3.83</v>
      </c>
      <c r="E179" s="74">
        <v>-0.01</v>
      </c>
    </row>
    <row r="180" spans="1:5" x14ac:dyDescent="0.2">
      <c r="A180" s="74">
        <v>194102</v>
      </c>
      <c r="B180" s="74">
        <v>-1.43</v>
      </c>
      <c r="C180" s="74">
        <v>-1.56</v>
      </c>
      <c r="D180" s="74">
        <v>0.89</v>
      </c>
      <c r="E180" s="74">
        <v>-0.01</v>
      </c>
    </row>
    <row r="181" spans="1:5" x14ac:dyDescent="0.2">
      <c r="A181" s="74">
        <v>194103</v>
      </c>
      <c r="B181" s="74">
        <v>0.84</v>
      </c>
      <c r="C181" s="74">
        <v>0.1</v>
      </c>
      <c r="D181" s="74">
        <v>3.04</v>
      </c>
      <c r="E181" s="74">
        <v>0.01</v>
      </c>
    </row>
    <row r="182" spans="1:5" x14ac:dyDescent="0.2">
      <c r="A182" s="74">
        <v>194104</v>
      </c>
      <c r="B182" s="74">
        <v>-5.46</v>
      </c>
      <c r="C182" s="74">
        <v>-1.68</v>
      </c>
      <c r="D182" s="74">
        <v>3.41</v>
      </c>
      <c r="E182" s="74">
        <v>-0.01</v>
      </c>
    </row>
    <row r="183" spans="1:5" x14ac:dyDescent="0.2">
      <c r="A183" s="74">
        <v>194105</v>
      </c>
      <c r="B183" s="74">
        <v>1.39</v>
      </c>
      <c r="C183" s="74">
        <v>-0.65</v>
      </c>
      <c r="D183" s="74">
        <v>0.6</v>
      </c>
      <c r="E183" s="74">
        <v>0</v>
      </c>
    </row>
    <row r="184" spans="1:5" x14ac:dyDescent="0.2">
      <c r="A184" s="74">
        <v>194106</v>
      </c>
      <c r="B184" s="74">
        <v>5.83</v>
      </c>
      <c r="C184" s="74">
        <v>1.32</v>
      </c>
      <c r="D184" s="74">
        <v>0.59</v>
      </c>
      <c r="E184" s="74">
        <v>0</v>
      </c>
    </row>
    <row r="185" spans="1:5" x14ac:dyDescent="0.2">
      <c r="A185" s="74">
        <v>194107</v>
      </c>
      <c r="B185" s="74">
        <v>5.87</v>
      </c>
      <c r="C185" s="74">
        <v>5.71</v>
      </c>
      <c r="D185" s="74">
        <v>7.25</v>
      </c>
      <c r="E185" s="74">
        <v>0.03</v>
      </c>
    </row>
    <row r="186" spans="1:5" x14ac:dyDescent="0.2">
      <c r="A186" s="74">
        <v>194108</v>
      </c>
      <c r="B186" s="74">
        <v>-0.17</v>
      </c>
      <c r="C186" s="74">
        <v>-0.42</v>
      </c>
      <c r="D186" s="74">
        <v>-1.1000000000000001</v>
      </c>
      <c r="E186" s="74">
        <v>0.01</v>
      </c>
    </row>
    <row r="187" spans="1:5" x14ac:dyDescent="0.2">
      <c r="A187" s="74">
        <v>194109</v>
      </c>
      <c r="B187" s="74">
        <v>-0.87</v>
      </c>
      <c r="C187" s="74">
        <v>-0.99</v>
      </c>
      <c r="D187" s="74">
        <v>-0.28000000000000003</v>
      </c>
      <c r="E187" s="74">
        <v>0.01</v>
      </c>
    </row>
    <row r="188" spans="1:5" x14ac:dyDescent="0.2">
      <c r="A188" s="74">
        <v>194110</v>
      </c>
      <c r="B188" s="74">
        <v>-5.25</v>
      </c>
      <c r="C188" s="74">
        <v>-2.02</v>
      </c>
      <c r="D188" s="74">
        <v>1.63</v>
      </c>
      <c r="E188" s="74">
        <v>0</v>
      </c>
    </row>
    <row r="189" spans="1:5" x14ac:dyDescent="0.2">
      <c r="A189" s="74">
        <v>194111</v>
      </c>
      <c r="B189" s="74">
        <v>-1.92</v>
      </c>
      <c r="C189" s="74">
        <v>-1.21</v>
      </c>
      <c r="D189" s="74">
        <v>-0.64</v>
      </c>
      <c r="E189" s="74">
        <v>0</v>
      </c>
    </row>
    <row r="190" spans="1:5" x14ac:dyDescent="0.2">
      <c r="A190" s="74">
        <v>194112</v>
      </c>
      <c r="B190" s="74">
        <v>-4.87</v>
      </c>
      <c r="C190" s="74">
        <v>-2.99</v>
      </c>
      <c r="D190" s="74">
        <v>-5.94</v>
      </c>
      <c r="E190" s="74">
        <v>0.01</v>
      </c>
    </row>
    <row r="191" spans="1:5" x14ac:dyDescent="0.2">
      <c r="A191" s="74">
        <v>194201</v>
      </c>
      <c r="B191" s="74">
        <v>0.79</v>
      </c>
      <c r="C191" s="74">
        <v>7.53</v>
      </c>
      <c r="D191" s="74">
        <v>10.1</v>
      </c>
      <c r="E191" s="74">
        <v>0.02</v>
      </c>
    </row>
    <row r="192" spans="1:5" x14ac:dyDescent="0.2">
      <c r="A192" s="74">
        <v>194202</v>
      </c>
      <c r="B192" s="74">
        <v>-2.46</v>
      </c>
      <c r="C192" s="74">
        <v>1.72</v>
      </c>
      <c r="D192" s="74">
        <v>-1.1299999999999999</v>
      </c>
      <c r="E192" s="74">
        <v>0.01</v>
      </c>
    </row>
    <row r="193" spans="1:5" x14ac:dyDescent="0.2">
      <c r="A193" s="74">
        <v>194203</v>
      </c>
      <c r="B193" s="74">
        <v>-6.58</v>
      </c>
      <c r="C193" s="74">
        <v>1.77</v>
      </c>
      <c r="D193" s="74">
        <v>-0.62</v>
      </c>
      <c r="E193" s="74">
        <v>0.01</v>
      </c>
    </row>
    <row r="194" spans="1:5" x14ac:dyDescent="0.2">
      <c r="A194" s="74">
        <v>194204</v>
      </c>
      <c r="B194" s="74">
        <v>-4.37</v>
      </c>
      <c r="C194" s="74">
        <v>-0.6</v>
      </c>
      <c r="D194" s="74">
        <v>2.09</v>
      </c>
      <c r="E194" s="74">
        <v>0.01</v>
      </c>
    </row>
    <row r="195" spans="1:5" x14ac:dyDescent="0.2">
      <c r="A195" s="74">
        <v>194205</v>
      </c>
      <c r="B195" s="74">
        <v>5.94</v>
      </c>
      <c r="C195" s="74">
        <v>-3.05</v>
      </c>
      <c r="D195" s="74">
        <v>-2.65</v>
      </c>
      <c r="E195" s="74">
        <v>0.03</v>
      </c>
    </row>
    <row r="196" spans="1:5" x14ac:dyDescent="0.2">
      <c r="A196" s="74">
        <v>194206</v>
      </c>
      <c r="B196" s="74">
        <v>2.69</v>
      </c>
      <c r="C196" s="74">
        <v>-1.22</v>
      </c>
      <c r="D196" s="74">
        <v>0.54</v>
      </c>
      <c r="E196" s="74">
        <v>0.02</v>
      </c>
    </row>
    <row r="197" spans="1:5" x14ac:dyDescent="0.2">
      <c r="A197" s="74">
        <v>194207</v>
      </c>
      <c r="B197" s="74">
        <v>3.51</v>
      </c>
      <c r="C197" s="74">
        <v>-0.14000000000000001</v>
      </c>
      <c r="D197" s="74">
        <v>2.44</v>
      </c>
      <c r="E197" s="74">
        <v>0.03</v>
      </c>
    </row>
    <row r="198" spans="1:5" x14ac:dyDescent="0.2">
      <c r="A198" s="74">
        <v>194208</v>
      </c>
      <c r="B198" s="74">
        <v>1.8</v>
      </c>
      <c r="C198" s="74">
        <v>-0.02</v>
      </c>
      <c r="D198" s="74">
        <v>1.4</v>
      </c>
      <c r="E198" s="74">
        <v>0.03</v>
      </c>
    </row>
    <row r="199" spans="1:5" x14ac:dyDescent="0.2">
      <c r="A199" s="74">
        <v>194209</v>
      </c>
      <c r="B199" s="74">
        <v>2.61</v>
      </c>
      <c r="C199" s="74">
        <v>0.55000000000000004</v>
      </c>
      <c r="D199" s="74">
        <v>2.2799999999999998</v>
      </c>
      <c r="E199" s="74">
        <v>0.03</v>
      </c>
    </row>
    <row r="200" spans="1:5" x14ac:dyDescent="0.2">
      <c r="A200" s="74">
        <v>194210</v>
      </c>
      <c r="B200" s="74">
        <v>6.82</v>
      </c>
      <c r="C200" s="74">
        <v>1.75</v>
      </c>
      <c r="D200" s="74">
        <v>6.37</v>
      </c>
      <c r="E200" s="74">
        <v>0.03</v>
      </c>
    </row>
    <row r="201" spans="1:5" x14ac:dyDescent="0.2">
      <c r="A201" s="74">
        <v>194211</v>
      </c>
      <c r="B201" s="74">
        <v>0.15</v>
      </c>
      <c r="C201" s="74">
        <v>-1.36</v>
      </c>
      <c r="D201" s="74">
        <v>-4.05</v>
      </c>
      <c r="E201" s="74">
        <v>0.03</v>
      </c>
    </row>
    <row r="202" spans="1:5" x14ac:dyDescent="0.2">
      <c r="A202" s="74">
        <v>194212</v>
      </c>
      <c r="B202" s="74">
        <v>5.12</v>
      </c>
      <c r="C202" s="74">
        <v>-2.56</v>
      </c>
      <c r="D202" s="74">
        <v>0.54</v>
      </c>
      <c r="E202" s="74">
        <v>0.03</v>
      </c>
    </row>
    <row r="203" spans="1:5" x14ac:dyDescent="0.2">
      <c r="A203" s="74">
        <v>194301</v>
      </c>
      <c r="B203" s="74">
        <v>7.13</v>
      </c>
      <c r="C203" s="74">
        <v>8.8800000000000008</v>
      </c>
      <c r="D203" s="74">
        <v>8.18</v>
      </c>
      <c r="E203" s="74">
        <v>0.03</v>
      </c>
    </row>
    <row r="204" spans="1:5" x14ac:dyDescent="0.2">
      <c r="A204" s="74">
        <v>194302</v>
      </c>
      <c r="B204" s="74">
        <v>6.15</v>
      </c>
      <c r="C204" s="74">
        <v>4.7</v>
      </c>
      <c r="D204" s="74">
        <v>6.33</v>
      </c>
      <c r="E204" s="74">
        <v>0.03</v>
      </c>
    </row>
    <row r="205" spans="1:5" x14ac:dyDescent="0.2">
      <c r="A205" s="74">
        <v>194303</v>
      </c>
      <c r="B205" s="74">
        <v>6.01</v>
      </c>
      <c r="C205" s="74">
        <v>5.03</v>
      </c>
      <c r="D205" s="74">
        <v>5.51</v>
      </c>
      <c r="E205" s="74">
        <v>0.03</v>
      </c>
    </row>
    <row r="206" spans="1:5" x14ac:dyDescent="0.2">
      <c r="A206" s="74">
        <v>194304</v>
      </c>
      <c r="B206" s="74">
        <v>0.81</v>
      </c>
      <c r="C206" s="74">
        <v>2.02</v>
      </c>
      <c r="D206" s="74">
        <v>5.76</v>
      </c>
      <c r="E206" s="74">
        <v>0.03</v>
      </c>
    </row>
    <row r="207" spans="1:5" x14ac:dyDescent="0.2">
      <c r="A207" s="74">
        <v>194305</v>
      </c>
      <c r="B207" s="74">
        <v>5.74</v>
      </c>
      <c r="C207" s="74">
        <v>4.34</v>
      </c>
      <c r="D207" s="74">
        <v>3.21</v>
      </c>
      <c r="E207" s="74">
        <v>0.03</v>
      </c>
    </row>
    <row r="208" spans="1:5" x14ac:dyDescent="0.2">
      <c r="A208" s="74">
        <v>194306</v>
      </c>
      <c r="B208" s="74">
        <v>1.82</v>
      </c>
      <c r="C208" s="74">
        <v>-1.01</v>
      </c>
      <c r="D208" s="74">
        <v>-0.7</v>
      </c>
      <c r="E208" s="74">
        <v>0.03</v>
      </c>
    </row>
    <row r="209" spans="1:5" x14ac:dyDescent="0.2">
      <c r="A209" s="74">
        <v>194307</v>
      </c>
      <c r="B209" s="74">
        <v>-4.7699999999999996</v>
      </c>
      <c r="C209" s="74">
        <v>-2.35</v>
      </c>
      <c r="D209" s="74">
        <v>-2.2999999999999998</v>
      </c>
      <c r="E209" s="74">
        <v>0.03</v>
      </c>
    </row>
    <row r="210" spans="1:5" x14ac:dyDescent="0.2">
      <c r="A210" s="74">
        <v>194308</v>
      </c>
      <c r="B210" s="74">
        <v>1.3</v>
      </c>
      <c r="C210" s="74">
        <v>-0.6</v>
      </c>
      <c r="D210" s="74">
        <v>-0.43</v>
      </c>
      <c r="E210" s="74">
        <v>0.03</v>
      </c>
    </row>
    <row r="211" spans="1:5" x14ac:dyDescent="0.2">
      <c r="A211" s="74">
        <v>194309</v>
      </c>
      <c r="B211" s="74">
        <v>2.4</v>
      </c>
      <c r="C211" s="74">
        <v>1.3</v>
      </c>
      <c r="D211" s="74">
        <v>1.43</v>
      </c>
      <c r="E211" s="74">
        <v>0.03</v>
      </c>
    </row>
    <row r="212" spans="1:5" x14ac:dyDescent="0.2">
      <c r="A212" s="74">
        <v>194310</v>
      </c>
      <c r="B212" s="74">
        <v>-1.1499999999999999</v>
      </c>
      <c r="C212" s="74">
        <v>0.57999999999999996</v>
      </c>
      <c r="D212" s="74">
        <v>1.64</v>
      </c>
      <c r="E212" s="74">
        <v>0.03</v>
      </c>
    </row>
    <row r="213" spans="1:5" x14ac:dyDescent="0.2">
      <c r="A213" s="74">
        <v>194311</v>
      </c>
      <c r="B213" s="74">
        <v>-5.91</v>
      </c>
      <c r="C213" s="74">
        <v>-1.63</v>
      </c>
      <c r="D213" s="74">
        <v>-4.03</v>
      </c>
      <c r="E213" s="74">
        <v>0.03</v>
      </c>
    </row>
    <row r="214" spans="1:5" x14ac:dyDescent="0.2">
      <c r="A214" s="74">
        <v>194312</v>
      </c>
      <c r="B214" s="74">
        <v>6.36</v>
      </c>
      <c r="C214" s="74">
        <v>3.31</v>
      </c>
      <c r="D214" s="74">
        <v>3.23</v>
      </c>
      <c r="E214" s="74">
        <v>0.03</v>
      </c>
    </row>
    <row r="215" spans="1:5" x14ac:dyDescent="0.2">
      <c r="A215" s="74">
        <v>194401</v>
      </c>
      <c r="B215" s="74">
        <v>1.74</v>
      </c>
      <c r="C215" s="74">
        <v>2.54</v>
      </c>
      <c r="D215" s="74">
        <v>2.17</v>
      </c>
      <c r="E215" s="74">
        <v>0.03</v>
      </c>
    </row>
    <row r="216" spans="1:5" x14ac:dyDescent="0.2">
      <c r="A216" s="74">
        <v>194402</v>
      </c>
      <c r="B216" s="74">
        <v>0.37</v>
      </c>
      <c r="C216" s="74">
        <v>-0.11</v>
      </c>
      <c r="D216" s="74">
        <v>0.83</v>
      </c>
      <c r="E216" s="74">
        <v>0.03</v>
      </c>
    </row>
    <row r="217" spans="1:5" x14ac:dyDescent="0.2">
      <c r="A217" s="74">
        <v>194403</v>
      </c>
      <c r="B217" s="74">
        <v>2.46</v>
      </c>
      <c r="C217" s="74">
        <v>1.73</v>
      </c>
      <c r="D217" s="74">
        <v>3.43</v>
      </c>
      <c r="E217" s="74">
        <v>0.02</v>
      </c>
    </row>
    <row r="218" spans="1:5" x14ac:dyDescent="0.2">
      <c r="A218" s="74">
        <v>194404</v>
      </c>
      <c r="B218" s="74">
        <v>-1.69</v>
      </c>
      <c r="C218" s="74">
        <v>-1.38</v>
      </c>
      <c r="D218" s="74">
        <v>-1.1299999999999999</v>
      </c>
      <c r="E218" s="74">
        <v>0.03</v>
      </c>
    </row>
    <row r="219" spans="1:5" x14ac:dyDescent="0.2">
      <c r="A219" s="74">
        <v>194405</v>
      </c>
      <c r="B219" s="74">
        <v>5.07</v>
      </c>
      <c r="C219" s="74">
        <v>1.66</v>
      </c>
      <c r="D219" s="74">
        <v>1.04</v>
      </c>
      <c r="E219" s="74">
        <v>0.03</v>
      </c>
    </row>
    <row r="220" spans="1:5" x14ac:dyDescent="0.2">
      <c r="A220" s="74">
        <v>194406</v>
      </c>
      <c r="B220" s="74">
        <v>5.49</v>
      </c>
      <c r="C220" s="74">
        <v>3.99</v>
      </c>
      <c r="D220" s="74">
        <v>1.75</v>
      </c>
      <c r="E220" s="74">
        <v>0.03</v>
      </c>
    </row>
    <row r="221" spans="1:5" x14ac:dyDescent="0.2">
      <c r="A221" s="74">
        <v>194407</v>
      </c>
      <c r="B221" s="74">
        <v>-1.49</v>
      </c>
      <c r="C221" s="74">
        <v>0.56999999999999995</v>
      </c>
      <c r="D221" s="74">
        <v>-0.48</v>
      </c>
      <c r="E221" s="74">
        <v>0.03</v>
      </c>
    </row>
    <row r="222" spans="1:5" x14ac:dyDescent="0.2">
      <c r="A222" s="74">
        <v>194408</v>
      </c>
      <c r="B222" s="74">
        <v>1.57</v>
      </c>
      <c r="C222" s="74">
        <v>2.3199999999999998</v>
      </c>
      <c r="D222" s="74">
        <v>-1.44</v>
      </c>
      <c r="E222" s="74">
        <v>0.03</v>
      </c>
    </row>
    <row r="223" spans="1:5" x14ac:dyDescent="0.2">
      <c r="A223" s="74">
        <v>194409</v>
      </c>
      <c r="B223" s="74">
        <v>0.01</v>
      </c>
      <c r="C223" s="74">
        <v>0.44</v>
      </c>
      <c r="D223" s="74">
        <v>-0.97</v>
      </c>
      <c r="E223" s="74">
        <v>0.02</v>
      </c>
    </row>
    <row r="224" spans="1:5" x14ac:dyDescent="0.2">
      <c r="A224" s="74">
        <v>194410</v>
      </c>
      <c r="B224" s="74">
        <v>0.16</v>
      </c>
      <c r="C224" s="74">
        <v>-0.11</v>
      </c>
      <c r="D224" s="74">
        <v>-0.39</v>
      </c>
      <c r="E224" s="74">
        <v>0.03</v>
      </c>
    </row>
    <row r="225" spans="1:5" x14ac:dyDescent="0.2">
      <c r="A225" s="74">
        <v>194411</v>
      </c>
      <c r="B225" s="74">
        <v>1.71</v>
      </c>
      <c r="C225" s="74">
        <v>0.23</v>
      </c>
      <c r="D225" s="74">
        <v>2.52</v>
      </c>
      <c r="E225" s="74">
        <v>0.03</v>
      </c>
    </row>
    <row r="226" spans="1:5" x14ac:dyDescent="0.2">
      <c r="A226" s="74">
        <v>194412</v>
      </c>
      <c r="B226" s="74">
        <v>4.03</v>
      </c>
      <c r="C226" s="74">
        <v>2.21</v>
      </c>
      <c r="D226" s="74">
        <v>6.04</v>
      </c>
      <c r="E226" s="74">
        <v>0.02</v>
      </c>
    </row>
    <row r="227" spans="1:5" x14ac:dyDescent="0.2">
      <c r="A227" s="74">
        <v>194501</v>
      </c>
      <c r="B227" s="74">
        <v>2.0099999999999998</v>
      </c>
      <c r="C227" s="74">
        <v>2.44</v>
      </c>
      <c r="D227" s="74">
        <v>0.63</v>
      </c>
      <c r="E227" s="74">
        <v>0.03</v>
      </c>
    </row>
    <row r="228" spans="1:5" x14ac:dyDescent="0.2">
      <c r="A228" s="74">
        <v>194502</v>
      </c>
      <c r="B228" s="74">
        <v>6.23</v>
      </c>
      <c r="C228" s="74">
        <v>1.52</v>
      </c>
      <c r="D228" s="74">
        <v>4.33</v>
      </c>
      <c r="E228" s="74">
        <v>0.02</v>
      </c>
    </row>
    <row r="229" spans="1:5" x14ac:dyDescent="0.2">
      <c r="A229" s="74">
        <v>194503</v>
      </c>
      <c r="B229" s="74">
        <v>-3.89</v>
      </c>
      <c r="C229" s="74">
        <v>-1.61</v>
      </c>
      <c r="D229" s="74">
        <v>-1.66</v>
      </c>
      <c r="E229" s="74">
        <v>0.02</v>
      </c>
    </row>
    <row r="230" spans="1:5" x14ac:dyDescent="0.2">
      <c r="A230" s="74">
        <v>194504</v>
      </c>
      <c r="B230" s="74">
        <v>7.8</v>
      </c>
      <c r="C230" s="74">
        <v>0.31</v>
      </c>
      <c r="D230" s="74">
        <v>3.24</v>
      </c>
      <c r="E230" s="74">
        <v>0.03</v>
      </c>
    </row>
    <row r="231" spans="1:5" x14ac:dyDescent="0.2">
      <c r="A231" s="74">
        <v>194505</v>
      </c>
      <c r="B231" s="74">
        <v>1.73</v>
      </c>
      <c r="C231" s="74">
        <v>1.48</v>
      </c>
      <c r="D231" s="74">
        <v>0.36</v>
      </c>
      <c r="E231" s="74">
        <v>0.03</v>
      </c>
    </row>
    <row r="232" spans="1:5" x14ac:dyDescent="0.2">
      <c r="A232" s="74">
        <v>194506</v>
      </c>
      <c r="B232" s="74">
        <v>0.39</v>
      </c>
      <c r="C232" s="74">
        <v>3.06</v>
      </c>
      <c r="D232" s="74">
        <v>4.2300000000000004</v>
      </c>
      <c r="E232" s="74">
        <v>0.02</v>
      </c>
    </row>
    <row r="233" spans="1:5" x14ac:dyDescent="0.2">
      <c r="A233" s="74">
        <v>194507</v>
      </c>
      <c r="B233" s="74">
        <v>-2.17</v>
      </c>
      <c r="C233" s="74">
        <v>-1.52</v>
      </c>
      <c r="D233" s="74">
        <v>-2.62</v>
      </c>
      <c r="E233" s="74">
        <v>0.03</v>
      </c>
    </row>
    <row r="234" spans="1:5" x14ac:dyDescent="0.2">
      <c r="A234" s="74">
        <v>194508</v>
      </c>
      <c r="B234" s="74">
        <v>6.2</v>
      </c>
      <c r="C234" s="74">
        <v>1.5</v>
      </c>
      <c r="D234" s="74">
        <v>-4.2699999999999996</v>
      </c>
      <c r="E234" s="74">
        <v>0.03</v>
      </c>
    </row>
    <row r="235" spans="1:5" x14ac:dyDescent="0.2">
      <c r="A235" s="74">
        <v>194509</v>
      </c>
      <c r="B235" s="74">
        <v>4.7699999999999996</v>
      </c>
      <c r="C235" s="74">
        <v>1.7</v>
      </c>
      <c r="D235" s="74">
        <v>0.42</v>
      </c>
      <c r="E235" s="74">
        <v>0.03</v>
      </c>
    </row>
    <row r="236" spans="1:5" x14ac:dyDescent="0.2">
      <c r="A236" s="74">
        <v>194510</v>
      </c>
      <c r="B236" s="74">
        <v>3.89</v>
      </c>
      <c r="C236" s="74">
        <v>2.38</v>
      </c>
      <c r="D236" s="74">
        <v>2.13</v>
      </c>
      <c r="E236" s="74">
        <v>0.03</v>
      </c>
    </row>
    <row r="237" spans="1:5" x14ac:dyDescent="0.2">
      <c r="A237" s="74">
        <v>194511</v>
      </c>
      <c r="B237" s="74">
        <v>5.39</v>
      </c>
      <c r="C237" s="74">
        <v>4.3099999999999996</v>
      </c>
      <c r="D237" s="74">
        <v>3.96</v>
      </c>
      <c r="E237" s="74">
        <v>0.02</v>
      </c>
    </row>
    <row r="238" spans="1:5" x14ac:dyDescent="0.2">
      <c r="A238" s="74">
        <v>194512</v>
      </c>
      <c r="B238" s="74">
        <v>1.2</v>
      </c>
      <c r="C238" s="74">
        <v>2.1</v>
      </c>
      <c r="D238" s="74">
        <v>-2.2799999999999998</v>
      </c>
      <c r="E238" s="74">
        <v>0.03</v>
      </c>
    </row>
    <row r="239" spans="1:5" x14ac:dyDescent="0.2">
      <c r="A239" s="74">
        <v>194601</v>
      </c>
      <c r="B239" s="74">
        <v>6.24</v>
      </c>
      <c r="C239" s="74">
        <v>3.91</v>
      </c>
      <c r="D239" s="74">
        <v>2.48</v>
      </c>
      <c r="E239" s="74">
        <v>0.03</v>
      </c>
    </row>
    <row r="240" spans="1:5" x14ac:dyDescent="0.2">
      <c r="A240" s="74">
        <v>194602</v>
      </c>
      <c r="B240" s="74">
        <v>-5.83</v>
      </c>
      <c r="C240" s="74">
        <v>-0.71</v>
      </c>
      <c r="D240" s="74">
        <v>-1.46</v>
      </c>
      <c r="E240" s="74">
        <v>0.03</v>
      </c>
    </row>
    <row r="241" spans="1:5" x14ac:dyDescent="0.2">
      <c r="A241" s="74">
        <v>194603</v>
      </c>
      <c r="B241" s="74">
        <v>5.87</v>
      </c>
      <c r="C241" s="74">
        <v>0.28999999999999998</v>
      </c>
      <c r="D241" s="74">
        <v>-0.54</v>
      </c>
      <c r="E241" s="74">
        <v>0.03</v>
      </c>
    </row>
    <row r="242" spans="1:5" x14ac:dyDescent="0.2">
      <c r="A242" s="74">
        <v>194604</v>
      </c>
      <c r="B242" s="74">
        <v>4.2300000000000004</v>
      </c>
      <c r="C242" s="74">
        <v>2.35</v>
      </c>
      <c r="D242" s="74">
        <v>0.32</v>
      </c>
      <c r="E242" s="74">
        <v>0.03</v>
      </c>
    </row>
    <row r="243" spans="1:5" x14ac:dyDescent="0.2">
      <c r="A243" s="74">
        <v>194605</v>
      </c>
      <c r="B243" s="74">
        <v>3.93</v>
      </c>
      <c r="C243" s="74">
        <v>1.46</v>
      </c>
      <c r="D243" s="74">
        <v>1.28</v>
      </c>
      <c r="E243" s="74">
        <v>0.03</v>
      </c>
    </row>
    <row r="244" spans="1:5" x14ac:dyDescent="0.2">
      <c r="A244" s="74">
        <v>194606</v>
      </c>
      <c r="B244" s="74">
        <v>-3.89</v>
      </c>
      <c r="C244" s="74">
        <v>-1.58</v>
      </c>
      <c r="D244" s="74">
        <v>-0.39</v>
      </c>
      <c r="E244" s="74">
        <v>0.03</v>
      </c>
    </row>
    <row r="245" spans="1:5" x14ac:dyDescent="0.2">
      <c r="A245" s="74">
        <v>194607</v>
      </c>
      <c r="B245" s="74">
        <v>-2.69</v>
      </c>
      <c r="C245" s="74">
        <v>-2.0699999999999998</v>
      </c>
      <c r="D245" s="74">
        <v>7.0000000000000007E-2</v>
      </c>
      <c r="E245" s="74">
        <v>0.03</v>
      </c>
    </row>
    <row r="246" spans="1:5" x14ac:dyDescent="0.2">
      <c r="A246" s="74">
        <v>194608</v>
      </c>
      <c r="B246" s="74">
        <v>-6.44</v>
      </c>
      <c r="C246" s="74">
        <v>-1.84</v>
      </c>
      <c r="D246" s="74">
        <v>0.55000000000000004</v>
      </c>
      <c r="E246" s="74">
        <v>0.03</v>
      </c>
    </row>
    <row r="247" spans="1:5" x14ac:dyDescent="0.2">
      <c r="A247" s="74">
        <v>194609</v>
      </c>
      <c r="B247" s="74">
        <v>-10.17</v>
      </c>
      <c r="C247" s="74">
        <v>-4.4000000000000004</v>
      </c>
      <c r="D247" s="74">
        <v>-1.92</v>
      </c>
      <c r="E247" s="74">
        <v>0.03</v>
      </c>
    </row>
    <row r="248" spans="1:5" x14ac:dyDescent="0.2">
      <c r="A248" s="74">
        <v>194610</v>
      </c>
      <c r="B248" s="74">
        <v>-1.44</v>
      </c>
      <c r="C248" s="74">
        <v>0.1</v>
      </c>
      <c r="D248" s="74">
        <v>3.46</v>
      </c>
      <c r="E248" s="74">
        <v>0.03</v>
      </c>
    </row>
    <row r="249" spans="1:5" x14ac:dyDescent="0.2">
      <c r="A249" s="74">
        <v>194611</v>
      </c>
      <c r="B249" s="74">
        <v>-0.01</v>
      </c>
      <c r="C249" s="74">
        <v>-0.44</v>
      </c>
      <c r="D249" s="74">
        <v>1.47</v>
      </c>
      <c r="E249" s="74">
        <v>0.03</v>
      </c>
    </row>
    <row r="250" spans="1:5" x14ac:dyDescent="0.2">
      <c r="A250" s="74">
        <v>194612</v>
      </c>
      <c r="B250" s="74">
        <v>4.96</v>
      </c>
      <c r="C250" s="74">
        <v>0.08</v>
      </c>
      <c r="D250" s="74">
        <v>-1.36</v>
      </c>
      <c r="E250" s="74">
        <v>0.03</v>
      </c>
    </row>
    <row r="251" spans="1:5" x14ac:dyDescent="0.2">
      <c r="A251" s="74">
        <v>194701</v>
      </c>
      <c r="B251" s="74">
        <v>1.25</v>
      </c>
      <c r="C251" s="74">
        <v>2.2000000000000002</v>
      </c>
      <c r="D251" s="74">
        <v>-0.73</v>
      </c>
      <c r="E251" s="74">
        <v>0.03</v>
      </c>
    </row>
    <row r="252" spans="1:5" x14ac:dyDescent="0.2">
      <c r="A252" s="74">
        <v>194702</v>
      </c>
      <c r="B252" s="74">
        <v>-1.08</v>
      </c>
      <c r="C252" s="74">
        <v>0.68</v>
      </c>
      <c r="D252" s="74">
        <v>0.15</v>
      </c>
      <c r="E252" s="74">
        <v>0.03</v>
      </c>
    </row>
    <row r="253" spans="1:5" x14ac:dyDescent="0.2">
      <c r="A253" s="74">
        <v>194703</v>
      </c>
      <c r="B253" s="74">
        <v>-1.67</v>
      </c>
      <c r="C253" s="74">
        <v>-1.62</v>
      </c>
      <c r="D253" s="74">
        <v>0.61</v>
      </c>
      <c r="E253" s="74">
        <v>0.03</v>
      </c>
    </row>
    <row r="254" spans="1:5" x14ac:dyDescent="0.2">
      <c r="A254" s="74">
        <v>194704</v>
      </c>
      <c r="B254" s="74">
        <v>-4.8</v>
      </c>
      <c r="C254" s="74">
        <v>-3.96</v>
      </c>
      <c r="D254" s="74">
        <v>0.85</v>
      </c>
      <c r="E254" s="74">
        <v>0.03</v>
      </c>
    </row>
    <row r="255" spans="1:5" x14ac:dyDescent="0.2">
      <c r="A255" s="74">
        <v>194705</v>
      </c>
      <c r="B255" s="74">
        <v>-0.97</v>
      </c>
      <c r="C255" s="74">
        <v>-3.26</v>
      </c>
      <c r="D255" s="74">
        <v>0.33</v>
      </c>
      <c r="E255" s="74">
        <v>0.03</v>
      </c>
    </row>
    <row r="256" spans="1:5" x14ac:dyDescent="0.2">
      <c r="A256" s="74">
        <v>194706</v>
      </c>
      <c r="B256" s="74">
        <v>5.29</v>
      </c>
      <c r="C256" s="74">
        <v>-0.3</v>
      </c>
      <c r="D256" s="74">
        <v>-0.59</v>
      </c>
      <c r="E256" s="74">
        <v>0.03</v>
      </c>
    </row>
    <row r="257" spans="1:5" x14ac:dyDescent="0.2">
      <c r="A257" s="74">
        <v>194707</v>
      </c>
      <c r="B257" s="74">
        <v>4.1399999999999997</v>
      </c>
      <c r="C257" s="74">
        <v>1.43</v>
      </c>
      <c r="D257" s="74">
        <v>2.82</v>
      </c>
      <c r="E257" s="74">
        <v>0.03</v>
      </c>
    </row>
    <row r="258" spans="1:5" x14ac:dyDescent="0.2">
      <c r="A258" s="74">
        <v>194708</v>
      </c>
      <c r="B258" s="74">
        <v>-1.74</v>
      </c>
      <c r="C258" s="74">
        <v>0.32</v>
      </c>
      <c r="D258" s="74">
        <v>0.18</v>
      </c>
      <c r="E258" s="74">
        <v>0.03</v>
      </c>
    </row>
    <row r="259" spans="1:5" x14ac:dyDescent="0.2">
      <c r="A259" s="74">
        <v>194709</v>
      </c>
      <c r="B259" s="74">
        <v>-0.54</v>
      </c>
      <c r="C259" s="74">
        <v>1.64</v>
      </c>
      <c r="D259" s="74">
        <v>1.36</v>
      </c>
      <c r="E259" s="74">
        <v>0.06</v>
      </c>
    </row>
    <row r="260" spans="1:5" x14ac:dyDescent="0.2">
      <c r="A260" s="74">
        <v>194710</v>
      </c>
      <c r="B260" s="74">
        <v>2.4700000000000002</v>
      </c>
      <c r="C260" s="74">
        <v>0.51</v>
      </c>
      <c r="D260" s="74">
        <v>7.0000000000000007E-2</v>
      </c>
      <c r="E260" s="74">
        <v>0.06</v>
      </c>
    </row>
    <row r="261" spans="1:5" x14ac:dyDescent="0.2">
      <c r="A261" s="74">
        <v>194711</v>
      </c>
      <c r="B261" s="74">
        <v>-1.97</v>
      </c>
      <c r="C261" s="74">
        <v>-1.71</v>
      </c>
      <c r="D261" s="74">
        <v>1.1000000000000001</v>
      </c>
      <c r="E261" s="74">
        <v>0.06</v>
      </c>
    </row>
    <row r="262" spans="1:5" x14ac:dyDescent="0.2">
      <c r="A262" s="74">
        <v>194712</v>
      </c>
      <c r="B262" s="74">
        <v>3</v>
      </c>
      <c r="C262" s="74">
        <v>-2.46</v>
      </c>
      <c r="D262" s="74">
        <v>3.71</v>
      </c>
      <c r="E262" s="74">
        <v>0.08</v>
      </c>
    </row>
    <row r="263" spans="1:5" x14ac:dyDescent="0.2">
      <c r="A263" s="74">
        <v>194801</v>
      </c>
      <c r="B263" s="74">
        <v>-3.93</v>
      </c>
      <c r="C263" s="74">
        <v>2.5</v>
      </c>
      <c r="D263" s="74">
        <v>1.39</v>
      </c>
      <c r="E263" s="74">
        <v>7.0000000000000007E-2</v>
      </c>
    </row>
    <row r="264" spans="1:5" x14ac:dyDescent="0.2">
      <c r="A264" s="74">
        <v>194802</v>
      </c>
      <c r="B264" s="74">
        <v>-4.38</v>
      </c>
      <c r="C264" s="74">
        <v>-1.72</v>
      </c>
      <c r="D264" s="74">
        <v>7.0000000000000007E-2</v>
      </c>
      <c r="E264" s="74">
        <v>7.0000000000000007E-2</v>
      </c>
    </row>
    <row r="265" spans="1:5" x14ac:dyDescent="0.2">
      <c r="A265" s="74">
        <v>194803</v>
      </c>
      <c r="B265" s="74">
        <v>8.07</v>
      </c>
      <c r="C265" s="74">
        <v>0.14000000000000001</v>
      </c>
      <c r="D265" s="74">
        <v>4.5</v>
      </c>
      <c r="E265" s="74">
        <v>0.09</v>
      </c>
    </row>
    <row r="266" spans="1:5" x14ac:dyDescent="0.2">
      <c r="A266" s="74">
        <v>194804</v>
      </c>
      <c r="B266" s="74">
        <v>3.65</v>
      </c>
      <c r="C266" s="74">
        <v>-1.65</v>
      </c>
      <c r="D266" s="74">
        <v>4.1100000000000003</v>
      </c>
      <c r="E266" s="74">
        <v>0.08</v>
      </c>
    </row>
    <row r="267" spans="1:5" x14ac:dyDescent="0.2">
      <c r="A267" s="74">
        <v>194805</v>
      </c>
      <c r="B267" s="74">
        <v>7.3</v>
      </c>
      <c r="C267" s="74">
        <v>0.91</v>
      </c>
      <c r="D267" s="74">
        <v>-1.27</v>
      </c>
      <c r="E267" s="74">
        <v>0.08</v>
      </c>
    </row>
    <row r="268" spans="1:5" x14ac:dyDescent="0.2">
      <c r="A268" s="74">
        <v>194806</v>
      </c>
      <c r="B268" s="74">
        <v>-0.1</v>
      </c>
      <c r="C268" s="74">
        <v>-1.82</v>
      </c>
      <c r="D268" s="74">
        <v>2.81</v>
      </c>
      <c r="E268" s="74">
        <v>0.09</v>
      </c>
    </row>
    <row r="269" spans="1:5" x14ac:dyDescent="0.2">
      <c r="A269" s="74">
        <v>194807</v>
      </c>
      <c r="B269" s="74">
        <v>-5.09</v>
      </c>
      <c r="C269" s="74">
        <v>-0.33</v>
      </c>
      <c r="D269" s="74">
        <v>0.14000000000000001</v>
      </c>
      <c r="E269" s="74">
        <v>0.08</v>
      </c>
    </row>
    <row r="270" spans="1:5" x14ac:dyDescent="0.2">
      <c r="A270" s="74">
        <v>194808</v>
      </c>
      <c r="B270" s="74">
        <v>0.25</v>
      </c>
      <c r="C270" s="74">
        <v>-1.1100000000000001</v>
      </c>
      <c r="D270" s="74">
        <v>0.28000000000000003</v>
      </c>
      <c r="E270" s="74">
        <v>0.09</v>
      </c>
    </row>
    <row r="271" spans="1:5" x14ac:dyDescent="0.2">
      <c r="A271" s="74">
        <v>194809</v>
      </c>
      <c r="B271" s="74">
        <v>-2.97</v>
      </c>
      <c r="C271" s="74">
        <v>-1.23</v>
      </c>
      <c r="D271" s="74">
        <v>-1.71</v>
      </c>
      <c r="E271" s="74">
        <v>0.04</v>
      </c>
    </row>
    <row r="272" spans="1:5" x14ac:dyDescent="0.2">
      <c r="A272" s="74">
        <v>194810</v>
      </c>
      <c r="B272" s="74">
        <v>5.96</v>
      </c>
      <c r="C272" s="74">
        <v>-1.5</v>
      </c>
      <c r="D272" s="74">
        <v>0.57999999999999996</v>
      </c>
      <c r="E272" s="74">
        <v>0.04</v>
      </c>
    </row>
    <row r="273" spans="1:5" x14ac:dyDescent="0.2">
      <c r="A273" s="74">
        <v>194811</v>
      </c>
      <c r="B273" s="74">
        <v>-9.3000000000000007</v>
      </c>
      <c r="C273" s="74">
        <v>-0.6</v>
      </c>
      <c r="D273" s="74">
        <v>-4.13</v>
      </c>
      <c r="E273" s="74">
        <v>0.04</v>
      </c>
    </row>
    <row r="274" spans="1:5" x14ac:dyDescent="0.2">
      <c r="A274" s="74">
        <v>194812</v>
      </c>
      <c r="B274" s="74">
        <v>3.26</v>
      </c>
      <c r="C274" s="74">
        <v>-2.82</v>
      </c>
      <c r="D274" s="74">
        <v>-1.94</v>
      </c>
      <c r="E274" s="74">
        <v>0.04</v>
      </c>
    </row>
    <row r="275" spans="1:5" x14ac:dyDescent="0.2">
      <c r="A275" s="74">
        <v>194901</v>
      </c>
      <c r="B275" s="74">
        <v>0.23</v>
      </c>
      <c r="C275" s="74">
        <v>1.77</v>
      </c>
      <c r="D275" s="74">
        <v>1.23</v>
      </c>
      <c r="E275" s="74">
        <v>0.1</v>
      </c>
    </row>
    <row r="276" spans="1:5" x14ac:dyDescent="0.2">
      <c r="A276" s="74">
        <v>194902</v>
      </c>
      <c r="B276" s="74">
        <v>-2.93</v>
      </c>
      <c r="C276" s="74">
        <v>-1.9</v>
      </c>
      <c r="D276" s="74">
        <v>-0.86</v>
      </c>
      <c r="E276" s="74">
        <v>0.09</v>
      </c>
    </row>
    <row r="277" spans="1:5" x14ac:dyDescent="0.2">
      <c r="A277" s="74">
        <v>194903</v>
      </c>
      <c r="B277" s="74">
        <v>4.04</v>
      </c>
      <c r="C277" s="74">
        <v>2.5</v>
      </c>
      <c r="D277" s="74">
        <v>1.29</v>
      </c>
      <c r="E277" s="74">
        <v>0.1</v>
      </c>
    </row>
    <row r="278" spans="1:5" x14ac:dyDescent="0.2">
      <c r="A278" s="74">
        <v>194904</v>
      </c>
      <c r="B278" s="74">
        <v>-1.87</v>
      </c>
      <c r="C278" s="74">
        <v>-0.89</v>
      </c>
      <c r="D278" s="74">
        <v>-1.1299999999999999</v>
      </c>
      <c r="E278" s="74">
        <v>0.09</v>
      </c>
    </row>
    <row r="279" spans="1:5" x14ac:dyDescent="0.2">
      <c r="A279" s="74">
        <v>194905</v>
      </c>
      <c r="B279" s="74">
        <v>-2.94</v>
      </c>
      <c r="C279" s="74">
        <v>-0.79</v>
      </c>
      <c r="D279" s="74">
        <v>-2.37</v>
      </c>
      <c r="E279" s="74">
        <v>0.1</v>
      </c>
    </row>
    <row r="280" spans="1:5" x14ac:dyDescent="0.2">
      <c r="A280" s="74">
        <v>194906</v>
      </c>
      <c r="B280" s="74">
        <v>0.1</v>
      </c>
      <c r="C280" s="74">
        <v>-0.91</v>
      </c>
      <c r="D280" s="74">
        <v>-1.65</v>
      </c>
      <c r="E280" s="74">
        <v>0.1</v>
      </c>
    </row>
    <row r="281" spans="1:5" x14ac:dyDescent="0.2">
      <c r="A281" s="74">
        <v>194907</v>
      </c>
      <c r="B281" s="74">
        <v>5.54</v>
      </c>
      <c r="C281" s="74">
        <v>0.55000000000000004</v>
      </c>
      <c r="D281" s="74">
        <v>0.36</v>
      </c>
      <c r="E281" s="74">
        <v>0.09</v>
      </c>
    </row>
    <row r="282" spans="1:5" x14ac:dyDescent="0.2">
      <c r="A282" s="74">
        <v>194908</v>
      </c>
      <c r="B282" s="74">
        <v>2.6</v>
      </c>
      <c r="C282" s="74">
        <v>0.13</v>
      </c>
      <c r="D282" s="74">
        <v>-0.62</v>
      </c>
      <c r="E282" s="74">
        <v>0.09</v>
      </c>
    </row>
    <row r="283" spans="1:5" x14ac:dyDescent="0.2">
      <c r="A283" s="74">
        <v>194909</v>
      </c>
      <c r="B283" s="74">
        <v>3.09</v>
      </c>
      <c r="C283" s="74">
        <v>1.06</v>
      </c>
      <c r="D283" s="74">
        <v>0.24</v>
      </c>
      <c r="E283" s="74">
        <v>0.09</v>
      </c>
    </row>
    <row r="284" spans="1:5" x14ac:dyDescent="0.2">
      <c r="A284" s="74">
        <v>194910</v>
      </c>
      <c r="B284" s="74">
        <v>3.14</v>
      </c>
      <c r="C284" s="74">
        <v>1.04</v>
      </c>
      <c r="D284" s="74">
        <v>-0.47</v>
      </c>
      <c r="E284" s="74">
        <v>0.09</v>
      </c>
    </row>
    <row r="285" spans="1:5" x14ac:dyDescent="0.2">
      <c r="A285" s="74">
        <v>194911</v>
      </c>
      <c r="B285" s="74">
        <v>1.82</v>
      </c>
      <c r="C285" s="74">
        <v>-1.02</v>
      </c>
      <c r="D285" s="74">
        <v>-0.97</v>
      </c>
      <c r="E285" s="74">
        <v>0.08</v>
      </c>
    </row>
    <row r="286" spans="1:5" x14ac:dyDescent="0.2">
      <c r="A286" s="74">
        <v>194912</v>
      </c>
      <c r="B286" s="74">
        <v>5.13</v>
      </c>
      <c r="C286" s="74">
        <v>2.08</v>
      </c>
      <c r="D286" s="74">
        <v>1.79</v>
      </c>
      <c r="E286" s="74">
        <v>0.09</v>
      </c>
    </row>
    <row r="287" spans="1:5" x14ac:dyDescent="0.2">
      <c r="A287" s="74">
        <v>195001</v>
      </c>
      <c r="B287" s="74">
        <v>1.7</v>
      </c>
      <c r="C287" s="74">
        <v>3.34</v>
      </c>
      <c r="D287" s="74">
        <v>0.13</v>
      </c>
      <c r="E287" s="74">
        <v>0.09</v>
      </c>
    </row>
    <row r="288" spans="1:5" x14ac:dyDescent="0.2">
      <c r="A288" s="74">
        <v>195002</v>
      </c>
      <c r="B288" s="74">
        <v>1.48</v>
      </c>
      <c r="C288" s="74">
        <v>0.01</v>
      </c>
      <c r="D288" s="74">
        <v>-0.81</v>
      </c>
      <c r="E288" s="74">
        <v>0.09</v>
      </c>
    </row>
    <row r="289" spans="1:5" x14ac:dyDescent="0.2">
      <c r="A289" s="74">
        <v>195003</v>
      </c>
      <c r="B289" s="74">
        <v>1.26</v>
      </c>
      <c r="C289" s="74">
        <v>-1.43</v>
      </c>
      <c r="D289" s="74">
        <v>-2.81</v>
      </c>
      <c r="E289" s="74">
        <v>0.1</v>
      </c>
    </row>
    <row r="290" spans="1:5" x14ac:dyDescent="0.2">
      <c r="A290" s="74">
        <v>195004</v>
      </c>
      <c r="B290" s="74">
        <v>3.94</v>
      </c>
      <c r="C290" s="74">
        <v>2.0099999999999998</v>
      </c>
      <c r="D290" s="74">
        <v>1.37</v>
      </c>
      <c r="E290" s="74">
        <v>0.09</v>
      </c>
    </row>
    <row r="291" spans="1:5" x14ac:dyDescent="0.2">
      <c r="A291" s="74">
        <v>195005</v>
      </c>
      <c r="B291" s="74">
        <v>4.3099999999999996</v>
      </c>
      <c r="C291" s="74">
        <v>-2.12</v>
      </c>
      <c r="D291" s="74">
        <v>0.45</v>
      </c>
      <c r="E291" s="74">
        <v>0.1</v>
      </c>
    </row>
    <row r="292" spans="1:5" x14ac:dyDescent="0.2">
      <c r="A292" s="74">
        <v>195006</v>
      </c>
      <c r="B292" s="74">
        <v>-5.94</v>
      </c>
      <c r="C292" s="74">
        <v>-2.36</v>
      </c>
      <c r="D292" s="74">
        <v>-0.73</v>
      </c>
      <c r="E292" s="74">
        <v>0.1</v>
      </c>
    </row>
    <row r="293" spans="1:5" x14ac:dyDescent="0.2">
      <c r="A293" s="74">
        <v>195007</v>
      </c>
      <c r="B293" s="74">
        <v>1.36</v>
      </c>
      <c r="C293" s="74">
        <v>0.69</v>
      </c>
      <c r="D293" s="74">
        <v>13.56</v>
      </c>
      <c r="E293" s="74">
        <v>0.1</v>
      </c>
    </row>
    <row r="294" spans="1:5" x14ac:dyDescent="0.2">
      <c r="A294" s="74">
        <v>195008</v>
      </c>
      <c r="B294" s="74">
        <v>4.8499999999999996</v>
      </c>
      <c r="C294" s="74">
        <v>0.76</v>
      </c>
      <c r="D294" s="74">
        <v>-1.5</v>
      </c>
      <c r="E294" s="74">
        <v>0.1</v>
      </c>
    </row>
    <row r="295" spans="1:5" x14ac:dyDescent="0.2">
      <c r="A295" s="74">
        <v>195009</v>
      </c>
      <c r="B295" s="74">
        <v>4.8099999999999996</v>
      </c>
      <c r="C295" s="74">
        <v>0.49</v>
      </c>
      <c r="D295" s="74">
        <v>-1.07</v>
      </c>
      <c r="E295" s="74">
        <v>0.1</v>
      </c>
    </row>
    <row r="296" spans="1:5" x14ac:dyDescent="0.2">
      <c r="A296" s="74">
        <v>195010</v>
      </c>
      <c r="B296" s="74">
        <v>-0.18</v>
      </c>
      <c r="C296" s="74">
        <v>-0.47</v>
      </c>
      <c r="D296" s="74">
        <v>1.3</v>
      </c>
      <c r="E296" s="74">
        <v>0.12</v>
      </c>
    </row>
    <row r="297" spans="1:5" x14ac:dyDescent="0.2">
      <c r="A297" s="74">
        <v>195011</v>
      </c>
      <c r="B297" s="74">
        <v>2.76</v>
      </c>
      <c r="C297" s="74">
        <v>-0.89</v>
      </c>
      <c r="D297" s="74">
        <v>3.33</v>
      </c>
      <c r="E297" s="74">
        <v>0.11</v>
      </c>
    </row>
    <row r="298" spans="1:5" x14ac:dyDescent="0.2">
      <c r="A298" s="74">
        <v>195012</v>
      </c>
      <c r="B298" s="74">
        <v>5.54</v>
      </c>
      <c r="C298" s="74">
        <v>1.47</v>
      </c>
      <c r="D298" s="74">
        <v>7.36</v>
      </c>
      <c r="E298" s="74">
        <v>0.11</v>
      </c>
    </row>
    <row r="299" spans="1:5" x14ac:dyDescent="0.2">
      <c r="A299" s="74">
        <v>195101</v>
      </c>
      <c r="B299" s="74">
        <v>5.7</v>
      </c>
      <c r="C299" s="74">
        <v>1.76</v>
      </c>
      <c r="D299" s="74">
        <v>3.64</v>
      </c>
      <c r="E299" s="74">
        <v>0.13</v>
      </c>
    </row>
    <row r="300" spans="1:5" x14ac:dyDescent="0.2">
      <c r="A300" s="74">
        <v>195102</v>
      </c>
      <c r="B300" s="74">
        <v>1.41</v>
      </c>
      <c r="C300" s="74">
        <v>0.08</v>
      </c>
      <c r="D300" s="74">
        <v>-2.85</v>
      </c>
      <c r="E300" s="74">
        <v>0.1</v>
      </c>
    </row>
    <row r="301" spans="1:5" x14ac:dyDescent="0.2">
      <c r="A301" s="74">
        <v>195103</v>
      </c>
      <c r="B301" s="74">
        <v>-2.15</v>
      </c>
      <c r="C301" s="74">
        <v>-0.77</v>
      </c>
      <c r="D301" s="74">
        <v>-4.0999999999999996</v>
      </c>
      <c r="E301" s="74">
        <v>0.11</v>
      </c>
    </row>
    <row r="302" spans="1:5" x14ac:dyDescent="0.2">
      <c r="A302" s="74">
        <v>195104</v>
      </c>
      <c r="B302" s="74">
        <v>4.8600000000000003</v>
      </c>
      <c r="C302" s="74">
        <v>-1.45</v>
      </c>
      <c r="D302" s="74">
        <v>3.27</v>
      </c>
      <c r="E302" s="74">
        <v>0.13</v>
      </c>
    </row>
    <row r="303" spans="1:5" x14ac:dyDescent="0.2">
      <c r="A303" s="74">
        <v>195105</v>
      </c>
      <c r="B303" s="74">
        <v>-2.34</v>
      </c>
      <c r="C303" s="74">
        <v>0</v>
      </c>
      <c r="D303" s="74">
        <v>-1.37</v>
      </c>
      <c r="E303" s="74">
        <v>0.12</v>
      </c>
    </row>
    <row r="304" spans="1:5" x14ac:dyDescent="0.2">
      <c r="A304" s="74">
        <v>195106</v>
      </c>
      <c r="B304" s="74">
        <v>-2.62</v>
      </c>
      <c r="C304" s="74">
        <v>-2.06</v>
      </c>
      <c r="D304" s="74">
        <v>-3.75</v>
      </c>
      <c r="E304" s="74">
        <v>0.12</v>
      </c>
    </row>
    <row r="305" spans="1:5" x14ac:dyDescent="0.2">
      <c r="A305" s="74">
        <v>195107</v>
      </c>
      <c r="B305" s="74">
        <v>6.94</v>
      </c>
      <c r="C305" s="74">
        <v>-1.99</v>
      </c>
      <c r="D305" s="74">
        <v>2.06</v>
      </c>
      <c r="E305" s="74">
        <v>0.13</v>
      </c>
    </row>
    <row r="306" spans="1:5" x14ac:dyDescent="0.2">
      <c r="A306" s="74">
        <v>195108</v>
      </c>
      <c r="B306" s="74">
        <v>4.2699999999999996</v>
      </c>
      <c r="C306" s="74">
        <v>0.99</v>
      </c>
      <c r="D306" s="74">
        <v>-0.13</v>
      </c>
      <c r="E306" s="74">
        <v>0.13</v>
      </c>
    </row>
    <row r="307" spans="1:5" x14ac:dyDescent="0.2">
      <c r="A307" s="74">
        <v>195109</v>
      </c>
      <c r="B307" s="74">
        <v>0.7</v>
      </c>
      <c r="C307" s="74">
        <v>1.87</v>
      </c>
      <c r="D307" s="74">
        <v>0.63</v>
      </c>
      <c r="E307" s="74">
        <v>0.12</v>
      </c>
    </row>
    <row r="308" spans="1:5" x14ac:dyDescent="0.2">
      <c r="A308" s="74">
        <v>195110</v>
      </c>
      <c r="B308" s="74">
        <v>-2.5299999999999998</v>
      </c>
      <c r="C308" s="74">
        <v>-0.22</v>
      </c>
      <c r="D308" s="74">
        <v>0.23</v>
      </c>
      <c r="E308" s="74">
        <v>0.16</v>
      </c>
    </row>
    <row r="309" spans="1:5" x14ac:dyDescent="0.2">
      <c r="A309" s="74">
        <v>195111</v>
      </c>
      <c r="B309" s="74">
        <v>0.56999999999999995</v>
      </c>
      <c r="C309" s="74">
        <v>-0.32</v>
      </c>
      <c r="D309" s="74">
        <v>-0.06</v>
      </c>
      <c r="E309" s="74">
        <v>0.11</v>
      </c>
    </row>
    <row r="310" spans="1:5" x14ac:dyDescent="0.2">
      <c r="A310" s="74">
        <v>195112</v>
      </c>
      <c r="B310" s="74">
        <v>3.33</v>
      </c>
      <c r="C310" s="74">
        <v>-2.2599999999999998</v>
      </c>
      <c r="D310" s="74">
        <v>-1.59</v>
      </c>
      <c r="E310" s="74">
        <v>0.12</v>
      </c>
    </row>
    <row r="311" spans="1:5" x14ac:dyDescent="0.2">
      <c r="A311" s="74">
        <v>195201</v>
      </c>
      <c r="B311" s="74">
        <v>1.45</v>
      </c>
      <c r="C311" s="74">
        <v>-0.61</v>
      </c>
      <c r="D311" s="74">
        <v>1.55</v>
      </c>
      <c r="E311" s="74">
        <v>0.15</v>
      </c>
    </row>
    <row r="312" spans="1:5" x14ac:dyDescent="0.2">
      <c r="A312" s="74">
        <v>195202</v>
      </c>
      <c r="B312" s="74">
        <v>-2.62</v>
      </c>
      <c r="C312" s="74">
        <v>0.82</v>
      </c>
      <c r="D312" s="74">
        <v>-0.61</v>
      </c>
      <c r="E312" s="74">
        <v>0.12</v>
      </c>
    </row>
    <row r="313" spans="1:5" x14ac:dyDescent="0.2">
      <c r="A313" s="74">
        <v>195203</v>
      </c>
      <c r="B313" s="74">
        <v>4.4400000000000004</v>
      </c>
      <c r="C313" s="74">
        <v>-2.99</v>
      </c>
      <c r="D313" s="74">
        <v>2.17</v>
      </c>
      <c r="E313" s="74">
        <v>0.11</v>
      </c>
    </row>
    <row r="314" spans="1:5" x14ac:dyDescent="0.2">
      <c r="A314" s="74">
        <v>195204</v>
      </c>
      <c r="B314" s="74">
        <v>-4.97</v>
      </c>
      <c r="C314" s="74">
        <v>0.46</v>
      </c>
      <c r="D314" s="74">
        <v>-0.1</v>
      </c>
      <c r="E314" s="74">
        <v>0.12</v>
      </c>
    </row>
    <row r="315" spans="1:5" x14ac:dyDescent="0.2">
      <c r="A315" s="74">
        <v>195205</v>
      </c>
      <c r="B315" s="74">
        <v>3.2</v>
      </c>
      <c r="C315" s="74">
        <v>-1</v>
      </c>
      <c r="D315" s="74">
        <v>0.04</v>
      </c>
      <c r="E315" s="74">
        <v>0.13</v>
      </c>
    </row>
    <row r="316" spans="1:5" x14ac:dyDescent="0.2">
      <c r="A316" s="74">
        <v>195206</v>
      </c>
      <c r="B316" s="74">
        <v>3.83</v>
      </c>
      <c r="C316" s="74">
        <v>-1.64</v>
      </c>
      <c r="D316" s="74">
        <v>1.24</v>
      </c>
      <c r="E316" s="74">
        <v>0.15</v>
      </c>
    </row>
    <row r="317" spans="1:5" x14ac:dyDescent="0.2">
      <c r="A317" s="74">
        <v>195207</v>
      </c>
      <c r="B317" s="74">
        <v>0.91</v>
      </c>
      <c r="C317" s="74">
        <v>-0.4</v>
      </c>
      <c r="D317" s="74">
        <v>-0.35</v>
      </c>
      <c r="E317" s="74">
        <v>0.15</v>
      </c>
    </row>
    <row r="318" spans="1:5" x14ac:dyDescent="0.2">
      <c r="A318" s="74">
        <v>195208</v>
      </c>
      <c r="B318" s="74">
        <v>-0.76</v>
      </c>
      <c r="C318" s="74">
        <v>1.1499999999999999</v>
      </c>
      <c r="D318" s="74">
        <v>0.01</v>
      </c>
      <c r="E318" s="74">
        <v>0.15</v>
      </c>
    </row>
    <row r="319" spans="1:5" x14ac:dyDescent="0.2">
      <c r="A319" s="74">
        <v>195209</v>
      </c>
      <c r="B319" s="74">
        <v>-2.0299999999999998</v>
      </c>
      <c r="C319" s="74">
        <v>1.1100000000000001</v>
      </c>
      <c r="D319" s="74">
        <v>-1.52</v>
      </c>
      <c r="E319" s="74">
        <v>0.16</v>
      </c>
    </row>
    <row r="320" spans="1:5" x14ac:dyDescent="0.2">
      <c r="A320" s="74">
        <v>195210</v>
      </c>
      <c r="B320" s="74">
        <v>-0.66</v>
      </c>
      <c r="C320" s="74">
        <v>-1.05</v>
      </c>
      <c r="D320" s="74">
        <v>-0.46</v>
      </c>
      <c r="E320" s="74">
        <v>0.14000000000000001</v>
      </c>
    </row>
    <row r="321" spans="1:5" x14ac:dyDescent="0.2">
      <c r="A321" s="74">
        <v>195211</v>
      </c>
      <c r="B321" s="74">
        <v>5.94</v>
      </c>
      <c r="C321" s="74">
        <v>-0.72</v>
      </c>
      <c r="D321" s="74">
        <v>0.97</v>
      </c>
      <c r="E321" s="74">
        <v>0.1</v>
      </c>
    </row>
    <row r="322" spans="1:5" x14ac:dyDescent="0.2">
      <c r="A322" s="74">
        <v>195212</v>
      </c>
      <c r="B322" s="74">
        <v>2.93</v>
      </c>
      <c r="C322" s="74">
        <v>-1.48</v>
      </c>
      <c r="D322" s="74">
        <v>0.19</v>
      </c>
      <c r="E322" s="74">
        <v>0.16</v>
      </c>
    </row>
    <row r="323" spans="1:5" x14ac:dyDescent="0.2">
      <c r="A323" s="74">
        <v>195301</v>
      </c>
      <c r="B323" s="74">
        <v>-0.34</v>
      </c>
      <c r="C323" s="74">
        <v>3.61</v>
      </c>
      <c r="D323" s="74">
        <v>1.32</v>
      </c>
      <c r="E323" s="74">
        <v>0.16</v>
      </c>
    </row>
    <row r="324" spans="1:5" x14ac:dyDescent="0.2">
      <c r="A324" s="74">
        <v>195302</v>
      </c>
      <c r="B324" s="74">
        <v>-0.27</v>
      </c>
      <c r="C324" s="74">
        <v>2.15</v>
      </c>
      <c r="D324" s="74">
        <v>-0.09</v>
      </c>
      <c r="E324" s="74">
        <v>0.14000000000000001</v>
      </c>
    </row>
    <row r="325" spans="1:5" x14ac:dyDescent="0.2">
      <c r="A325" s="74">
        <v>195303</v>
      </c>
      <c r="B325" s="74">
        <v>-1.43</v>
      </c>
      <c r="C325" s="74">
        <v>-0.22</v>
      </c>
      <c r="D325" s="74">
        <v>-0.85</v>
      </c>
      <c r="E325" s="74">
        <v>0.18</v>
      </c>
    </row>
    <row r="326" spans="1:5" x14ac:dyDescent="0.2">
      <c r="A326" s="74">
        <v>195304</v>
      </c>
      <c r="B326" s="74">
        <v>-2.83</v>
      </c>
      <c r="C326" s="74">
        <v>0.3</v>
      </c>
      <c r="D326" s="74">
        <v>1.57</v>
      </c>
      <c r="E326" s="74">
        <v>0.16</v>
      </c>
    </row>
    <row r="327" spans="1:5" x14ac:dyDescent="0.2">
      <c r="A327" s="74">
        <v>195305</v>
      </c>
      <c r="B327" s="74">
        <v>0.52</v>
      </c>
      <c r="C327" s="74">
        <v>-7.0000000000000007E-2</v>
      </c>
      <c r="D327" s="74">
        <v>0.23</v>
      </c>
      <c r="E327" s="74">
        <v>0.17</v>
      </c>
    </row>
    <row r="328" spans="1:5" x14ac:dyDescent="0.2">
      <c r="A328" s="74">
        <v>195306</v>
      </c>
      <c r="B328" s="74">
        <v>-1.89</v>
      </c>
      <c r="C328" s="74">
        <v>-1.87</v>
      </c>
      <c r="D328" s="74">
        <v>-0.47</v>
      </c>
      <c r="E328" s="74">
        <v>0.18</v>
      </c>
    </row>
    <row r="329" spans="1:5" x14ac:dyDescent="0.2">
      <c r="A329" s="74">
        <v>195307</v>
      </c>
      <c r="B329" s="74">
        <v>2.4</v>
      </c>
      <c r="C329" s="74">
        <v>-0.99</v>
      </c>
      <c r="D329" s="74">
        <v>-0.22</v>
      </c>
      <c r="E329" s="74">
        <v>0.15</v>
      </c>
    </row>
    <row r="330" spans="1:5" x14ac:dyDescent="0.2">
      <c r="A330" s="74">
        <v>195308</v>
      </c>
      <c r="B330" s="74">
        <v>-4.5199999999999996</v>
      </c>
      <c r="C330" s="74">
        <v>0.3</v>
      </c>
      <c r="D330" s="74">
        <v>-3.54</v>
      </c>
      <c r="E330" s="74">
        <v>0.17</v>
      </c>
    </row>
    <row r="331" spans="1:5" x14ac:dyDescent="0.2">
      <c r="A331" s="74">
        <v>195309</v>
      </c>
      <c r="B331" s="74">
        <v>0.2</v>
      </c>
      <c r="C331" s="74">
        <v>-0.82</v>
      </c>
      <c r="D331" s="74">
        <v>-2.44</v>
      </c>
      <c r="E331" s="74">
        <v>0.16</v>
      </c>
    </row>
    <row r="332" spans="1:5" x14ac:dyDescent="0.2">
      <c r="A332" s="74">
        <v>195310</v>
      </c>
      <c r="B332" s="74">
        <v>4.5999999999999996</v>
      </c>
      <c r="C332" s="74">
        <v>-1.37</v>
      </c>
      <c r="D332" s="74">
        <v>-0.24</v>
      </c>
      <c r="E332" s="74">
        <v>0.13</v>
      </c>
    </row>
    <row r="333" spans="1:5" x14ac:dyDescent="0.2">
      <c r="A333" s="74">
        <v>195311</v>
      </c>
      <c r="B333" s="74">
        <v>2.83</v>
      </c>
      <c r="C333" s="74">
        <v>-1.32</v>
      </c>
      <c r="D333" s="74">
        <v>-0.15</v>
      </c>
      <c r="E333" s="74">
        <v>0.08</v>
      </c>
    </row>
    <row r="334" spans="1:5" x14ac:dyDescent="0.2">
      <c r="A334" s="74">
        <v>195312</v>
      </c>
      <c r="B334" s="74">
        <v>0.03</v>
      </c>
      <c r="C334" s="74">
        <v>-0.86</v>
      </c>
      <c r="D334" s="74">
        <v>-2.82</v>
      </c>
      <c r="E334" s="74">
        <v>0.13</v>
      </c>
    </row>
    <row r="335" spans="1:5" x14ac:dyDescent="0.2">
      <c r="A335" s="74">
        <v>195401</v>
      </c>
      <c r="B335" s="74">
        <v>5.13</v>
      </c>
      <c r="C335" s="74">
        <v>0.5</v>
      </c>
      <c r="D335" s="74">
        <v>3.42</v>
      </c>
      <c r="E335" s="74">
        <v>0.11</v>
      </c>
    </row>
    <row r="336" spans="1:5" x14ac:dyDescent="0.2">
      <c r="A336" s="74">
        <v>195402</v>
      </c>
      <c r="B336" s="74">
        <v>1.67</v>
      </c>
      <c r="C336" s="74">
        <v>-0.2</v>
      </c>
      <c r="D336" s="74">
        <v>-0.28000000000000003</v>
      </c>
      <c r="E336" s="74">
        <v>7.0000000000000007E-2</v>
      </c>
    </row>
    <row r="337" spans="1:5" x14ac:dyDescent="0.2">
      <c r="A337" s="74">
        <v>195403</v>
      </c>
      <c r="B337" s="74">
        <v>3.65</v>
      </c>
      <c r="C337" s="74">
        <v>-0.52</v>
      </c>
      <c r="D337" s="74">
        <v>-1.5</v>
      </c>
      <c r="E337" s="74">
        <v>0.08</v>
      </c>
    </row>
    <row r="338" spans="1:5" x14ac:dyDescent="0.2">
      <c r="A338" s="74">
        <v>195404</v>
      </c>
      <c r="B338" s="74">
        <v>4.2699999999999996</v>
      </c>
      <c r="C338" s="74">
        <v>-3.42</v>
      </c>
      <c r="D338" s="74">
        <v>-0.34</v>
      </c>
      <c r="E338" s="74">
        <v>0.09</v>
      </c>
    </row>
    <row r="339" spans="1:5" x14ac:dyDescent="0.2">
      <c r="A339" s="74">
        <v>195405</v>
      </c>
      <c r="B339" s="74">
        <v>3.09</v>
      </c>
      <c r="C339" s="74">
        <v>0.41</v>
      </c>
      <c r="D339" s="74">
        <v>2.46</v>
      </c>
      <c r="E339" s="74">
        <v>0.05</v>
      </c>
    </row>
    <row r="340" spans="1:5" x14ac:dyDescent="0.2">
      <c r="A340" s="74">
        <v>195406</v>
      </c>
      <c r="B340" s="74">
        <v>1.07</v>
      </c>
      <c r="C340" s="74">
        <v>0.39</v>
      </c>
      <c r="D340" s="74">
        <v>0</v>
      </c>
      <c r="E340" s="74">
        <v>0.06</v>
      </c>
    </row>
    <row r="341" spans="1:5" x14ac:dyDescent="0.2">
      <c r="A341" s="74">
        <v>195407</v>
      </c>
      <c r="B341" s="74">
        <v>4.99</v>
      </c>
      <c r="C341" s="74">
        <v>1.06</v>
      </c>
      <c r="D341" s="74">
        <v>4.13</v>
      </c>
      <c r="E341" s="74">
        <v>0.05</v>
      </c>
    </row>
    <row r="342" spans="1:5" x14ac:dyDescent="0.2">
      <c r="A342" s="74">
        <v>195408</v>
      </c>
      <c r="B342" s="74">
        <v>-2.34</v>
      </c>
      <c r="C342" s="74">
        <v>2.69</v>
      </c>
      <c r="D342" s="74">
        <v>-1.38</v>
      </c>
      <c r="E342" s="74">
        <v>0.05</v>
      </c>
    </row>
    <row r="343" spans="1:5" x14ac:dyDescent="0.2">
      <c r="A343" s="74">
        <v>195409</v>
      </c>
      <c r="B343" s="74">
        <v>6.39</v>
      </c>
      <c r="C343" s="74">
        <v>-2.5299999999999998</v>
      </c>
      <c r="D343" s="74">
        <v>0.68</v>
      </c>
      <c r="E343" s="74">
        <v>0.09</v>
      </c>
    </row>
    <row r="344" spans="1:5" x14ac:dyDescent="0.2">
      <c r="A344" s="74">
        <v>195410</v>
      </c>
      <c r="B344" s="74">
        <v>-1.67</v>
      </c>
      <c r="C344" s="74">
        <v>0.62</v>
      </c>
      <c r="D344" s="74">
        <v>0.67</v>
      </c>
      <c r="E344" s="74">
        <v>7.0000000000000007E-2</v>
      </c>
    </row>
    <row r="345" spans="1:5" x14ac:dyDescent="0.2">
      <c r="A345" s="74">
        <v>195411</v>
      </c>
      <c r="B345" s="74">
        <v>9.3800000000000008</v>
      </c>
      <c r="C345" s="74">
        <v>-2.62</v>
      </c>
      <c r="D345" s="74">
        <v>4.4000000000000004</v>
      </c>
      <c r="E345" s="74">
        <v>0.06</v>
      </c>
    </row>
    <row r="346" spans="1:5" x14ac:dyDescent="0.2">
      <c r="A346" s="74">
        <v>195412</v>
      </c>
      <c r="B346" s="74">
        <v>5.48</v>
      </c>
      <c r="C346" s="74">
        <v>2.12</v>
      </c>
      <c r="D346" s="74">
        <v>5.66</v>
      </c>
      <c r="E346" s="74">
        <v>0.08</v>
      </c>
    </row>
    <row r="347" spans="1:5" x14ac:dyDescent="0.2">
      <c r="A347" s="74">
        <v>195501</v>
      </c>
      <c r="B347" s="74">
        <v>0.6</v>
      </c>
      <c r="C347" s="74">
        <v>0.36</v>
      </c>
      <c r="D347" s="74">
        <v>2.14</v>
      </c>
      <c r="E347" s="74">
        <v>0.08</v>
      </c>
    </row>
    <row r="348" spans="1:5" x14ac:dyDescent="0.2">
      <c r="A348" s="74">
        <v>195502</v>
      </c>
      <c r="B348" s="74">
        <v>3.02</v>
      </c>
      <c r="C348" s="74">
        <v>1.59</v>
      </c>
      <c r="D348" s="74">
        <v>0.57999999999999996</v>
      </c>
      <c r="E348" s="74">
        <v>0.09</v>
      </c>
    </row>
    <row r="349" spans="1:5" x14ac:dyDescent="0.2">
      <c r="A349" s="74">
        <v>195503</v>
      </c>
      <c r="B349" s="74">
        <v>-0.16</v>
      </c>
      <c r="C349" s="74">
        <v>-0.74</v>
      </c>
      <c r="D349" s="74">
        <v>1.97</v>
      </c>
      <c r="E349" s="74">
        <v>0.1</v>
      </c>
    </row>
    <row r="350" spans="1:5" x14ac:dyDescent="0.2">
      <c r="A350" s="74">
        <v>195504</v>
      </c>
      <c r="B350" s="74">
        <v>3.11</v>
      </c>
      <c r="C350" s="74">
        <v>-1.62</v>
      </c>
      <c r="D350" s="74">
        <v>0.68</v>
      </c>
      <c r="E350" s="74">
        <v>0.1</v>
      </c>
    </row>
    <row r="351" spans="1:5" x14ac:dyDescent="0.2">
      <c r="A351" s="74">
        <v>195505</v>
      </c>
      <c r="B351" s="74">
        <v>0.93</v>
      </c>
      <c r="C351" s="74">
        <v>-0.28000000000000003</v>
      </c>
      <c r="D351" s="74">
        <v>-0.96</v>
      </c>
      <c r="E351" s="74">
        <v>0.14000000000000001</v>
      </c>
    </row>
    <row r="352" spans="1:5" x14ac:dyDescent="0.2">
      <c r="A352" s="74">
        <v>195506</v>
      </c>
      <c r="B352" s="74">
        <v>6.55</v>
      </c>
      <c r="C352" s="74">
        <v>-4.6500000000000004</v>
      </c>
      <c r="D352" s="74">
        <v>1.84</v>
      </c>
      <c r="E352" s="74">
        <v>0.1</v>
      </c>
    </row>
    <row r="353" spans="1:5" x14ac:dyDescent="0.2">
      <c r="A353" s="74">
        <v>195507</v>
      </c>
      <c r="B353" s="74">
        <v>1.9</v>
      </c>
      <c r="C353" s="74">
        <v>-1.1499999999999999</v>
      </c>
      <c r="D353" s="74">
        <v>0.39</v>
      </c>
      <c r="E353" s="74">
        <v>0.1</v>
      </c>
    </row>
    <row r="354" spans="1:5" x14ac:dyDescent="0.2">
      <c r="A354" s="74">
        <v>195508</v>
      </c>
      <c r="B354" s="74">
        <v>0.21</v>
      </c>
      <c r="C354" s="74">
        <v>-0.44</v>
      </c>
      <c r="D354" s="74">
        <v>0.72</v>
      </c>
      <c r="E354" s="74">
        <v>0.16</v>
      </c>
    </row>
    <row r="355" spans="1:5" x14ac:dyDescent="0.2">
      <c r="A355" s="74">
        <v>195509</v>
      </c>
      <c r="B355" s="74">
        <v>-0.36</v>
      </c>
      <c r="C355" s="74">
        <v>0.28000000000000003</v>
      </c>
      <c r="D355" s="74">
        <v>-0.98</v>
      </c>
      <c r="E355" s="74">
        <v>0.16</v>
      </c>
    </row>
    <row r="356" spans="1:5" x14ac:dyDescent="0.2">
      <c r="A356" s="74">
        <v>195510</v>
      </c>
      <c r="B356" s="74">
        <v>-2.68</v>
      </c>
      <c r="C356" s="74">
        <v>1.52</v>
      </c>
      <c r="D356" s="74">
        <v>-0.11</v>
      </c>
      <c r="E356" s="74">
        <v>0.18</v>
      </c>
    </row>
    <row r="357" spans="1:5" x14ac:dyDescent="0.2">
      <c r="A357" s="74">
        <v>195511</v>
      </c>
      <c r="B357" s="74">
        <v>7.03</v>
      </c>
      <c r="C357" s="74">
        <v>-2.19</v>
      </c>
      <c r="D357" s="74">
        <v>0.33</v>
      </c>
      <c r="E357" s="74">
        <v>0.17</v>
      </c>
    </row>
    <row r="358" spans="1:5" x14ac:dyDescent="0.2">
      <c r="A358" s="74">
        <v>195512</v>
      </c>
      <c r="B358" s="74">
        <v>1.49</v>
      </c>
      <c r="C358" s="74">
        <v>2.11</v>
      </c>
      <c r="D358" s="74">
        <v>-2.31</v>
      </c>
      <c r="E358" s="74">
        <v>0.18</v>
      </c>
    </row>
    <row r="359" spans="1:5" x14ac:dyDescent="0.2">
      <c r="A359" s="74">
        <v>195601</v>
      </c>
      <c r="B359" s="74">
        <v>-3.03</v>
      </c>
      <c r="C359" s="74">
        <v>0.41</v>
      </c>
      <c r="D359" s="74">
        <v>0.93</v>
      </c>
      <c r="E359" s="74">
        <v>0.22</v>
      </c>
    </row>
    <row r="360" spans="1:5" x14ac:dyDescent="0.2">
      <c r="A360" s="74">
        <v>195602</v>
      </c>
      <c r="B360" s="74">
        <v>3.77</v>
      </c>
      <c r="C360" s="74">
        <v>-0.98</v>
      </c>
      <c r="D360" s="74">
        <v>-0.39</v>
      </c>
      <c r="E360" s="74">
        <v>0.19</v>
      </c>
    </row>
    <row r="361" spans="1:5" x14ac:dyDescent="0.2">
      <c r="A361" s="74">
        <v>195603</v>
      </c>
      <c r="B361" s="74">
        <v>6.64</v>
      </c>
      <c r="C361" s="74">
        <v>-2.11</v>
      </c>
      <c r="D361" s="74">
        <v>-0.45</v>
      </c>
      <c r="E361" s="74">
        <v>0.15</v>
      </c>
    </row>
    <row r="362" spans="1:5" x14ac:dyDescent="0.2">
      <c r="A362" s="74">
        <v>195604</v>
      </c>
      <c r="B362" s="74">
        <v>0.28000000000000003</v>
      </c>
      <c r="C362" s="74">
        <v>0.04</v>
      </c>
      <c r="D362" s="74">
        <v>-0.22</v>
      </c>
      <c r="E362" s="74">
        <v>0.19</v>
      </c>
    </row>
    <row r="363" spans="1:5" x14ac:dyDescent="0.2">
      <c r="A363" s="74">
        <v>195605</v>
      </c>
      <c r="B363" s="74">
        <v>-5.2</v>
      </c>
      <c r="C363" s="74">
        <v>1.46</v>
      </c>
      <c r="D363" s="74">
        <v>-1.34</v>
      </c>
      <c r="E363" s="74">
        <v>0.23</v>
      </c>
    </row>
    <row r="364" spans="1:5" x14ac:dyDescent="0.2">
      <c r="A364" s="74">
        <v>195606</v>
      </c>
      <c r="B364" s="74">
        <v>3.48</v>
      </c>
      <c r="C364" s="74">
        <v>-1.48</v>
      </c>
      <c r="D364" s="74">
        <v>-1.1000000000000001</v>
      </c>
      <c r="E364" s="74">
        <v>0.2</v>
      </c>
    </row>
    <row r="365" spans="1:5" x14ac:dyDescent="0.2">
      <c r="A365" s="74">
        <v>195607</v>
      </c>
      <c r="B365" s="74">
        <v>4.84</v>
      </c>
      <c r="C365" s="74">
        <v>-1.68</v>
      </c>
      <c r="D365" s="74">
        <v>-0.01</v>
      </c>
      <c r="E365" s="74">
        <v>0.22</v>
      </c>
    </row>
    <row r="366" spans="1:5" x14ac:dyDescent="0.2">
      <c r="A366" s="74">
        <v>195608</v>
      </c>
      <c r="B366" s="74">
        <v>-3.18</v>
      </c>
      <c r="C366" s="74">
        <v>1.91</v>
      </c>
      <c r="D366" s="74">
        <v>-0.78</v>
      </c>
      <c r="E366" s="74">
        <v>0.17</v>
      </c>
    </row>
    <row r="367" spans="1:5" x14ac:dyDescent="0.2">
      <c r="A367" s="74">
        <v>195609</v>
      </c>
      <c r="B367" s="74">
        <v>-5.14</v>
      </c>
      <c r="C367" s="74">
        <v>1.54</v>
      </c>
      <c r="D367" s="74">
        <v>1.76</v>
      </c>
      <c r="E367" s="74">
        <v>0.18</v>
      </c>
    </row>
    <row r="368" spans="1:5" x14ac:dyDescent="0.2">
      <c r="A368" s="74">
        <v>195610</v>
      </c>
      <c r="B368" s="74">
        <v>0.52</v>
      </c>
      <c r="C368" s="74">
        <v>-0.11</v>
      </c>
      <c r="D368" s="74">
        <v>-0.01</v>
      </c>
      <c r="E368" s="74">
        <v>0.25</v>
      </c>
    </row>
    <row r="369" spans="1:5" x14ac:dyDescent="0.2">
      <c r="A369" s="74">
        <v>195611</v>
      </c>
      <c r="B369" s="74">
        <v>0.36</v>
      </c>
      <c r="C369" s="74">
        <v>-0.16</v>
      </c>
      <c r="D369" s="74">
        <v>1.76</v>
      </c>
      <c r="E369" s="74">
        <v>0.2</v>
      </c>
    </row>
    <row r="370" spans="1:5" x14ac:dyDescent="0.2">
      <c r="A370" s="74">
        <v>195612</v>
      </c>
      <c r="B370" s="74">
        <v>3.16</v>
      </c>
      <c r="C370" s="74">
        <v>-0.04</v>
      </c>
      <c r="D370" s="74">
        <v>-2.08</v>
      </c>
      <c r="E370" s="74">
        <v>0.24</v>
      </c>
    </row>
    <row r="371" spans="1:5" x14ac:dyDescent="0.2">
      <c r="A371" s="74">
        <v>195701</v>
      </c>
      <c r="B371" s="74">
        <v>-3.58</v>
      </c>
      <c r="C371" s="74">
        <v>3.32</v>
      </c>
      <c r="D371" s="74">
        <v>2.79</v>
      </c>
      <c r="E371" s="74">
        <v>0.27</v>
      </c>
    </row>
    <row r="372" spans="1:5" x14ac:dyDescent="0.2">
      <c r="A372" s="74">
        <v>195702</v>
      </c>
      <c r="B372" s="74">
        <v>-2.06</v>
      </c>
      <c r="C372" s="74">
        <v>-0.64</v>
      </c>
      <c r="D372" s="74">
        <v>-0.79</v>
      </c>
      <c r="E372" s="74">
        <v>0.24</v>
      </c>
    </row>
    <row r="373" spans="1:5" x14ac:dyDescent="0.2">
      <c r="A373" s="74">
        <v>195703</v>
      </c>
      <c r="B373" s="74">
        <v>2.13</v>
      </c>
      <c r="C373" s="74">
        <v>0.31</v>
      </c>
      <c r="D373" s="74">
        <v>-0.49</v>
      </c>
      <c r="E373" s="74">
        <v>0.23</v>
      </c>
    </row>
    <row r="374" spans="1:5" x14ac:dyDescent="0.2">
      <c r="A374" s="74">
        <v>195704</v>
      </c>
      <c r="B374" s="74">
        <v>4.26</v>
      </c>
      <c r="C374" s="74">
        <v>-1.6</v>
      </c>
      <c r="D374" s="74">
        <v>-1.43</v>
      </c>
      <c r="E374" s="74">
        <v>0.25</v>
      </c>
    </row>
    <row r="375" spans="1:5" x14ac:dyDescent="0.2">
      <c r="A375" s="74">
        <v>195705</v>
      </c>
      <c r="B375" s="74">
        <v>3.45</v>
      </c>
      <c r="C375" s="74">
        <v>-1.02</v>
      </c>
      <c r="D375" s="74">
        <v>-2.12</v>
      </c>
      <c r="E375" s="74">
        <v>0.26</v>
      </c>
    </row>
    <row r="376" spans="1:5" x14ac:dyDescent="0.2">
      <c r="A376" s="74">
        <v>195706</v>
      </c>
      <c r="B376" s="74">
        <v>-0.74</v>
      </c>
      <c r="C376" s="74">
        <v>0.54</v>
      </c>
      <c r="D376" s="74">
        <v>0.03</v>
      </c>
      <c r="E376" s="74">
        <v>0.24</v>
      </c>
    </row>
    <row r="377" spans="1:5" x14ac:dyDescent="0.2">
      <c r="A377" s="74">
        <v>195707</v>
      </c>
      <c r="B377" s="74">
        <v>0.66</v>
      </c>
      <c r="C377" s="74">
        <v>-0.76</v>
      </c>
      <c r="D377" s="74">
        <v>0.43</v>
      </c>
      <c r="E377" s="74">
        <v>0.3</v>
      </c>
    </row>
    <row r="378" spans="1:5" x14ac:dyDescent="0.2">
      <c r="A378" s="74">
        <v>195708</v>
      </c>
      <c r="B378" s="74">
        <v>-5.1100000000000003</v>
      </c>
      <c r="C378" s="74">
        <v>0.05</v>
      </c>
      <c r="D378" s="74">
        <v>-0.41</v>
      </c>
      <c r="E378" s="74">
        <v>0.25</v>
      </c>
    </row>
    <row r="379" spans="1:5" x14ac:dyDescent="0.2">
      <c r="A379" s="74">
        <v>195709</v>
      </c>
      <c r="B379" s="74">
        <v>-5.98</v>
      </c>
      <c r="C379" s="74">
        <v>0.08</v>
      </c>
      <c r="D379" s="74">
        <v>0.92</v>
      </c>
      <c r="E379" s="74">
        <v>0.26</v>
      </c>
    </row>
    <row r="380" spans="1:5" x14ac:dyDescent="0.2">
      <c r="A380" s="74">
        <v>195710</v>
      </c>
      <c r="B380" s="74">
        <v>-4.32</v>
      </c>
      <c r="C380" s="74">
        <v>-2.52</v>
      </c>
      <c r="D380" s="74">
        <v>-1.8</v>
      </c>
      <c r="E380" s="74">
        <v>0.28999999999999998</v>
      </c>
    </row>
    <row r="381" spans="1:5" x14ac:dyDescent="0.2">
      <c r="A381" s="74">
        <v>195711</v>
      </c>
      <c r="B381" s="74">
        <v>2.2999999999999998</v>
      </c>
      <c r="C381" s="74">
        <v>0.4</v>
      </c>
      <c r="D381" s="74">
        <v>-2.87</v>
      </c>
      <c r="E381" s="74">
        <v>0.28000000000000003</v>
      </c>
    </row>
    <row r="382" spans="1:5" x14ac:dyDescent="0.2">
      <c r="A382" s="74">
        <v>195712</v>
      </c>
      <c r="B382" s="74">
        <v>-3.91</v>
      </c>
      <c r="C382" s="74">
        <v>-0.98</v>
      </c>
      <c r="D382" s="74">
        <v>-1.62</v>
      </c>
      <c r="E382" s="74">
        <v>0.24</v>
      </c>
    </row>
    <row r="383" spans="1:5" x14ac:dyDescent="0.2">
      <c r="A383" s="74">
        <v>195801</v>
      </c>
      <c r="B383" s="74">
        <v>4.66</v>
      </c>
      <c r="C383" s="74">
        <v>4.3899999999999997</v>
      </c>
      <c r="D383" s="74">
        <v>4.1900000000000004</v>
      </c>
      <c r="E383" s="74">
        <v>0.28000000000000003</v>
      </c>
    </row>
    <row r="384" spans="1:5" x14ac:dyDescent="0.2">
      <c r="A384" s="74">
        <v>195802</v>
      </c>
      <c r="B384" s="74">
        <v>-1.52</v>
      </c>
      <c r="C384" s="74">
        <v>0.65</v>
      </c>
      <c r="D384" s="74">
        <v>0.33</v>
      </c>
      <c r="E384" s="74">
        <v>0.12</v>
      </c>
    </row>
    <row r="385" spans="1:5" x14ac:dyDescent="0.2">
      <c r="A385" s="74">
        <v>195803</v>
      </c>
      <c r="B385" s="74">
        <v>3.27</v>
      </c>
      <c r="C385" s="74">
        <v>0.65</v>
      </c>
      <c r="D385" s="74">
        <v>-0.97</v>
      </c>
      <c r="E385" s="74">
        <v>0.09</v>
      </c>
    </row>
    <row r="386" spans="1:5" x14ac:dyDescent="0.2">
      <c r="A386" s="74">
        <v>195804</v>
      </c>
      <c r="B386" s="74">
        <v>3.09</v>
      </c>
      <c r="C386" s="74">
        <v>-0.62</v>
      </c>
      <c r="D386" s="74">
        <v>1.61</v>
      </c>
      <c r="E386" s="74">
        <v>0.08</v>
      </c>
    </row>
    <row r="387" spans="1:5" x14ac:dyDescent="0.2">
      <c r="A387" s="74">
        <v>195805</v>
      </c>
      <c r="B387" s="74">
        <v>2.31</v>
      </c>
      <c r="C387" s="74">
        <v>2.16</v>
      </c>
      <c r="D387" s="74">
        <v>-0.26</v>
      </c>
      <c r="E387" s="74">
        <v>0.11</v>
      </c>
    </row>
    <row r="388" spans="1:5" x14ac:dyDescent="0.2">
      <c r="A388" s="74">
        <v>195806</v>
      </c>
      <c r="B388" s="74">
        <v>2.93</v>
      </c>
      <c r="C388" s="74">
        <v>-0.19</v>
      </c>
      <c r="D388" s="74">
        <v>0.4</v>
      </c>
      <c r="E388" s="74">
        <v>0.03</v>
      </c>
    </row>
    <row r="389" spans="1:5" x14ac:dyDescent="0.2">
      <c r="A389" s="74">
        <v>195807</v>
      </c>
      <c r="B389" s="74">
        <v>4.3899999999999997</v>
      </c>
      <c r="C389" s="74">
        <v>0.48</v>
      </c>
      <c r="D389" s="74">
        <v>3.1</v>
      </c>
      <c r="E389" s="74">
        <v>7.0000000000000007E-2</v>
      </c>
    </row>
    <row r="390" spans="1:5" x14ac:dyDescent="0.2">
      <c r="A390" s="74">
        <v>195808</v>
      </c>
      <c r="B390" s="74">
        <v>1.91</v>
      </c>
      <c r="C390" s="74">
        <v>1.18</v>
      </c>
      <c r="D390" s="74">
        <v>0.38</v>
      </c>
      <c r="E390" s="74">
        <v>0.04</v>
      </c>
    </row>
    <row r="391" spans="1:5" x14ac:dyDescent="0.2">
      <c r="A391" s="74">
        <v>195809</v>
      </c>
      <c r="B391" s="74">
        <v>4.66</v>
      </c>
      <c r="C391" s="74">
        <v>0.13</v>
      </c>
      <c r="D391" s="74">
        <v>2.86</v>
      </c>
      <c r="E391" s="74">
        <v>0.19</v>
      </c>
    </row>
    <row r="392" spans="1:5" x14ac:dyDescent="0.2">
      <c r="A392" s="74">
        <v>195810</v>
      </c>
      <c r="B392" s="74">
        <v>2.5299999999999998</v>
      </c>
      <c r="C392" s="74">
        <v>1.08</v>
      </c>
      <c r="D392" s="74">
        <v>-1.23</v>
      </c>
      <c r="E392" s="74">
        <v>0.18</v>
      </c>
    </row>
    <row r="393" spans="1:5" x14ac:dyDescent="0.2">
      <c r="A393" s="74">
        <v>195811</v>
      </c>
      <c r="B393" s="74">
        <v>3.01</v>
      </c>
      <c r="C393" s="74">
        <v>1.97</v>
      </c>
      <c r="D393" s="74">
        <v>-1.2</v>
      </c>
      <c r="E393" s="74">
        <v>0.11</v>
      </c>
    </row>
    <row r="394" spans="1:5" x14ac:dyDescent="0.2">
      <c r="A394" s="74">
        <v>195812</v>
      </c>
      <c r="B394" s="74">
        <v>5.15</v>
      </c>
      <c r="C394" s="74">
        <v>-2.0299999999999998</v>
      </c>
      <c r="D394" s="74">
        <v>0.03</v>
      </c>
      <c r="E394" s="74">
        <v>0.22</v>
      </c>
    </row>
    <row r="395" spans="1:5" x14ac:dyDescent="0.2">
      <c r="A395" s="74">
        <v>195901</v>
      </c>
      <c r="B395" s="74">
        <v>0.71</v>
      </c>
      <c r="C395" s="74">
        <v>3.02</v>
      </c>
      <c r="D395" s="74">
        <v>2.93</v>
      </c>
      <c r="E395" s="74">
        <v>0.21</v>
      </c>
    </row>
    <row r="396" spans="1:5" x14ac:dyDescent="0.2">
      <c r="A396" s="74">
        <v>195902</v>
      </c>
      <c r="B396" s="74">
        <v>0.95</v>
      </c>
      <c r="C396" s="74">
        <v>1.46</v>
      </c>
      <c r="D396" s="74">
        <v>1.1499999999999999</v>
      </c>
      <c r="E396" s="74">
        <v>0.19</v>
      </c>
    </row>
    <row r="397" spans="1:5" x14ac:dyDescent="0.2">
      <c r="A397" s="74">
        <v>195903</v>
      </c>
      <c r="B397" s="74">
        <v>0.28000000000000003</v>
      </c>
      <c r="C397" s="74">
        <v>1.49</v>
      </c>
      <c r="D397" s="74">
        <v>-0.35</v>
      </c>
      <c r="E397" s="74">
        <v>0.22</v>
      </c>
    </row>
    <row r="398" spans="1:5" x14ac:dyDescent="0.2">
      <c r="A398" s="74">
        <v>195904</v>
      </c>
      <c r="B398" s="74">
        <v>3.66</v>
      </c>
      <c r="C398" s="74">
        <v>-0.6</v>
      </c>
      <c r="D398" s="74">
        <v>-1.23</v>
      </c>
      <c r="E398" s="74">
        <v>0.2</v>
      </c>
    </row>
    <row r="399" spans="1:5" x14ac:dyDescent="0.2">
      <c r="A399" s="74">
        <v>195905</v>
      </c>
      <c r="B399" s="74">
        <v>1.73</v>
      </c>
      <c r="C399" s="74">
        <v>-2.16</v>
      </c>
      <c r="D399" s="74">
        <v>1.81</v>
      </c>
      <c r="E399" s="74">
        <v>0.22</v>
      </c>
    </row>
    <row r="400" spans="1:5" x14ac:dyDescent="0.2">
      <c r="A400" s="74">
        <v>195906</v>
      </c>
      <c r="B400" s="74">
        <v>-0.25</v>
      </c>
      <c r="C400" s="74">
        <v>0.67</v>
      </c>
      <c r="D400" s="74">
        <v>1.31</v>
      </c>
      <c r="E400" s="74">
        <v>0.25</v>
      </c>
    </row>
    <row r="401" spans="1:5" x14ac:dyDescent="0.2">
      <c r="A401" s="74">
        <v>195907</v>
      </c>
      <c r="B401" s="74">
        <v>3.17</v>
      </c>
      <c r="C401" s="74">
        <v>-0.3</v>
      </c>
      <c r="D401" s="74">
        <v>0.23</v>
      </c>
      <c r="E401" s="74">
        <v>0.25</v>
      </c>
    </row>
    <row r="402" spans="1:5" x14ac:dyDescent="0.2">
      <c r="A402" s="74">
        <v>195908</v>
      </c>
      <c r="B402" s="74">
        <v>-1.39</v>
      </c>
      <c r="C402" s="74">
        <v>-0.77</v>
      </c>
      <c r="D402" s="74">
        <v>0.42</v>
      </c>
      <c r="E402" s="74">
        <v>0.19</v>
      </c>
    </row>
    <row r="403" spans="1:5" x14ac:dyDescent="0.2">
      <c r="A403" s="74">
        <v>195909</v>
      </c>
      <c r="B403" s="74">
        <v>-4.8</v>
      </c>
      <c r="C403" s="74">
        <v>-0.09</v>
      </c>
      <c r="D403" s="74">
        <v>0.54</v>
      </c>
      <c r="E403" s="74">
        <v>0.31</v>
      </c>
    </row>
    <row r="404" spans="1:5" x14ac:dyDescent="0.2">
      <c r="A404" s="74">
        <v>195910</v>
      </c>
      <c r="B404" s="74">
        <v>1.28</v>
      </c>
      <c r="C404" s="74">
        <v>1.45</v>
      </c>
      <c r="D404" s="74">
        <v>-2.06</v>
      </c>
      <c r="E404" s="74">
        <v>0.3</v>
      </c>
    </row>
    <row r="405" spans="1:5" x14ac:dyDescent="0.2">
      <c r="A405" s="74">
        <v>195911</v>
      </c>
      <c r="B405" s="74">
        <v>1.6</v>
      </c>
      <c r="C405" s="74">
        <v>1.24</v>
      </c>
      <c r="D405" s="74">
        <v>-3.19</v>
      </c>
      <c r="E405" s="74">
        <v>0.26</v>
      </c>
    </row>
    <row r="406" spans="1:5" x14ac:dyDescent="0.2">
      <c r="A406" s="74">
        <v>195912</v>
      </c>
      <c r="B406" s="74">
        <v>2.4500000000000002</v>
      </c>
      <c r="C406" s="74">
        <v>-0.57999999999999996</v>
      </c>
      <c r="D406" s="74">
        <v>-0.06</v>
      </c>
      <c r="E406" s="74">
        <v>0.34</v>
      </c>
    </row>
    <row r="407" spans="1:5" x14ac:dyDescent="0.2">
      <c r="A407" s="74">
        <v>196001</v>
      </c>
      <c r="B407" s="74">
        <v>-6.98</v>
      </c>
      <c r="C407" s="74">
        <v>2.08</v>
      </c>
      <c r="D407" s="74">
        <v>2.73</v>
      </c>
      <c r="E407" s="74">
        <v>0.33</v>
      </c>
    </row>
    <row r="408" spans="1:5" x14ac:dyDescent="0.2">
      <c r="A408" s="74">
        <v>196002</v>
      </c>
      <c r="B408" s="74">
        <v>1.17</v>
      </c>
      <c r="C408" s="74">
        <v>0.51</v>
      </c>
      <c r="D408" s="74">
        <v>-1.91</v>
      </c>
      <c r="E408" s="74">
        <v>0.28999999999999998</v>
      </c>
    </row>
    <row r="409" spans="1:5" x14ac:dyDescent="0.2">
      <c r="A409" s="74">
        <v>196003</v>
      </c>
      <c r="B409" s="74">
        <v>-1.63</v>
      </c>
      <c r="C409" s="74">
        <v>-0.48</v>
      </c>
      <c r="D409" s="74">
        <v>-2.88</v>
      </c>
      <c r="E409" s="74">
        <v>0.35</v>
      </c>
    </row>
    <row r="410" spans="1:5" x14ac:dyDescent="0.2">
      <c r="A410" s="74">
        <v>196004</v>
      </c>
      <c r="B410" s="74">
        <v>-1.71</v>
      </c>
      <c r="C410" s="74">
        <v>0.33</v>
      </c>
      <c r="D410" s="74">
        <v>-2.2599999999999998</v>
      </c>
      <c r="E410" s="74">
        <v>0.19</v>
      </c>
    </row>
    <row r="411" spans="1:5" x14ac:dyDescent="0.2">
      <c r="A411" s="74">
        <v>196005</v>
      </c>
      <c r="B411" s="74">
        <v>3.12</v>
      </c>
      <c r="C411" s="74">
        <v>1.22</v>
      </c>
      <c r="D411" s="74">
        <v>-3.64</v>
      </c>
      <c r="E411" s="74">
        <v>0.27</v>
      </c>
    </row>
    <row r="412" spans="1:5" x14ac:dyDescent="0.2">
      <c r="A412" s="74">
        <v>196006</v>
      </c>
      <c r="B412" s="74">
        <v>2.08</v>
      </c>
      <c r="C412" s="74">
        <v>-0.19</v>
      </c>
      <c r="D412" s="74">
        <v>-0.21</v>
      </c>
      <c r="E412" s="74">
        <v>0.24</v>
      </c>
    </row>
    <row r="413" spans="1:5" x14ac:dyDescent="0.2">
      <c r="A413" s="74">
        <v>196007</v>
      </c>
      <c r="B413" s="74">
        <v>-2.37</v>
      </c>
      <c r="C413" s="74">
        <v>-0.47</v>
      </c>
      <c r="D413" s="74">
        <v>1.96</v>
      </c>
      <c r="E413" s="74">
        <v>0.13</v>
      </c>
    </row>
    <row r="414" spans="1:5" x14ac:dyDescent="0.2">
      <c r="A414" s="74">
        <v>196008</v>
      </c>
      <c r="B414" s="74">
        <v>3.01</v>
      </c>
      <c r="C414" s="74">
        <v>0.85</v>
      </c>
      <c r="D414" s="74">
        <v>-0.22</v>
      </c>
      <c r="E414" s="74">
        <v>0.17</v>
      </c>
    </row>
    <row r="415" spans="1:5" x14ac:dyDescent="0.2">
      <c r="A415" s="74">
        <v>196009</v>
      </c>
      <c r="B415" s="74">
        <v>-5.99</v>
      </c>
      <c r="C415" s="74">
        <v>-1.0900000000000001</v>
      </c>
      <c r="D415" s="74">
        <v>1.6</v>
      </c>
      <c r="E415" s="74">
        <v>0.16</v>
      </c>
    </row>
    <row r="416" spans="1:5" x14ac:dyDescent="0.2">
      <c r="A416" s="74">
        <v>196010</v>
      </c>
      <c r="B416" s="74">
        <v>-0.71</v>
      </c>
      <c r="C416" s="74">
        <v>-4.07</v>
      </c>
      <c r="D416" s="74">
        <v>2.74</v>
      </c>
      <c r="E416" s="74">
        <v>0.22</v>
      </c>
    </row>
    <row r="417" spans="1:5" x14ac:dyDescent="0.2">
      <c r="A417" s="74">
        <v>196011</v>
      </c>
      <c r="B417" s="74">
        <v>4.6900000000000004</v>
      </c>
      <c r="C417" s="74">
        <v>0.37</v>
      </c>
      <c r="D417" s="74">
        <v>-2.4300000000000002</v>
      </c>
      <c r="E417" s="74">
        <v>0.13</v>
      </c>
    </row>
    <row r="418" spans="1:5" x14ac:dyDescent="0.2">
      <c r="A418" s="74">
        <v>196012</v>
      </c>
      <c r="B418" s="74">
        <v>4.71</v>
      </c>
      <c r="C418" s="74">
        <v>-1.53</v>
      </c>
      <c r="D418" s="74">
        <v>-0.8</v>
      </c>
      <c r="E418" s="74">
        <v>0.16</v>
      </c>
    </row>
    <row r="419" spans="1:5" x14ac:dyDescent="0.2">
      <c r="A419" s="74">
        <v>196101</v>
      </c>
      <c r="B419" s="74">
        <v>6.2</v>
      </c>
      <c r="C419" s="74">
        <v>0.72</v>
      </c>
      <c r="D419" s="74">
        <v>3.67</v>
      </c>
      <c r="E419" s="74">
        <v>0.19</v>
      </c>
    </row>
    <row r="420" spans="1:5" x14ac:dyDescent="0.2">
      <c r="A420" s="74">
        <v>196102</v>
      </c>
      <c r="B420" s="74">
        <v>3.57</v>
      </c>
      <c r="C420" s="74">
        <v>3.94</v>
      </c>
      <c r="D420" s="74">
        <v>-0.65</v>
      </c>
      <c r="E420" s="74">
        <v>0.14000000000000001</v>
      </c>
    </row>
    <row r="421" spans="1:5" x14ac:dyDescent="0.2">
      <c r="A421" s="74">
        <v>196103</v>
      </c>
      <c r="B421" s="74">
        <v>2.89</v>
      </c>
      <c r="C421" s="74">
        <v>3.33</v>
      </c>
      <c r="D421" s="74">
        <v>-0.74</v>
      </c>
      <c r="E421" s="74">
        <v>0.2</v>
      </c>
    </row>
    <row r="422" spans="1:5" x14ac:dyDescent="0.2">
      <c r="A422" s="74">
        <v>196104</v>
      </c>
      <c r="B422" s="74">
        <v>0.28999999999999998</v>
      </c>
      <c r="C422" s="74">
        <v>7.0000000000000007E-2</v>
      </c>
      <c r="D422" s="74">
        <v>2.0499999999999998</v>
      </c>
      <c r="E422" s="74">
        <v>0.17</v>
      </c>
    </row>
    <row r="423" spans="1:5" x14ac:dyDescent="0.2">
      <c r="A423" s="74">
        <v>196105</v>
      </c>
      <c r="B423" s="74">
        <v>2.4</v>
      </c>
      <c r="C423" s="74">
        <v>1.99</v>
      </c>
      <c r="D423" s="74">
        <v>0.43</v>
      </c>
      <c r="E423" s="74">
        <v>0.18</v>
      </c>
    </row>
    <row r="424" spans="1:5" x14ac:dyDescent="0.2">
      <c r="A424" s="74">
        <v>196106</v>
      </c>
      <c r="B424" s="74">
        <v>-3.08</v>
      </c>
      <c r="C424" s="74">
        <v>-2.48</v>
      </c>
      <c r="D424" s="74">
        <v>-0.17</v>
      </c>
      <c r="E424" s="74">
        <v>0.2</v>
      </c>
    </row>
    <row r="425" spans="1:5" x14ac:dyDescent="0.2">
      <c r="A425" s="74">
        <v>196107</v>
      </c>
      <c r="B425" s="74">
        <v>2.83</v>
      </c>
      <c r="C425" s="74">
        <v>-1.84</v>
      </c>
      <c r="D425" s="74">
        <v>-0.18</v>
      </c>
      <c r="E425" s="74">
        <v>0.18</v>
      </c>
    </row>
    <row r="426" spans="1:5" x14ac:dyDescent="0.2">
      <c r="A426" s="74">
        <v>196108</v>
      </c>
      <c r="B426" s="74">
        <v>2.57</v>
      </c>
      <c r="C426" s="74">
        <v>-1.77</v>
      </c>
      <c r="D426" s="74">
        <v>-0.27</v>
      </c>
      <c r="E426" s="74">
        <v>0.14000000000000001</v>
      </c>
    </row>
    <row r="427" spans="1:5" x14ac:dyDescent="0.2">
      <c r="A427" s="74">
        <v>196109</v>
      </c>
      <c r="B427" s="74">
        <v>-2.15</v>
      </c>
      <c r="C427" s="74">
        <v>-1.05</v>
      </c>
      <c r="D427" s="74">
        <v>-0.64</v>
      </c>
      <c r="E427" s="74">
        <v>0.17</v>
      </c>
    </row>
    <row r="428" spans="1:5" x14ac:dyDescent="0.2">
      <c r="A428" s="74">
        <v>196110</v>
      </c>
      <c r="B428" s="74">
        <v>2.57</v>
      </c>
      <c r="C428" s="74">
        <v>-1.54</v>
      </c>
      <c r="D428" s="74">
        <v>-0.01</v>
      </c>
      <c r="E428" s="74">
        <v>0.19</v>
      </c>
    </row>
    <row r="429" spans="1:5" x14ac:dyDescent="0.2">
      <c r="A429" s="74">
        <v>196111</v>
      </c>
      <c r="B429" s="74">
        <v>4.45</v>
      </c>
      <c r="C429" s="74">
        <v>1.22</v>
      </c>
      <c r="D429" s="74">
        <v>-1.17</v>
      </c>
      <c r="E429" s="74">
        <v>0.15</v>
      </c>
    </row>
    <row r="430" spans="1:5" x14ac:dyDescent="0.2">
      <c r="A430" s="74">
        <v>196112</v>
      </c>
      <c r="B430" s="74">
        <v>-0.18</v>
      </c>
      <c r="C430" s="74">
        <v>-0.9</v>
      </c>
      <c r="D430" s="74">
        <v>1.87</v>
      </c>
      <c r="E430" s="74">
        <v>0.19</v>
      </c>
    </row>
    <row r="431" spans="1:5" x14ac:dyDescent="0.2">
      <c r="A431" s="74">
        <v>196201</v>
      </c>
      <c r="B431" s="74">
        <v>-3.87</v>
      </c>
      <c r="C431" s="74">
        <v>1.82</v>
      </c>
      <c r="D431" s="74">
        <v>5.07</v>
      </c>
      <c r="E431" s="74">
        <v>0.24</v>
      </c>
    </row>
    <row r="432" spans="1:5" x14ac:dyDescent="0.2">
      <c r="A432" s="74">
        <v>196202</v>
      </c>
      <c r="B432" s="74">
        <v>1.81</v>
      </c>
      <c r="C432" s="74">
        <v>-1.2</v>
      </c>
      <c r="D432" s="74">
        <v>0.91</v>
      </c>
      <c r="E432" s="74">
        <v>0.2</v>
      </c>
    </row>
    <row r="433" spans="1:5" x14ac:dyDescent="0.2">
      <c r="A433" s="74">
        <v>196203</v>
      </c>
      <c r="B433" s="74">
        <v>-0.68</v>
      </c>
      <c r="C433" s="74">
        <v>0.48</v>
      </c>
      <c r="D433" s="74">
        <v>-1.33</v>
      </c>
      <c r="E433" s="74">
        <v>0.2</v>
      </c>
    </row>
    <row r="434" spans="1:5" x14ac:dyDescent="0.2">
      <c r="A434" s="74">
        <v>196204</v>
      </c>
      <c r="B434" s="74">
        <v>-6.59</v>
      </c>
      <c r="C434" s="74">
        <v>-0.69</v>
      </c>
      <c r="D434" s="74">
        <v>0.02</v>
      </c>
      <c r="E434" s="74">
        <v>0.22</v>
      </c>
    </row>
    <row r="435" spans="1:5" x14ac:dyDescent="0.2">
      <c r="A435" s="74">
        <v>196205</v>
      </c>
      <c r="B435" s="74">
        <v>-8.65</v>
      </c>
      <c r="C435" s="74">
        <v>-3.35</v>
      </c>
      <c r="D435" s="74">
        <v>2.81</v>
      </c>
      <c r="E435" s="74">
        <v>0.24</v>
      </c>
    </row>
    <row r="436" spans="1:5" x14ac:dyDescent="0.2">
      <c r="A436" s="74">
        <v>196206</v>
      </c>
      <c r="B436" s="74">
        <v>-8.4700000000000006</v>
      </c>
      <c r="C436" s="74">
        <v>-0.63</v>
      </c>
      <c r="D436" s="74">
        <v>2.6</v>
      </c>
      <c r="E436" s="74">
        <v>0.2</v>
      </c>
    </row>
    <row r="437" spans="1:5" x14ac:dyDescent="0.2">
      <c r="A437" s="74">
        <v>196207</v>
      </c>
      <c r="B437" s="74">
        <v>6.28</v>
      </c>
      <c r="C437" s="74">
        <v>1.63</v>
      </c>
      <c r="D437" s="74">
        <v>-3.57</v>
      </c>
      <c r="E437" s="74">
        <v>0.27</v>
      </c>
    </row>
    <row r="438" spans="1:5" x14ac:dyDescent="0.2">
      <c r="A438" s="74">
        <v>196208</v>
      </c>
      <c r="B438" s="74">
        <v>2.13</v>
      </c>
      <c r="C438" s="74">
        <v>1.25</v>
      </c>
      <c r="D438" s="74">
        <v>-1.21</v>
      </c>
      <c r="E438" s="74">
        <v>0.23</v>
      </c>
    </row>
    <row r="439" spans="1:5" x14ac:dyDescent="0.2">
      <c r="A439" s="74">
        <v>196209</v>
      </c>
      <c r="B439" s="74">
        <v>-5.22</v>
      </c>
      <c r="C439" s="74">
        <v>-2.48</v>
      </c>
      <c r="D439" s="74">
        <v>1.34</v>
      </c>
      <c r="E439" s="74">
        <v>0.21</v>
      </c>
    </row>
    <row r="440" spans="1:5" x14ac:dyDescent="0.2">
      <c r="A440" s="74">
        <v>196210</v>
      </c>
      <c r="B440" s="74">
        <v>-0.05</v>
      </c>
      <c r="C440" s="74">
        <v>-4.01</v>
      </c>
      <c r="D440" s="74">
        <v>1.35</v>
      </c>
      <c r="E440" s="74">
        <v>0.25</v>
      </c>
    </row>
    <row r="441" spans="1:5" x14ac:dyDescent="0.2">
      <c r="A441" s="74">
        <v>196211</v>
      </c>
      <c r="B441" s="74">
        <v>10.87</v>
      </c>
      <c r="C441" s="74">
        <v>2.59</v>
      </c>
      <c r="D441" s="74">
        <v>0.99</v>
      </c>
      <c r="E441" s="74">
        <v>0.2</v>
      </c>
    </row>
    <row r="442" spans="1:5" x14ac:dyDescent="0.2">
      <c r="A442" s="74">
        <v>196212</v>
      </c>
      <c r="B442" s="74">
        <v>1.01</v>
      </c>
      <c r="C442" s="74">
        <v>-3.8</v>
      </c>
      <c r="D442" s="74">
        <v>0.35</v>
      </c>
      <c r="E442" s="74">
        <v>0.23</v>
      </c>
    </row>
    <row r="443" spans="1:5" x14ac:dyDescent="0.2">
      <c r="A443" s="74">
        <v>196301</v>
      </c>
      <c r="B443" s="74">
        <v>4.93</v>
      </c>
      <c r="C443" s="74">
        <v>3.12</v>
      </c>
      <c r="D443" s="74">
        <v>2.17</v>
      </c>
      <c r="E443" s="74">
        <v>0.25</v>
      </c>
    </row>
    <row r="444" spans="1:5" x14ac:dyDescent="0.2">
      <c r="A444" s="74">
        <v>196302</v>
      </c>
      <c r="B444" s="74">
        <v>-2.38</v>
      </c>
      <c r="C444" s="74">
        <v>0.46</v>
      </c>
      <c r="D444" s="74">
        <v>2.2000000000000002</v>
      </c>
      <c r="E444" s="74">
        <v>0.23</v>
      </c>
    </row>
    <row r="445" spans="1:5" x14ac:dyDescent="0.2">
      <c r="A445" s="74">
        <v>196303</v>
      </c>
      <c r="B445" s="74">
        <v>3.08</v>
      </c>
      <c r="C445" s="74">
        <v>-2.48</v>
      </c>
      <c r="D445" s="74">
        <v>1.9</v>
      </c>
      <c r="E445" s="74">
        <v>0.23</v>
      </c>
    </row>
    <row r="446" spans="1:5" x14ac:dyDescent="0.2">
      <c r="A446" s="74">
        <v>196304</v>
      </c>
      <c r="B446" s="74">
        <v>4.51</v>
      </c>
      <c r="C446" s="74">
        <v>-1.35</v>
      </c>
      <c r="D446" s="74">
        <v>1</v>
      </c>
      <c r="E446" s="74">
        <v>0.25</v>
      </c>
    </row>
    <row r="447" spans="1:5" x14ac:dyDescent="0.2">
      <c r="A447" s="74">
        <v>196305</v>
      </c>
      <c r="B447" s="74">
        <v>1.76</v>
      </c>
      <c r="C447" s="74">
        <v>1.07</v>
      </c>
      <c r="D447" s="74">
        <v>2.61</v>
      </c>
      <c r="E447" s="74">
        <v>0.24</v>
      </c>
    </row>
    <row r="448" spans="1:5" x14ac:dyDescent="0.2">
      <c r="A448" s="74">
        <v>196306</v>
      </c>
      <c r="B448" s="74">
        <v>-2</v>
      </c>
      <c r="C448" s="74">
        <v>-0.28999999999999998</v>
      </c>
      <c r="D448" s="74">
        <v>0.77</v>
      </c>
      <c r="E448" s="74">
        <v>0.23</v>
      </c>
    </row>
    <row r="449" spans="1:5" x14ac:dyDescent="0.2">
      <c r="A449" s="74">
        <v>196307</v>
      </c>
      <c r="B449" s="74">
        <v>-0.39</v>
      </c>
      <c r="C449" s="74">
        <v>-0.53</v>
      </c>
      <c r="D449" s="74">
        <v>-0.89</v>
      </c>
      <c r="E449" s="74">
        <v>0.27</v>
      </c>
    </row>
    <row r="450" spans="1:5" x14ac:dyDescent="0.2">
      <c r="A450" s="74">
        <v>196308</v>
      </c>
      <c r="B450" s="74">
        <v>5.07</v>
      </c>
      <c r="C450" s="74">
        <v>-0.89</v>
      </c>
      <c r="D450" s="74">
        <v>1.68</v>
      </c>
      <c r="E450" s="74">
        <v>0.25</v>
      </c>
    </row>
    <row r="451" spans="1:5" x14ac:dyDescent="0.2">
      <c r="A451" s="74">
        <v>196309</v>
      </c>
      <c r="B451" s="74">
        <v>-1.57</v>
      </c>
      <c r="C451" s="74">
        <v>-0.35</v>
      </c>
      <c r="D451" s="74">
        <v>0.08</v>
      </c>
      <c r="E451" s="74">
        <v>0.27</v>
      </c>
    </row>
    <row r="452" spans="1:5" x14ac:dyDescent="0.2">
      <c r="A452" s="74">
        <v>196310</v>
      </c>
      <c r="B452" s="74">
        <v>2.5299999999999998</v>
      </c>
      <c r="C452" s="74">
        <v>-0.56000000000000005</v>
      </c>
      <c r="D452" s="74">
        <v>-0.14000000000000001</v>
      </c>
      <c r="E452" s="74">
        <v>0.28999999999999998</v>
      </c>
    </row>
    <row r="453" spans="1:5" x14ac:dyDescent="0.2">
      <c r="A453" s="74">
        <v>196311</v>
      </c>
      <c r="B453" s="74">
        <v>-0.85</v>
      </c>
      <c r="C453" s="74">
        <v>-1.17</v>
      </c>
      <c r="D453" s="74">
        <v>1.81</v>
      </c>
      <c r="E453" s="74">
        <v>0.27</v>
      </c>
    </row>
    <row r="454" spans="1:5" x14ac:dyDescent="0.2">
      <c r="A454" s="74">
        <v>196312</v>
      </c>
      <c r="B454" s="74">
        <v>1.83</v>
      </c>
      <c r="C454" s="74">
        <v>-2.11</v>
      </c>
      <c r="D454" s="74">
        <v>-0.08</v>
      </c>
      <c r="E454" s="74">
        <v>0.28999999999999998</v>
      </c>
    </row>
    <row r="455" spans="1:5" x14ac:dyDescent="0.2">
      <c r="A455" s="74">
        <v>196401</v>
      </c>
      <c r="B455" s="74">
        <v>2.2400000000000002</v>
      </c>
      <c r="C455" s="74">
        <v>-0.14000000000000001</v>
      </c>
      <c r="D455" s="74">
        <v>1.47</v>
      </c>
      <c r="E455" s="74">
        <v>0.3</v>
      </c>
    </row>
    <row r="456" spans="1:5" x14ac:dyDescent="0.2">
      <c r="A456" s="74">
        <v>196402</v>
      </c>
      <c r="B456" s="74">
        <v>1.54</v>
      </c>
      <c r="C456" s="74">
        <v>0.13</v>
      </c>
      <c r="D456" s="74">
        <v>2.74</v>
      </c>
      <c r="E456" s="74">
        <v>0.26</v>
      </c>
    </row>
    <row r="457" spans="1:5" x14ac:dyDescent="0.2">
      <c r="A457" s="74">
        <v>196403</v>
      </c>
      <c r="B457" s="74">
        <v>1.41</v>
      </c>
      <c r="C457" s="74">
        <v>0.99</v>
      </c>
      <c r="D457" s="74">
        <v>3.36</v>
      </c>
      <c r="E457" s="74">
        <v>0.31</v>
      </c>
    </row>
    <row r="458" spans="1:5" x14ac:dyDescent="0.2">
      <c r="A458" s="74">
        <v>196404</v>
      </c>
      <c r="B458" s="74">
        <v>0.1</v>
      </c>
      <c r="C458" s="74">
        <v>-1.44</v>
      </c>
      <c r="D458" s="74">
        <v>-0.57999999999999996</v>
      </c>
      <c r="E458" s="74">
        <v>0.28999999999999998</v>
      </c>
    </row>
    <row r="459" spans="1:5" x14ac:dyDescent="0.2">
      <c r="A459" s="74">
        <v>196405</v>
      </c>
      <c r="B459" s="74">
        <v>1.42</v>
      </c>
      <c r="C459" s="74">
        <v>-0.86</v>
      </c>
      <c r="D459" s="74">
        <v>1.82</v>
      </c>
      <c r="E459" s="74">
        <v>0.26</v>
      </c>
    </row>
    <row r="460" spans="1:5" x14ac:dyDescent="0.2">
      <c r="A460" s="74">
        <v>196406</v>
      </c>
      <c r="B460" s="74">
        <v>1.27</v>
      </c>
      <c r="C460" s="74">
        <v>-0.1</v>
      </c>
      <c r="D460" s="74">
        <v>0.63</v>
      </c>
      <c r="E460" s="74">
        <v>0.3</v>
      </c>
    </row>
    <row r="461" spans="1:5" x14ac:dyDescent="0.2">
      <c r="A461" s="74">
        <v>196407</v>
      </c>
      <c r="B461" s="74">
        <v>1.74</v>
      </c>
      <c r="C461" s="74">
        <v>0.22</v>
      </c>
      <c r="D461" s="74">
        <v>0.75</v>
      </c>
      <c r="E461" s="74">
        <v>0.3</v>
      </c>
    </row>
    <row r="462" spans="1:5" x14ac:dyDescent="0.2">
      <c r="A462" s="74">
        <v>196408</v>
      </c>
      <c r="B462" s="74">
        <v>-1.44</v>
      </c>
      <c r="C462" s="74">
        <v>0.17</v>
      </c>
      <c r="D462" s="74">
        <v>0.08</v>
      </c>
      <c r="E462" s="74">
        <v>0.28000000000000003</v>
      </c>
    </row>
    <row r="463" spans="1:5" x14ac:dyDescent="0.2">
      <c r="A463" s="74">
        <v>196409</v>
      </c>
      <c r="B463" s="74">
        <v>2.69</v>
      </c>
      <c r="C463" s="74">
        <v>-0.53</v>
      </c>
      <c r="D463" s="74">
        <v>1.7</v>
      </c>
      <c r="E463" s="74">
        <v>0.28000000000000003</v>
      </c>
    </row>
    <row r="464" spans="1:5" x14ac:dyDescent="0.2">
      <c r="A464" s="74">
        <v>196410</v>
      </c>
      <c r="B464" s="74">
        <v>0.59</v>
      </c>
      <c r="C464" s="74">
        <v>0.44</v>
      </c>
      <c r="D464" s="74">
        <v>1.17</v>
      </c>
      <c r="E464" s="74">
        <v>0.28999999999999998</v>
      </c>
    </row>
    <row r="465" spans="1:5" x14ac:dyDescent="0.2">
      <c r="A465" s="74">
        <v>196411</v>
      </c>
      <c r="B465" s="74">
        <v>0</v>
      </c>
      <c r="C465" s="74">
        <v>0.69</v>
      </c>
      <c r="D465" s="74">
        <v>-1.96</v>
      </c>
      <c r="E465" s="74">
        <v>0.28999999999999998</v>
      </c>
    </row>
    <row r="466" spans="1:5" x14ac:dyDescent="0.2">
      <c r="A466" s="74">
        <v>196412</v>
      </c>
      <c r="B466" s="74">
        <v>0.03</v>
      </c>
      <c r="C466" s="74">
        <v>-0.36</v>
      </c>
      <c r="D466" s="74">
        <v>-2.48</v>
      </c>
      <c r="E466" s="74">
        <v>0.31</v>
      </c>
    </row>
    <row r="467" spans="1:5" x14ac:dyDescent="0.2">
      <c r="A467" s="74">
        <v>196501</v>
      </c>
      <c r="B467" s="74">
        <v>3.54</v>
      </c>
      <c r="C467" s="74">
        <v>2.7</v>
      </c>
      <c r="D467" s="74">
        <v>0.12</v>
      </c>
      <c r="E467" s="74">
        <v>0.28000000000000003</v>
      </c>
    </row>
    <row r="468" spans="1:5" x14ac:dyDescent="0.2">
      <c r="A468" s="74">
        <v>196502</v>
      </c>
      <c r="B468" s="74">
        <v>0.44</v>
      </c>
      <c r="C468" s="74">
        <v>3.53</v>
      </c>
      <c r="D468" s="74">
        <v>0.11</v>
      </c>
      <c r="E468" s="74">
        <v>0.3</v>
      </c>
    </row>
    <row r="469" spans="1:5" x14ac:dyDescent="0.2">
      <c r="A469" s="74">
        <v>196503</v>
      </c>
      <c r="B469" s="74">
        <v>-1.34</v>
      </c>
      <c r="C469" s="74">
        <v>1.88</v>
      </c>
      <c r="D469" s="74">
        <v>1.03</v>
      </c>
      <c r="E469" s="74">
        <v>0.36</v>
      </c>
    </row>
    <row r="470" spans="1:5" x14ac:dyDescent="0.2">
      <c r="A470" s="74">
        <v>196504</v>
      </c>
      <c r="B470" s="74">
        <v>3.11</v>
      </c>
      <c r="C470" s="74">
        <v>1.1499999999999999</v>
      </c>
      <c r="D470" s="74">
        <v>0.66</v>
      </c>
      <c r="E470" s="74">
        <v>0.31</v>
      </c>
    </row>
    <row r="471" spans="1:5" x14ac:dyDescent="0.2">
      <c r="A471" s="74">
        <v>196505</v>
      </c>
      <c r="B471" s="74">
        <v>-0.77</v>
      </c>
      <c r="C471" s="74">
        <v>0.13</v>
      </c>
      <c r="D471" s="74">
        <v>-1.61</v>
      </c>
      <c r="E471" s="74">
        <v>0.31</v>
      </c>
    </row>
    <row r="472" spans="1:5" x14ac:dyDescent="0.2">
      <c r="A472" s="74">
        <v>196506</v>
      </c>
      <c r="B472" s="74">
        <v>-5.51</v>
      </c>
      <c r="C472" s="74">
        <v>-4.3499999999999996</v>
      </c>
      <c r="D472" s="74">
        <v>0.59</v>
      </c>
      <c r="E472" s="74">
        <v>0.35</v>
      </c>
    </row>
    <row r="473" spans="1:5" x14ac:dyDescent="0.2">
      <c r="A473" s="74">
        <v>196507</v>
      </c>
      <c r="B473" s="74">
        <v>1.43</v>
      </c>
      <c r="C473" s="74">
        <v>0.87</v>
      </c>
      <c r="D473" s="74">
        <v>2.14</v>
      </c>
      <c r="E473" s="74">
        <v>0.31</v>
      </c>
    </row>
    <row r="474" spans="1:5" x14ac:dyDescent="0.2">
      <c r="A474" s="74">
        <v>196508</v>
      </c>
      <c r="B474" s="74">
        <v>2.73</v>
      </c>
      <c r="C474" s="74">
        <v>2.83</v>
      </c>
      <c r="D474" s="74">
        <v>-1.02</v>
      </c>
      <c r="E474" s="74">
        <v>0.33</v>
      </c>
    </row>
    <row r="475" spans="1:5" x14ac:dyDescent="0.2">
      <c r="A475" s="74">
        <v>196509</v>
      </c>
      <c r="B475" s="74">
        <v>2.86</v>
      </c>
      <c r="C475" s="74">
        <v>0.64</v>
      </c>
      <c r="D475" s="74">
        <v>-0.12</v>
      </c>
      <c r="E475" s="74">
        <v>0.31</v>
      </c>
    </row>
    <row r="476" spans="1:5" x14ac:dyDescent="0.2">
      <c r="A476" s="74">
        <v>196510</v>
      </c>
      <c r="B476" s="74">
        <v>2.6</v>
      </c>
      <c r="C476" s="74">
        <v>2.5299999999999998</v>
      </c>
      <c r="D476" s="74">
        <v>1.57</v>
      </c>
      <c r="E476" s="74">
        <v>0.31</v>
      </c>
    </row>
    <row r="477" spans="1:5" x14ac:dyDescent="0.2">
      <c r="A477" s="74">
        <v>196511</v>
      </c>
      <c r="B477" s="74">
        <v>-0.03</v>
      </c>
      <c r="C477" s="74">
        <v>4.6500000000000004</v>
      </c>
      <c r="D477" s="74">
        <v>0.1</v>
      </c>
      <c r="E477" s="74">
        <v>0.35</v>
      </c>
    </row>
    <row r="478" spans="1:5" x14ac:dyDescent="0.2">
      <c r="A478" s="74">
        <v>196512</v>
      </c>
      <c r="B478" s="74">
        <v>1.01</v>
      </c>
      <c r="C478" s="74">
        <v>2.06</v>
      </c>
      <c r="D478" s="74">
        <v>2.02</v>
      </c>
      <c r="E478" s="74">
        <v>0.33</v>
      </c>
    </row>
    <row r="479" spans="1:5" x14ac:dyDescent="0.2">
      <c r="A479" s="74">
        <v>196601</v>
      </c>
      <c r="B479" s="74">
        <v>0.72</v>
      </c>
      <c r="C479" s="74">
        <v>3.84</v>
      </c>
      <c r="D479" s="74">
        <v>3.53</v>
      </c>
      <c r="E479" s="74">
        <v>0.38</v>
      </c>
    </row>
    <row r="480" spans="1:5" x14ac:dyDescent="0.2">
      <c r="A480" s="74">
        <v>196602</v>
      </c>
      <c r="B480" s="74">
        <v>-1.21</v>
      </c>
      <c r="C480" s="74">
        <v>4.38</v>
      </c>
      <c r="D480" s="74">
        <v>0.28999999999999998</v>
      </c>
      <c r="E480" s="74">
        <v>0.35</v>
      </c>
    </row>
    <row r="481" spans="1:5" x14ac:dyDescent="0.2">
      <c r="A481" s="74">
        <v>196603</v>
      </c>
      <c r="B481" s="74">
        <v>-2.5099999999999998</v>
      </c>
      <c r="C481" s="74">
        <v>0.98</v>
      </c>
      <c r="D481" s="74">
        <v>-2</v>
      </c>
      <c r="E481" s="74">
        <v>0.38</v>
      </c>
    </row>
    <row r="482" spans="1:5" x14ac:dyDescent="0.2">
      <c r="A482" s="74">
        <v>196604</v>
      </c>
      <c r="B482" s="74">
        <v>2.14</v>
      </c>
      <c r="C482" s="74">
        <v>3.41</v>
      </c>
      <c r="D482" s="74">
        <v>-0.47</v>
      </c>
      <c r="E482" s="74">
        <v>0.34</v>
      </c>
    </row>
    <row r="483" spans="1:5" x14ac:dyDescent="0.2">
      <c r="A483" s="74">
        <v>196605</v>
      </c>
      <c r="B483" s="74">
        <v>-5.66</v>
      </c>
      <c r="C483" s="74">
        <v>-4.5999999999999996</v>
      </c>
      <c r="D483" s="74">
        <v>-1.61</v>
      </c>
      <c r="E483" s="74">
        <v>0.41</v>
      </c>
    </row>
    <row r="484" spans="1:5" x14ac:dyDescent="0.2">
      <c r="A484" s="74">
        <v>196606</v>
      </c>
      <c r="B484" s="74">
        <v>-1.44</v>
      </c>
      <c r="C484" s="74">
        <v>1.04</v>
      </c>
      <c r="D484" s="74">
        <v>0.49</v>
      </c>
      <c r="E484" s="74">
        <v>0.38</v>
      </c>
    </row>
    <row r="485" spans="1:5" x14ac:dyDescent="0.2">
      <c r="A485" s="74">
        <v>196607</v>
      </c>
      <c r="B485" s="74">
        <v>-1.63</v>
      </c>
      <c r="C485" s="74">
        <v>-0.43</v>
      </c>
      <c r="D485" s="74">
        <v>0.99</v>
      </c>
      <c r="E485" s="74">
        <v>0.35</v>
      </c>
    </row>
    <row r="486" spans="1:5" x14ac:dyDescent="0.2">
      <c r="A486" s="74">
        <v>196608</v>
      </c>
      <c r="B486" s="74">
        <v>-7.91</v>
      </c>
      <c r="C486" s="74">
        <v>-3.29</v>
      </c>
      <c r="D486" s="74">
        <v>0.44</v>
      </c>
      <c r="E486" s="74">
        <v>0.41</v>
      </c>
    </row>
    <row r="487" spans="1:5" x14ac:dyDescent="0.2">
      <c r="A487" s="74">
        <v>196609</v>
      </c>
      <c r="B487" s="74">
        <v>-1.06</v>
      </c>
      <c r="C487" s="74">
        <v>-1.04</v>
      </c>
      <c r="D487" s="74">
        <v>0.51</v>
      </c>
      <c r="E487" s="74">
        <v>0.4</v>
      </c>
    </row>
    <row r="488" spans="1:5" x14ac:dyDescent="0.2">
      <c r="A488" s="74">
        <v>196610</v>
      </c>
      <c r="B488" s="74">
        <v>3.86</v>
      </c>
      <c r="C488" s="74">
        <v>-6.52</v>
      </c>
      <c r="D488" s="74">
        <v>2.68</v>
      </c>
      <c r="E488" s="74">
        <v>0.45</v>
      </c>
    </row>
    <row r="489" spans="1:5" x14ac:dyDescent="0.2">
      <c r="A489" s="74">
        <v>196611</v>
      </c>
      <c r="B489" s="74">
        <v>1.4</v>
      </c>
      <c r="C489" s="74">
        <v>4.3499999999999996</v>
      </c>
      <c r="D489" s="74">
        <v>-4.7699999999999996</v>
      </c>
      <c r="E489" s="74">
        <v>0.4</v>
      </c>
    </row>
    <row r="490" spans="1:5" x14ac:dyDescent="0.2">
      <c r="A490" s="74">
        <v>196612</v>
      </c>
      <c r="B490" s="74">
        <v>0.13</v>
      </c>
      <c r="C490" s="74">
        <v>2.09</v>
      </c>
      <c r="D490" s="74">
        <v>-1.32</v>
      </c>
      <c r="E490" s="74">
        <v>0.4</v>
      </c>
    </row>
    <row r="491" spans="1:5" x14ac:dyDescent="0.2">
      <c r="A491" s="74">
        <v>196701</v>
      </c>
      <c r="B491" s="74">
        <v>8.15</v>
      </c>
      <c r="C491" s="74">
        <v>8.3000000000000007</v>
      </c>
      <c r="D491" s="74">
        <v>2.25</v>
      </c>
      <c r="E491" s="74">
        <v>0.43</v>
      </c>
    </row>
    <row r="492" spans="1:5" x14ac:dyDescent="0.2">
      <c r="A492" s="74">
        <v>196702</v>
      </c>
      <c r="B492" s="74">
        <v>0.78</v>
      </c>
      <c r="C492" s="74">
        <v>3.33</v>
      </c>
      <c r="D492" s="74">
        <v>-2.1800000000000002</v>
      </c>
      <c r="E492" s="74">
        <v>0.36</v>
      </c>
    </row>
    <row r="493" spans="1:5" x14ac:dyDescent="0.2">
      <c r="A493" s="74">
        <v>196703</v>
      </c>
      <c r="B493" s="74">
        <v>3.99</v>
      </c>
      <c r="C493" s="74">
        <v>1.42</v>
      </c>
      <c r="D493" s="74">
        <v>0.54</v>
      </c>
      <c r="E493" s="74">
        <v>0.39</v>
      </c>
    </row>
    <row r="494" spans="1:5" x14ac:dyDescent="0.2">
      <c r="A494" s="74">
        <v>196704</v>
      </c>
      <c r="B494" s="74">
        <v>3.89</v>
      </c>
      <c r="C494" s="74">
        <v>0.62</v>
      </c>
      <c r="D494" s="74">
        <v>-2.4500000000000002</v>
      </c>
      <c r="E494" s="74">
        <v>0.32</v>
      </c>
    </row>
    <row r="495" spans="1:5" x14ac:dyDescent="0.2">
      <c r="A495" s="74">
        <v>196705</v>
      </c>
      <c r="B495" s="74">
        <v>-4.33</v>
      </c>
      <c r="C495" s="74">
        <v>1.8</v>
      </c>
      <c r="D495" s="74">
        <v>1.18</v>
      </c>
      <c r="E495" s="74">
        <v>0.33</v>
      </c>
    </row>
    <row r="496" spans="1:5" x14ac:dyDescent="0.2">
      <c r="A496" s="74">
        <v>196706</v>
      </c>
      <c r="B496" s="74">
        <v>2.41</v>
      </c>
      <c r="C496" s="74">
        <v>5.91</v>
      </c>
      <c r="D496" s="74">
        <v>0.85</v>
      </c>
      <c r="E496" s="74">
        <v>0.27</v>
      </c>
    </row>
    <row r="497" spans="1:5" x14ac:dyDescent="0.2">
      <c r="A497" s="74">
        <v>196707</v>
      </c>
      <c r="B497" s="74">
        <v>4.58</v>
      </c>
      <c r="C497" s="74">
        <v>3.1</v>
      </c>
      <c r="D497" s="74">
        <v>2.72</v>
      </c>
      <c r="E497" s="74">
        <v>0.31</v>
      </c>
    </row>
    <row r="498" spans="1:5" x14ac:dyDescent="0.2">
      <c r="A498" s="74">
        <v>196708</v>
      </c>
      <c r="B498" s="74">
        <v>-0.89</v>
      </c>
      <c r="C498" s="74">
        <v>0.39</v>
      </c>
      <c r="D498" s="74">
        <v>1.52</v>
      </c>
      <c r="E498" s="74">
        <v>0.31</v>
      </c>
    </row>
    <row r="499" spans="1:5" x14ac:dyDescent="0.2">
      <c r="A499" s="74">
        <v>196709</v>
      </c>
      <c r="B499" s="74">
        <v>3.11</v>
      </c>
      <c r="C499" s="74">
        <v>3.02</v>
      </c>
      <c r="D499" s="74">
        <v>-2.42</v>
      </c>
      <c r="E499" s="74">
        <v>0.32</v>
      </c>
    </row>
    <row r="500" spans="1:5" x14ac:dyDescent="0.2">
      <c r="A500" s="74">
        <v>196710</v>
      </c>
      <c r="B500" s="74">
        <v>-3.09</v>
      </c>
      <c r="C500" s="74">
        <v>1.38</v>
      </c>
      <c r="D500" s="74">
        <v>-3.22</v>
      </c>
      <c r="E500" s="74">
        <v>0.39</v>
      </c>
    </row>
    <row r="501" spans="1:5" x14ac:dyDescent="0.2">
      <c r="A501" s="74">
        <v>196711</v>
      </c>
      <c r="B501" s="74">
        <v>0.37</v>
      </c>
      <c r="C501" s="74">
        <v>0.16</v>
      </c>
      <c r="D501" s="74">
        <v>-1.69</v>
      </c>
      <c r="E501" s="74">
        <v>0.36</v>
      </c>
    </row>
    <row r="502" spans="1:5" x14ac:dyDescent="0.2">
      <c r="A502" s="74">
        <v>196712</v>
      </c>
      <c r="B502" s="74">
        <v>3.05</v>
      </c>
      <c r="C502" s="74">
        <v>5.78</v>
      </c>
      <c r="D502" s="74">
        <v>-0.63</v>
      </c>
      <c r="E502" s="74">
        <v>0.33</v>
      </c>
    </row>
    <row r="503" spans="1:5" x14ac:dyDescent="0.2">
      <c r="A503" s="74">
        <v>196801</v>
      </c>
      <c r="B503" s="74">
        <v>-4.0599999999999996</v>
      </c>
      <c r="C503" s="74">
        <v>3.89</v>
      </c>
      <c r="D503" s="74">
        <v>4.84</v>
      </c>
      <c r="E503" s="74">
        <v>0.4</v>
      </c>
    </row>
    <row r="504" spans="1:5" x14ac:dyDescent="0.2">
      <c r="A504" s="74">
        <v>196802</v>
      </c>
      <c r="B504" s="74">
        <v>-3.75</v>
      </c>
      <c r="C504" s="74">
        <v>-2.96</v>
      </c>
      <c r="D504" s="74">
        <v>1.33</v>
      </c>
      <c r="E504" s="74">
        <v>0.39</v>
      </c>
    </row>
    <row r="505" spans="1:5" x14ac:dyDescent="0.2">
      <c r="A505" s="74">
        <v>196803</v>
      </c>
      <c r="B505" s="74">
        <v>0.2</v>
      </c>
      <c r="C505" s="74">
        <v>-1.35</v>
      </c>
      <c r="D505" s="74">
        <v>-0.59</v>
      </c>
      <c r="E505" s="74">
        <v>0.38</v>
      </c>
    </row>
    <row r="506" spans="1:5" x14ac:dyDescent="0.2">
      <c r="A506" s="74">
        <v>196804</v>
      </c>
      <c r="B506" s="74">
        <v>9.0500000000000007</v>
      </c>
      <c r="C506" s="74">
        <v>5.66</v>
      </c>
      <c r="D506" s="74">
        <v>-1.17</v>
      </c>
      <c r="E506" s="74">
        <v>0.43</v>
      </c>
    </row>
    <row r="507" spans="1:5" x14ac:dyDescent="0.2">
      <c r="A507" s="74">
        <v>196805</v>
      </c>
      <c r="B507" s="74">
        <v>2.2799999999999998</v>
      </c>
      <c r="C507" s="74">
        <v>6.49</v>
      </c>
      <c r="D507" s="74">
        <v>0.66</v>
      </c>
      <c r="E507" s="74">
        <v>0.45</v>
      </c>
    </row>
    <row r="508" spans="1:5" x14ac:dyDescent="0.2">
      <c r="A508" s="74">
        <v>196806</v>
      </c>
      <c r="B508" s="74">
        <v>0.69</v>
      </c>
      <c r="C508" s="74">
        <v>-0.25</v>
      </c>
      <c r="D508" s="74">
        <v>0.83</v>
      </c>
      <c r="E508" s="74">
        <v>0.43</v>
      </c>
    </row>
    <row r="509" spans="1:5" x14ac:dyDescent="0.2">
      <c r="A509" s="74">
        <v>196807</v>
      </c>
      <c r="B509" s="74">
        <v>-2.72</v>
      </c>
      <c r="C509" s="74">
        <v>-1.37</v>
      </c>
      <c r="D509" s="74">
        <v>5.39</v>
      </c>
      <c r="E509" s="74">
        <v>0.48</v>
      </c>
    </row>
    <row r="510" spans="1:5" x14ac:dyDescent="0.2">
      <c r="A510" s="74">
        <v>196808</v>
      </c>
      <c r="B510" s="74">
        <v>1.34</v>
      </c>
      <c r="C510" s="74">
        <v>2.3199999999999998</v>
      </c>
      <c r="D510" s="74">
        <v>1</v>
      </c>
      <c r="E510" s="74">
        <v>0.42</v>
      </c>
    </row>
    <row r="511" spans="1:5" x14ac:dyDescent="0.2">
      <c r="A511" s="74">
        <v>196809</v>
      </c>
      <c r="B511" s="74">
        <v>4.03</v>
      </c>
      <c r="C511" s="74">
        <v>2.81</v>
      </c>
      <c r="D511" s="74">
        <v>0.3</v>
      </c>
      <c r="E511" s="74">
        <v>0.43</v>
      </c>
    </row>
    <row r="512" spans="1:5" x14ac:dyDescent="0.2">
      <c r="A512" s="74">
        <v>196810</v>
      </c>
      <c r="B512" s="74">
        <v>0.42</v>
      </c>
      <c r="C512" s="74">
        <v>-0.48</v>
      </c>
      <c r="D512" s="74">
        <v>2.86</v>
      </c>
      <c r="E512" s="74">
        <v>0.44</v>
      </c>
    </row>
    <row r="513" spans="1:5" x14ac:dyDescent="0.2">
      <c r="A513" s="74">
        <v>196811</v>
      </c>
      <c r="B513" s="74">
        <v>5.43</v>
      </c>
      <c r="C513" s="74">
        <v>2.37</v>
      </c>
      <c r="D513" s="74">
        <v>-0.93</v>
      </c>
      <c r="E513" s="74">
        <v>0.42</v>
      </c>
    </row>
    <row r="514" spans="1:5" x14ac:dyDescent="0.2">
      <c r="A514" s="74">
        <v>196812</v>
      </c>
      <c r="B514" s="74">
        <v>-3.94</v>
      </c>
      <c r="C514" s="74">
        <v>3.4</v>
      </c>
      <c r="D514" s="74">
        <v>-0.01</v>
      </c>
      <c r="E514" s="74">
        <v>0.43</v>
      </c>
    </row>
    <row r="515" spans="1:5" x14ac:dyDescent="0.2">
      <c r="A515" s="74">
        <v>196901</v>
      </c>
      <c r="B515" s="74">
        <v>-1.25</v>
      </c>
      <c r="C515" s="74">
        <v>-0.76</v>
      </c>
      <c r="D515" s="74">
        <v>1.68</v>
      </c>
      <c r="E515" s="74">
        <v>0.53</v>
      </c>
    </row>
    <row r="516" spans="1:5" x14ac:dyDescent="0.2">
      <c r="A516" s="74">
        <v>196902</v>
      </c>
      <c r="B516" s="74">
        <v>-5.84</v>
      </c>
      <c r="C516" s="74">
        <v>-3.94</v>
      </c>
      <c r="D516" s="74">
        <v>0.9</v>
      </c>
      <c r="E516" s="74">
        <v>0.46</v>
      </c>
    </row>
    <row r="517" spans="1:5" x14ac:dyDescent="0.2">
      <c r="A517" s="74">
        <v>196903</v>
      </c>
      <c r="B517" s="74">
        <v>2.64</v>
      </c>
      <c r="C517" s="74">
        <v>-0.26</v>
      </c>
      <c r="D517" s="74">
        <v>-0.52</v>
      </c>
      <c r="E517" s="74">
        <v>0.46</v>
      </c>
    </row>
    <row r="518" spans="1:5" x14ac:dyDescent="0.2">
      <c r="A518" s="74">
        <v>196904</v>
      </c>
      <c r="B518" s="74">
        <v>1.46</v>
      </c>
      <c r="C518" s="74">
        <v>-0.87</v>
      </c>
      <c r="D518" s="74">
        <v>-0.03</v>
      </c>
      <c r="E518" s="74">
        <v>0.53</v>
      </c>
    </row>
    <row r="519" spans="1:5" x14ac:dyDescent="0.2">
      <c r="A519" s="74">
        <v>196905</v>
      </c>
      <c r="B519" s="74">
        <v>-0.1</v>
      </c>
      <c r="C519" s="74">
        <v>-0.22</v>
      </c>
      <c r="D519" s="74">
        <v>0.72</v>
      </c>
      <c r="E519" s="74">
        <v>0.48</v>
      </c>
    </row>
    <row r="520" spans="1:5" x14ac:dyDescent="0.2">
      <c r="A520" s="74">
        <v>196906</v>
      </c>
      <c r="B520" s="74">
        <v>-7.18</v>
      </c>
      <c r="C520" s="74">
        <v>-5.41</v>
      </c>
      <c r="D520" s="74">
        <v>-1.0900000000000001</v>
      </c>
      <c r="E520" s="74">
        <v>0.51</v>
      </c>
    </row>
    <row r="521" spans="1:5" x14ac:dyDescent="0.2">
      <c r="A521" s="74">
        <v>196907</v>
      </c>
      <c r="B521" s="74">
        <v>-7</v>
      </c>
      <c r="C521" s="74">
        <v>-3.22</v>
      </c>
      <c r="D521" s="74">
        <v>1.18</v>
      </c>
      <c r="E521" s="74">
        <v>0.53</v>
      </c>
    </row>
    <row r="522" spans="1:5" x14ac:dyDescent="0.2">
      <c r="A522" s="74">
        <v>196908</v>
      </c>
      <c r="B522" s="74">
        <v>4.68</v>
      </c>
      <c r="C522" s="74">
        <v>0.89</v>
      </c>
      <c r="D522" s="74">
        <v>-3.77</v>
      </c>
      <c r="E522" s="74">
        <v>0.5</v>
      </c>
    </row>
    <row r="523" spans="1:5" x14ac:dyDescent="0.2">
      <c r="A523" s="74">
        <v>196909</v>
      </c>
      <c r="B523" s="74">
        <v>-2.98</v>
      </c>
      <c r="C523" s="74">
        <v>1.1399999999999999</v>
      </c>
      <c r="D523" s="74">
        <v>-3.19</v>
      </c>
      <c r="E523" s="74">
        <v>0.62</v>
      </c>
    </row>
    <row r="524" spans="1:5" x14ac:dyDescent="0.2">
      <c r="A524" s="74">
        <v>196910</v>
      </c>
      <c r="B524" s="74">
        <v>5.0599999999999996</v>
      </c>
      <c r="C524" s="74">
        <v>3.87</v>
      </c>
      <c r="D524" s="74">
        <v>-3.1</v>
      </c>
      <c r="E524" s="74">
        <v>0.6</v>
      </c>
    </row>
    <row r="525" spans="1:5" x14ac:dyDescent="0.2">
      <c r="A525" s="74">
        <v>196911</v>
      </c>
      <c r="B525" s="74">
        <v>-3.79</v>
      </c>
      <c r="C525" s="74">
        <v>-2.58</v>
      </c>
      <c r="D525" s="74">
        <v>-1.21</v>
      </c>
      <c r="E525" s="74">
        <v>0.52</v>
      </c>
    </row>
    <row r="526" spans="1:5" x14ac:dyDescent="0.2">
      <c r="A526" s="74">
        <v>196912</v>
      </c>
      <c r="B526" s="74">
        <v>-2.63</v>
      </c>
      <c r="C526" s="74">
        <v>-3.72</v>
      </c>
      <c r="D526" s="74">
        <v>-2.84</v>
      </c>
      <c r="E526" s="74">
        <v>0.64</v>
      </c>
    </row>
    <row r="527" spans="1:5" x14ac:dyDescent="0.2">
      <c r="A527" s="74">
        <v>197001</v>
      </c>
      <c r="B527" s="74">
        <v>-8.1</v>
      </c>
      <c r="C527" s="74">
        <v>2.95</v>
      </c>
      <c r="D527" s="74">
        <v>3.12</v>
      </c>
      <c r="E527" s="74">
        <v>0.6</v>
      </c>
    </row>
    <row r="528" spans="1:5" x14ac:dyDescent="0.2">
      <c r="A528" s="74">
        <v>197002</v>
      </c>
      <c r="B528" s="74">
        <v>5.13</v>
      </c>
      <c r="C528" s="74">
        <v>-2.56</v>
      </c>
      <c r="D528" s="74">
        <v>3.93</v>
      </c>
      <c r="E528" s="74">
        <v>0.62</v>
      </c>
    </row>
    <row r="529" spans="1:5" x14ac:dyDescent="0.2">
      <c r="A529" s="74">
        <v>197003</v>
      </c>
      <c r="B529" s="74">
        <v>-1.06</v>
      </c>
      <c r="C529" s="74">
        <v>-2.2999999999999998</v>
      </c>
      <c r="D529" s="74">
        <v>3.99</v>
      </c>
      <c r="E529" s="74">
        <v>0.56999999999999995</v>
      </c>
    </row>
    <row r="530" spans="1:5" x14ac:dyDescent="0.2">
      <c r="A530" s="74">
        <v>197004</v>
      </c>
      <c r="B530" s="74">
        <v>-11</v>
      </c>
      <c r="C530" s="74">
        <v>-6.12</v>
      </c>
      <c r="D530" s="74">
        <v>6.17</v>
      </c>
      <c r="E530" s="74">
        <v>0.5</v>
      </c>
    </row>
    <row r="531" spans="1:5" x14ac:dyDescent="0.2">
      <c r="A531" s="74">
        <v>197005</v>
      </c>
      <c r="B531" s="74">
        <v>-6.92</v>
      </c>
      <c r="C531" s="74">
        <v>-4.5599999999999996</v>
      </c>
      <c r="D531" s="74">
        <v>3.32</v>
      </c>
      <c r="E531" s="74">
        <v>0.53</v>
      </c>
    </row>
    <row r="532" spans="1:5" x14ac:dyDescent="0.2">
      <c r="A532" s="74">
        <v>197006</v>
      </c>
      <c r="B532" s="74">
        <v>-5.79</v>
      </c>
      <c r="C532" s="74">
        <v>-2.14</v>
      </c>
      <c r="D532" s="74">
        <v>0.6</v>
      </c>
      <c r="E532" s="74">
        <v>0.57999999999999996</v>
      </c>
    </row>
    <row r="533" spans="1:5" x14ac:dyDescent="0.2">
      <c r="A533" s="74">
        <v>197007</v>
      </c>
      <c r="B533" s="74">
        <v>6.93</v>
      </c>
      <c r="C533" s="74">
        <v>-0.5</v>
      </c>
      <c r="D533" s="74">
        <v>0.91</v>
      </c>
      <c r="E533" s="74">
        <v>0.52</v>
      </c>
    </row>
    <row r="534" spans="1:5" x14ac:dyDescent="0.2">
      <c r="A534" s="74">
        <v>197008</v>
      </c>
      <c r="B534" s="74">
        <v>4.49</v>
      </c>
      <c r="C534" s="74">
        <v>1.53</v>
      </c>
      <c r="D534" s="74">
        <v>1.27</v>
      </c>
      <c r="E534" s="74">
        <v>0.53</v>
      </c>
    </row>
    <row r="535" spans="1:5" x14ac:dyDescent="0.2">
      <c r="A535" s="74">
        <v>197009</v>
      </c>
      <c r="B535" s="74">
        <v>4.18</v>
      </c>
      <c r="C535" s="74">
        <v>8.59</v>
      </c>
      <c r="D535" s="74">
        <v>-5.52</v>
      </c>
      <c r="E535" s="74">
        <v>0.54</v>
      </c>
    </row>
    <row r="536" spans="1:5" x14ac:dyDescent="0.2">
      <c r="A536" s="74">
        <v>197010</v>
      </c>
      <c r="B536" s="74">
        <v>-2.2799999999999998</v>
      </c>
      <c r="C536" s="74">
        <v>-4.22</v>
      </c>
      <c r="D536" s="74">
        <v>0.21</v>
      </c>
      <c r="E536" s="74">
        <v>0.46</v>
      </c>
    </row>
    <row r="537" spans="1:5" x14ac:dyDescent="0.2">
      <c r="A537" s="74">
        <v>197011</v>
      </c>
      <c r="B537" s="74">
        <v>4.5999999999999996</v>
      </c>
      <c r="C537" s="74">
        <v>-3.94</v>
      </c>
      <c r="D537" s="74">
        <v>1.7</v>
      </c>
      <c r="E537" s="74">
        <v>0.46</v>
      </c>
    </row>
    <row r="538" spans="1:5" x14ac:dyDescent="0.2">
      <c r="A538" s="74">
        <v>197012</v>
      </c>
      <c r="B538" s="74">
        <v>5.72</v>
      </c>
      <c r="C538" s="74">
        <v>2.92</v>
      </c>
      <c r="D538" s="74">
        <v>0.99</v>
      </c>
      <c r="E538" s="74">
        <v>0.42</v>
      </c>
    </row>
    <row r="539" spans="1:5" x14ac:dyDescent="0.2">
      <c r="A539" s="74">
        <v>197101</v>
      </c>
      <c r="B539" s="74">
        <v>4.84</v>
      </c>
      <c r="C539" s="74">
        <v>7.38</v>
      </c>
      <c r="D539" s="74">
        <v>1.48</v>
      </c>
      <c r="E539" s="74">
        <v>0.38</v>
      </c>
    </row>
    <row r="540" spans="1:5" x14ac:dyDescent="0.2">
      <c r="A540" s="74">
        <v>197102</v>
      </c>
      <c r="B540" s="74">
        <v>1.41</v>
      </c>
      <c r="C540" s="74">
        <v>1.86</v>
      </c>
      <c r="D540" s="74">
        <v>-1.27</v>
      </c>
      <c r="E540" s="74">
        <v>0.33</v>
      </c>
    </row>
    <row r="541" spans="1:5" x14ac:dyDescent="0.2">
      <c r="A541" s="74">
        <v>197103</v>
      </c>
      <c r="B541" s="74">
        <v>4.13</v>
      </c>
      <c r="C541" s="74">
        <v>2.61</v>
      </c>
      <c r="D541" s="74">
        <v>-4.03</v>
      </c>
      <c r="E541" s="74">
        <v>0.3</v>
      </c>
    </row>
    <row r="542" spans="1:5" x14ac:dyDescent="0.2">
      <c r="A542" s="74">
        <v>197104</v>
      </c>
      <c r="B542" s="74">
        <v>3.15</v>
      </c>
      <c r="C542" s="74">
        <v>-0.48</v>
      </c>
      <c r="D542" s="74">
        <v>0.81</v>
      </c>
      <c r="E542" s="74">
        <v>0.28000000000000003</v>
      </c>
    </row>
    <row r="543" spans="1:5" x14ac:dyDescent="0.2">
      <c r="A543" s="74">
        <v>197105</v>
      </c>
      <c r="B543" s="74">
        <v>-3.98</v>
      </c>
      <c r="C543" s="74">
        <v>-1.04</v>
      </c>
      <c r="D543" s="74">
        <v>-1.41</v>
      </c>
      <c r="E543" s="74">
        <v>0.28999999999999998</v>
      </c>
    </row>
    <row r="544" spans="1:5" x14ac:dyDescent="0.2">
      <c r="A544" s="74">
        <v>197106</v>
      </c>
      <c r="B544" s="74">
        <v>-0.1</v>
      </c>
      <c r="C544" s="74">
        <v>-1.48</v>
      </c>
      <c r="D544" s="74">
        <v>-1.94</v>
      </c>
      <c r="E544" s="74">
        <v>0.37</v>
      </c>
    </row>
    <row r="545" spans="1:5" x14ac:dyDescent="0.2">
      <c r="A545" s="74">
        <v>197107</v>
      </c>
      <c r="B545" s="74">
        <v>-4.5</v>
      </c>
      <c r="C545" s="74">
        <v>-1.51</v>
      </c>
      <c r="D545" s="74">
        <v>-0.01</v>
      </c>
      <c r="E545" s="74">
        <v>0.4</v>
      </c>
    </row>
    <row r="546" spans="1:5" x14ac:dyDescent="0.2">
      <c r="A546" s="74">
        <v>197108</v>
      </c>
      <c r="B546" s="74">
        <v>3.79</v>
      </c>
      <c r="C546" s="74">
        <v>-0.15</v>
      </c>
      <c r="D546" s="74">
        <v>2.64</v>
      </c>
      <c r="E546" s="74">
        <v>0.47</v>
      </c>
    </row>
    <row r="547" spans="1:5" x14ac:dyDescent="0.2">
      <c r="A547" s="74">
        <v>197109</v>
      </c>
      <c r="B547" s="74">
        <v>-0.85</v>
      </c>
      <c r="C547" s="74">
        <v>0.51</v>
      </c>
      <c r="D547" s="74">
        <v>-2.91</v>
      </c>
      <c r="E547" s="74">
        <v>0.37</v>
      </c>
    </row>
    <row r="548" spans="1:5" x14ac:dyDescent="0.2">
      <c r="A548" s="74">
        <v>197110</v>
      </c>
      <c r="B548" s="74">
        <v>-4.42</v>
      </c>
      <c r="C548" s="74">
        <v>-1.74</v>
      </c>
      <c r="D548" s="74">
        <v>-0.48</v>
      </c>
      <c r="E548" s="74">
        <v>0.37</v>
      </c>
    </row>
    <row r="549" spans="1:5" x14ac:dyDescent="0.2">
      <c r="A549" s="74">
        <v>197111</v>
      </c>
      <c r="B549" s="74">
        <v>-0.46</v>
      </c>
      <c r="C549" s="74">
        <v>-2.78</v>
      </c>
      <c r="D549" s="74">
        <v>-1.7</v>
      </c>
      <c r="E549" s="74">
        <v>0.37</v>
      </c>
    </row>
    <row r="550" spans="1:5" x14ac:dyDescent="0.2">
      <c r="A550" s="74">
        <v>197112</v>
      </c>
      <c r="B550" s="74">
        <v>8.7100000000000009</v>
      </c>
      <c r="C550" s="74">
        <v>3.26</v>
      </c>
      <c r="D550" s="74">
        <v>-0.41</v>
      </c>
      <c r="E550" s="74">
        <v>0.37</v>
      </c>
    </row>
    <row r="551" spans="1:5" x14ac:dyDescent="0.2">
      <c r="A551" s="74">
        <v>197201</v>
      </c>
      <c r="B551" s="74">
        <v>2.4900000000000002</v>
      </c>
      <c r="C551" s="74">
        <v>5.88</v>
      </c>
      <c r="D551" s="74">
        <v>2.27</v>
      </c>
      <c r="E551" s="74">
        <v>0.28999999999999998</v>
      </c>
    </row>
    <row r="552" spans="1:5" x14ac:dyDescent="0.2">
      <c r="A552" s="74">
        <v>197202</v>
      </c>
      <c r="B552" s="74">
        <v>2.87</v>
      </c>
      <c r="C552" s="74">
        <v>1.31</v>
      </c>
      <c r="D552" s="74">
        <v>-2.77</v>
      </c>
      <c r="E552" s="74">
        <v>0.25</v>
      </c>
    </row>
    <row r="553" spans="1:5" x14ac:dyDescent="0.2">
      <c r="A553" s="74">
        <v>197203</v>
      </c>
      <c r="B553" s="74">
        <v>0.63</v>
      </c>
      <c r="C553" s="74">
        <v>-0.27</v>
      </c>
      <c r="D553" s="74">
        <v>-1.63</v>
      </c>
      <c r="E553" s="74">
        <v>0.27</v>
      </c>
    </row>
    <row r="554" spans="1:5" x14ac:dyDescent="0.2">
      <c r="A554" s="74">
        <v>197204</v>
      </c>
      <c r="B554" s="74">
        <v>0.28999999999999998</v>
      </c>
      <c r="C554" s="74">
        <v>0.08</v>
      </c>
      <c r="D554" s="74">
        <v>0.1</v>
      </c>
      <c r="E554" s="74">
        <v>0.28999999999999998</v>
      </c>
    </row>
    <row r="555" spans="1:5" x14ac:dyDescent="0.2">
      <c r="A555" s="74">
        <v>197205</v>
      </c>
      <c r="B555" s="74">
        <v>1.25</v>
      </c>
      <c r="C555" s="74">
        <v>-2.73</v>
      </c>
      <c r="D555" s="74">
        <v>-2.72</v>
      </c>
      <c r="E555" s="74">
        <v>0.3</v>
      </c>
    </row>
    <row r="556" spans="1:5" x14ac:dyDescent="0.2">
      <c r="A556" s="74">
        <v>197206</v>
      </c>
      <c r="B556" s="74">
        <v>-2.4300000000000002</v>
      </c>
      <c r="C556" s="74">
        <v>0.24</v>
      </c>
      <c r="D556" s="74">
        <v>-2.4900000000000002</v>
      </c>
      <c r="E556" s="74">
        <v>0.28999999999999998</v>
      </c>
    </row>
    <row r="557" spans="1:5" x14ac:dyDescent="0.2">
      <c r="A557" s="74">
        <v>197207</v>
      </c>
      <c r="B557" s="74">
        <v>-0.8</v>
      </c>
      <c r="C557" s="74">
        <v>-2.87</v>
      </c>
      <c r="D557" s="74">
        <v>0.66</v>
      </c>
      <c r="E557" s="74">
        <v>0.31</v>
      </c>
    </row>
    <row r="558" spans="1:5" x14ac:dyDescent="0.2">
      <c r="A558" s="74">
        <v>197208</v>
      </c>
      <c r="B558" s="74">
        <v>3.26</v>
      </c>
      <c r="C558" s="74">
        <v>-4.03</v>
      </c>
      <c r="D558" s="74">
        <v>4.53</v>
      </c>
      <c r="E558" s="74">
        <v>0.28999999999999998</v>
      </c>
    </row>
    <row r="559" spans="1:5" x14ac:dyDescent="0.2">
      <c r="A559" s="74">
        <v>197209</v>
      </c>
      <c r="B559" s="74">
        <v>-1.1399999999999999</v>
      </c>
      <c r="C559" s="74">
        <v>-2.65</v>
      </c>
      <c r="D559" s="74">
        <v>0.47</v>
      </c>
      <c r="E559" s="74">
        <v>0.34</v>
      </c>
    </row>
    <row r="560" spans="1:5" x14ac:dyDescent="0.2">
      <c r="A560" s="74">
        <v>197210</v>
      </c>
      <c r="B560" s="74">
        <v>0.52</v>
      </c>
      <c r="C560" s="74">
        <v>-2.73</v>
      </c>
      <c r="D560" s="74">
        <v>1.35</v>
      </c>
      <c r="E560" s="74">
        <v>0.4</v>
      </c>
    </row>
    <row r="561" spans="1:5" x14ac:dyDescent="0.2">
      <c r="A561" s="74">
        <v>197211</v>
      </c>
      <c r="B561" s="74">
        <v>4.5999999999999996</v>
      </c>
      <c r="C561" s="74">
        <v>-1.2</v>
      </c>
      <c r="D561" s="74">
        <v>4.83</v>
      </c>
      <c r="E561" s="74">
        <v>0.37</v>
      </c>
    </row>
    <row r="562" spans="1:5" x14ac:dyDescent="0.2">
      <c r="A562" s="74">
        <v>197212</v>
      </c>
      <c r="B562" s="74">
        <v>0.62</v>
      </c>
      <c r="C562" s="74">
        <v>-1.95</v>
      </c>
      <c r="D562" s="74">
        <v>-2.19</v>
      </c>
      <c r="E562" s="74">
        <v>0.37</v>
      </c>
    </row>
    <row r="563" spans="1:5" x14ac:dyDescent="0.2">
      <c r="A563" s="74">
        <v>197301</v>
      </c>
      <c r="B563" s="74">
        <v>-3.29</v>
      </c>
      <c r="C563" s="74">
        <v>-3.49</v>
      </c>
      <c r="D563" s="74">
        <v>2.68</v>
      </c>
      <c r="E563" s="74">
        <v>0.44</v>
      </c>
    </row>
    <row r="564" spans="1:5" x14ac:dyDescent="0.2">
      <c r="A564" s="74">
        <v>197302</v>
      </c>
      <c r="B564" s="74">
        <v>-4.8499999999999996</v>
      </c>
      <c r="C564" s="74">
        <v>-3.87</v>
      </c>
      <c r="D564" s="74">
        <v>1.6</v>
      </c>
      <c r="E564" s="74">
        <v>0.41</v>
      </c>
    </row>
    <row r="565" spans="1:5" x14ac:dyDescent="0.2">
      <c r="A565" s="74">
        <v>197303</v>
      </c>
      <c r="B565" s="74">
        <v>-1.3</v>
      </c>
      <c r="C565" s="74">
        <v>-2.82</v>
      </c>
      <c r="D565" s="74">
        <v>2.62</v>
      </c>
      <c r="E565" s="74">
        <v>0.46</v>
      </c>
    </row>
    <row r="566" spans="1:5" x14ac:dyDescent="0.2">
      <c r="A566" s="74">
        <v>197304</v>
      </c>
      <c r="B566" s="74">
        <v>-5.68</v>
      </c>
      <c r="C566" s="74">
        <v>-3.85</v>
      </c>
      <c r="D566" s="74">
        <v>5.42</v>
      </c>
      <c r="E566" s="74">
        <v>0.52</v>
      </c>
    </row>
    <row r="567" spans="1:5" x14ac:dyDescent="0.2">
      <c r="A567" s="74">
        <v>197305</v>
      </c>
      <c r="B567" s="74">
        <v>-2.94</v>
      </c>
      <c r="C567" s="74">
        <v>-6.3</v>
      </c>
      <c r="D567" s="74">
        <v>0.41</v>
      </c>
      <c r="E567" s="74">
        <v>0.51</v>
      </c>
    </row>
    <row r="568" spans="1:5" x14ac:dyDescent="0.2">
      <c r="A568" s="74">
        <v>197306</v>
      </c>
      <c r="B568" s="74">
        <v>-1.57</v>
      </c>
      <c r="C568" s="74">
        <v>-2.85</v>
      </c>
      <c r="D568" s="74">
        <v>1.19</v>
      </c>
      <c r="E568" s="74">
        <v>0.51</v>
      </c>
    </row>
    <row r="569" spans="1:5" x14ac:dyDescent="0.2">
      <c r="A569" s="74">
        <v>197307</v>
      </c>
      <c r="B569" s="74">
        <v>5.05</v>
      </c>
      <c r="C569" s="74">
        <v>7.97</v>
      </c>
      <c r="D569" s="74">
        <v>-5.26</v>
      </c>
      <c r="E569" s="74">
        <v>0.64</v>
      </c>
    </row>
    <row r="570" spans="1:5" x14ac:dyDescent="0.2">
      <c r="A570" s="74">
        <v>197308</v>
      </c>
      <c r="B570" s="74">
        <v>-3.82</v>
      </c>
      <c r="C570" s="74">
        <v>-2.02</v>
      </c>
      <c r="D570" s="74">
        <v>1.06</v>
      </c>
      <c r="E570" s="74">
        <v>0.7</v>
      </c>
    </row>
    <row r="571" spans="1:5" x14ac:dyDescent="0.2">
      <c r="A571" s="74">
        <v>197309</v>
      </c>
      <c r="B571" s="74">
        <v>4.75</v>
      </c>
      <c r="C571" s="74">
        <v>2.93</v>
      </c>
      <c r="D571" s="74">
        <v>2.2400000000000002</v>
      </c>
      <c r="E571" s="74">
        <v>0.68</v>
      </c>
    </row>
    <row r="572" spans="1:5" x14ac:dyDescent="0.2">
      <c r="A572" s="74">
        <v>197310</v>
      </c>
      <c r="B572" s="74">
        <v>-0.83</v>
      </c>
      <c r="C572" s="74">
        <v>-0.28000000000000003</v>
      </c>
      <c r="D572" s="74">
        <v>1.6</v>
      </c>
      <c r="E572" s="74">
        <v>0.65</v>
      </c>
    </row>
    <row r="573" spans="1:5" x14ac:dyDescent="0.2">
      <c r="A573" s="74">
        <v>197311</v>
      </c>
      <c r="B573" s="74">
        <v>-12.75</v>
      </c>
      <c r="C573" s="74">
        <v>-7.72</v>
      </c>
      <c r="D573" s="74">
        <v>3.99</v>
      </c>
      <c r="E573" s="74">
        <v>0.56000000000000005</v>
      </c>
    </row>
    <row r="574" spans="1:5" x14ac:dyDescent="0.2">
      <c r="A574" s="74">
        <v>197312</v>
      </c>
      <c r="B574" s="74">
        <v>0.61</v>
      </c>
      <c r="C574" s="74">
        <v>-5.37</v>
      </c>
      <c r="D574" s="74">
        <v>3.94</v>
      </c>
      <c r="E574" s="74">
        <v>0.64</v>
      </c>
    </row>
    <row r="575" spans="1:5" x14ac:dyDescent="0.2">
      <c r="A575" s="74">
        <v>197401</v>
      </c>
      <c r="B575" s="74">
        <v>-0.17</v>
      </c>
      <c r="C575" s="74">
        <v>9.7200000000000006</v>
      </c>
      <c r="D575" s="74">
        <v>6</v>
      </c>
      <c r="E575" s="74">
        <v>0.63</v>
      </c>
    </row>
    <row r="576" spans="1:5" x14ac:dyDescent="0.2">
      <c r="A576" s="74">
        <v>197402</v>
      </c>
      <c r="B576" s="74">
        <v>-0.47</v>
      </c>
      <c r="C576" s="74">
        <v>-0.02</v>
      </c>
      <c r="D576" s="74">
        <v>2.5</v>
      </c>
      <c r="E576" s="74">
        <v>0.57999999999999996</v>
      </c>
    </row>
    <row r="577" spans="1:5" x14ac:dyDescent="0.2">
      <c r="A577" s="74">
        <v>197403</v>
      </c>
      <c r="B577" s="74">
        <v>-2.81</v>
      </c>
      <c r="C577" s="74">
        <v>2.5</v>
      </c>
      <c r="D577" s="74">
        <v>-0.12</v>
      </c>
      <c r="E577" s="74">
        <v>0.56000000000000005</v>
      </c>
    </row>
    <row r="578" spans="1:5" x14ac:dyDescent="0.2">
      <c r="A578" s="74">
        <v>197404</v>
      </c>
      <c r="B578" s="74">
        <v>-5.29</v>
      </c>
      <c r="C578" s="74">
        <v>-0.74</v>
      </c>
      <c r="D578" s="74">
        <v>0.87</v>
      </c>
      <c r="E578" s="74">
        <v>0.75</v>
      </c>
    </row>
    <row r="579" spans="1:5" x14ac:dyDescent="0.2">
      <c r="A579" s="74">
        <v>197405</v>
      </c>
      <c r="B579" s="74">
        <v>-4.68</v>
      </c>
      <c r="C579" s="74">
        <v>-2.96</v>
      </c>
      <c r="D579" s="74">
        <v>-2.0699999999999998</v>
      </c>
      <c r="E579" s="74">
        <v>0.75</v>
      </c>
    </row>
    <row r="580" spans="1:5" x14ac:dyDescent="0.2">
      <c r="A580" s="74">
        <v>197406</v>
      </c>
      <c r="B580" s="74">
        <v>-2.83</v>
      </c>
      <c r="C580" s="74">
        <v>-0.17</v>
      </c>
      <c r="D580" s="74">
        <v>0.79</v>
      </c>
      <c r="E580" s="74">
        <v>0.6</v>
      </c>
    </row>
    <row r="581" spans="1:5" x14ac:dyDescent="0.2">
      <c r="A581" s="74">
        <v>197407</v>
      </c>
      <c r="B581" s="74">
        <v>-8.0500000000000007</v>
      </c>
      <c r="C581" s="74">
        <v>0.84</v>
      </c>
      <c r="D581" s="74">
        <v>5.17</v>
      </c>
      <c r="E581" s="74">
        <v>0.7</v>
      </c>
    </row>
    <row r="582" spans="1:5" x14ac:dyDescent="0.2">
      <c r="A582" s="74">
        <v>197408</v>
      </c>
      <c r="B582" s="74">
        <v>-9.35</v>
      </c>
      <c r="C582" s="74">
        <v>-0.72</v>
      </c>
      <c r="D582" s="74">
        <v>2.64</v>
      </c>
      <c r="E582" s="74">
        <v>0.6</v>
      </c>
    </row>
    <row r="583" spans="1:5" x14ac:dyDescent="0.2">
      <c r="A583" s="74">
        <v>197409</v>
      </c>
      <c r="B583" s="74">
        <v>-11.77</v>
      </c>
      <c r="C583" s="74">
        <v>0.27</v>
      </c>
      <c r="D583" s="74">
        <v>5.59</v>
      </c>
      <c r="E583" s="74">
        <v>0.81</v>
      </c>
    </row>
    <row r="584" spans="1:5" x14ac:dyDescent="0.2">
      <c r="A584" s="74">
        <v>197410</v>
      </c>
      <c r="B584" s="74">
        <v>16.100000000000001</v>
      </c>
      <c r="C584" s="74">
        <v>-3.46</v>
      </c>
      <c r="D584" s="74">
        <v>-9.8800000000000008</v>
      </c>
      <c r="E584" s="74">
        <v>0.51</v>
      </c>
    </row>
    <row r="585" spans="1:5" x14ac:dyDescent="0.2">
      <c r="A585" s="74">
        <v>197411</v>
      </c>
      <c r="B585" s="74">
        <v>-4.51</v>
      </c>
      <c r="C585" s="74">
        <v>-1.22</v>
      </c>
      <c r="D585" s="74">
        <v>-0.2</v>
      </c>
      <c r="E585" s="74">
        <v>0.54</v>
      </c>
    </row>
    <row r="586" spans="1:5" x14ac:dyDescent="0.2">
      <c r="A586" s="74">
        <v>197412</v>
      </c>
      <c r="B586" s="74">
        <v>-3.45</v>
      </c>
      <c r="C586" s="74">
        <v>-4.83</v>
      </c>
      <c r="D586" s="74">
        <v>0.11</v>
      </c>
      <c r="E586" s="74">
        <v>0.7</v>
      </c>
    </row>
    <row r="587" spans="1:5" x14ac:dyDescent="0.2">
      <c r="A587" s="74">
        <v>197501</v>
      </c>
      <c r="B587" s="74">
        <v>13.66</v>
      </c>
      <c r="C587" s="74">
        <v>11.15</v>
      </c>
      <c r="D587" s="74">
        <v>8.27</v>
      </c>
      <c r="E587" s="74">
        <v>0.57999999999999996</v>
      </c>
    </row>
    <row r="588" spans="1:5" x14ac:dyDescent="0.2">
      <c r="A588" s="74">
        <v>197502</v>
      </c>
      <c r="B588" s="74">
        <v>5.56</v>
      </c>
      <c r="C588" s="74">
        <v>0.16</v>
      </c>
      <c r="D588" s="74">
        <v>-4.4400000000000004</v>
      </c>
      <c r="E588" s="74">
        <v>0.43</v>
      </c>
    </row>
    <row r="589" spans="1:5" x14ac:dyDescent="0.2">
      <c r="A589" s="74">
        <v>197503</v>
      </c>
      <c r="B589" s="74">
        <v>2.66</v>
      </c>
      <c r="C589" s="74">
        <v>3.78</v>
      </c>
      <c r="D589" s="74">
        <v>2.39</v>
      </c>
      <c r="E589" s="74">
        <v>0.41</v>
      </c>
    </row>
    <row r="590" spans="1:5" x14ac:dyDescent="0.2">
      <c r="A590" s="74">
        <v>197504</v>
      </c>
      <c r="B590" s="74">
        <v>4.2300000000000004</v>
      </c>
      <c r="C590" s="74">
        <v>-0.66</v>
      </c>
      <c r="D590" s="74">
        <v>-1.1299999999999999</v>
      </c>
      <c r="E590" s="74">
        <v>0.44</v>
      </c>
    </row>
    <row r="591" spans="1:5" x14ac:dyDescent="0.2">
      <c r="A591" s="74">
        <v>197505</v>
      </c>
      <c r="B591" s="74">
        <v>5.19</v>
      </c>
      <c r="C591" s="74">
        <v>3.84</v>
      </c>
      <c r="D591" s="74">
        <v>-4.0999999999999996</v>
      </c>
      <c r="E591" s="74">
        <v>0.44</v>
      </c>
    </row>
    <row r="592" spans="1:5" x14ac:dyDescent="0.2">
      <c r="A592" s="74">
        <v>197506</v>
      </c>
      <c r="B592" s="74">
        <v>4.83</v>
      </c>
      <c r="C592" s="74">
        <v>0.86</v>
      </c>
      <c r="D592" s="74">
        <v>1.4</v>
      </c>
      <c r="E592" s="74">
        <v>0.41</v>
      </c>
    </row>
    <row r="593" spans="1:5" x14ac:dyDescent="0.2">
      <c r="A593" s="74">
        <v>197507</v>
      </c>
      <c r="B593" s="74">
        <v>-6.59</v>
      </c>
      <c r="C593" s="74">
        <v>2.7</v>
      </c>
      <c r="D593" s="74">
        <v>1.69</v>
      </c>
      <c r="E593" s="74">
        <v>0.48</v>
      </c>
    </row>
    <row r="594" spans="1:5" x14ac:dyDescent="0.2">
      <c r="A594" s="74">
        <v>197508</v>
      </c>
      <c r="B594" s="74">
        <v>-2.85</v>
      </c>
      <c r="C594" s="74">
        <v>-3.24</v>
      </c>
      <c r="D594" s="74">
        <v>-0.94</v>
      </c>
      <c r="E594" s="74">
        <v>0.48</v>
      </c>
    </row>
    <row r="595" spans="1:5" x14ac:dyDescent="0.2">
      <c r="A595" s="74">
        <v>197509</v>
      </c>
      <c r="B595" s="74">
        <v>-4.26</v>
      </c>
      <c r="C595" s="74">
        <v>-0.1</v>
      </c>
      <c r="D595" s="74">
        <v>0.43</v>
      </c>
      <c r="E595" s="74">
        <v>0.53</v>
      </c>
    </row>
    <row r="596" spans="1:5" x14ac:dyDescent="0.2">
      <c r="A596" s="74">
        <v>197510</v>
      </c>
      <c r="B596" s="74">
        <v>5.31</v>
      </c>
      <c r="C596" s="74">
        <v>-4.01</v>
      </c>
      <c r="D596" s="74">
        <v>0.27</v>
      </c>
      <c r="E596" s="74">
        <v>0.56000000000000005</v>
      </c>
    </row>
    <row r="597" spans="1:5" x14ac:dyDescent="0.2">
      <c r="A597" s="74">
        <v>197511</v>
      </c>
      <c r="B597" s="74">
        <v>2.64</v>
      </c>
      <c r="C597" s="74">
        <v>-1.21</v>
      </c>
      <c r="D597" s="74">
        <v>2.0499999999999998</v>
      </c>
      <c r="E597" s="74">
        <v>0.41</v>
      </c>
    </row>
    <row r="598" spans="1:5" x14ac:dyDescent="0.2">
      <c r="A598" s="74">
        <v>197512</v>
      </c>
      <c r="B598" s="74">
        <v>-1.6</v>
      </c>
      <c r="C598" s="74">
        <v>-0.77</v>
      </c>
      <c r="D598" s="74">
        <v>1.69</v>
      </c>
      <c r="E598" s="74">
        <v>0.48</v>
      </c>
    </row>
    <row r="599" spans="1:5" x14ac:dyDescent="0.2">
      <c r="A599" s="74">
        <v>197601</v>
      </c>
      <c r="B599" s="74">
        <v>12.16</v>
      </c>
      <c r="C599" s="74">
        <v>4.78</v>
      </c>
      <c r="D599" s="74">
        <v>8.57</v>
      </c>
      <c r="E599" s="74">
        <v>0.47</v>
      </c>
    </row>
    <row r="600" spans="1:5" x14ac:dyDescent="0.2">
      <c r="A600" s="74">
        <v>197602</v>
      </c>
      <c r="B600" s="74">
        <v>0.32</v>
      </c>
      <c r="C600" s="74">
        <v>7.04</v>
      </c>
      <c r="D600" s="74">
        <v>5.82</v>
      </c>
      <c r="E600" s="74">
        <v>0.34</v>
      </c>
    </row>
    <row r="601" spans="1:5" x14ac:dyDescent="0.2">
      <c r="A601" s="74">
        <v>197603</v>
      </c>
      <c r="B601" s="74">
        <v>2.3199999999999998</v>
      </c>
      <c r="C601" s="74">
        <v>-1.18</v>
      </c>
      <c r="D601" s="74">
        <v>-0.11</v>
      </c>
      <c r="E601" s="74">
        <v>0.4</v>
      </c>
    </row>
    <row r="602" spans="1:5" x14ac:dyDescent="0.2">
      <c r="A602" s="74">
        <v>197604</v>
      </c>
      <c r="B602" s="74">
        <v>-1.49</v>
      </c>
      <c r="C602" s="74">
        <v>-0.11</v>
      </c>
      <c r="D602" s="74">
        <v>-0.14000000000000001</v>
      </c>
      <c r="E602" s="74">
        <v>0.42</v>
      </c>
    </row>
    <row r="603" spans="1:5" x14ac:dyDescent="0.2">
      <c r="A603" s="74">
        <v>197605</v>
      </c>
      <c r="B603" s="74">
        <v>-1.34</v>
      </c>
      <c r="C603" s="74">
        <v>-1.23</v>
      </c>
      <c r="D603" s="74">
        <v>-1.35</v>
      </c>
      <c r="E603" s="74">
        <v>0.37</v>
      </c>
    </row>
    <row r="604" spans="1:5" x14ac:dyDescent="0.2">
      <c r="A604" s="74">
        <v>197606</v>
      </c>
      <c r="B604" s="74">
        <v>4.05</v>
      </c>
      <c r="C604" s="74">
        <v>-1.3</v>
      </c>
      <c r="D604" s="74">
        <v>0.69</v>
      </c>
      <c r="E604" s="74">
        <v>0.43</v>
      </c>
    </row>
    <row r="605" spans="1:5" x14ac:dyDescent="0.2">
      <c r="A605" s="74">
        <v>197607</v>
      </c>
      <c r="B605" s="74">
        <v>-1.07</v>
      </c>
      <c r="C605" s="74">
        <v>0.28999999999999998</v>
      </c>
      <c r="D605" s="74">
        <v>1.73</v>
      </c>
      <c r="E605" s="74">
        <v>0.47</v>
      </c>
    </row>
    <row r="606" spans="1:5" x14ac:dyDescent="0.2">
      <c r="A606" s="74">
        <v>197608</v>
      </c>
      <c r="B606" s="74">
        <v>-0.56000000000000005</v>
      </c>
      <c r="C606" s="74">
        <v>-2</v>
      </c>
      <c r="D606" s="74">
        <v>0.81</v>
      </c>
      <c r="E606" s="74">
        <v>0.42</v>
      </c>
    </row>
    <row r="607" spans="1:5" x14ac:dyDescent="0.2">
      <c r="A607" s="74">
        <v>197609</v>
      </c>
      <c r="B607" s="74">
        <v>2.0699999999999998</v>
      </c>
      <c r="C607" s="74">
        <v>-0.02</v>
      </c>
      <c r="D607" s="74">
        <v>-0.28999999999999998</v>
      </c>
      <c r="E607" s="74">
        <v>0.44</v>
      </c>
    </row>
    <row r="608" spans="1:5" x14ac:dyDescent="0.2">
      <c r="A608" s="74">
        <v>197610</v>
      </c>
      <c r="B608" s="74">
        <v>-2.42</v>
      </c>
      <c r="C608" s="74">
        <v>0.22</v>
      </c>
      <c r="D608" s="74">
        <v>-0.18</v>
      </c>
      <c r="E608" s="74">
        <v>0.41</v>
      </c>
    </row>
    <row r="609" spans="1:5" x14ac:dyDescent="0.2">
      <c r="A609" s="74">
        <v>197611</v>
      </c>
      <c r="B609" s="74">
        <v>0.36</v>
      </c>
      <c r="C609" s="74">
        <v>2.3199999999999998</v>
      </c>
      <c r="D609" s="74">
        <v>1.51</v>
      </c>
      <c r="E609" s="74">
        <v>0.4</v>
      </c>
    </row>
    <row r="610" spans="1:5" x14ac:dyDescent="0.2">
      <c r="A610" s="74">
        <v>197612</v>
      </c>
      <c r="B610" s="74">
        <v>5.65</v>
      </c>
      <c r="C610" s="74">
        <v>3.03</v>
      </c>
      <c r="D610" s="74">
        <v>2.27</v>
      </c>
      <c r="E610" s="74">
        <v>0.4</v>
      </c>
    </row>
    <row r="611" spans="1:5" x14ac:dyDescent="0.2">
      <c r="A611" s="74">
        <v>197701</v>
      </c>
      <c r="B611" s="74">
        <v>-4.05</v>
      </c>
      <c r="C611" s="74">
        <v>4.76</v>
      </c>
      <c r="D611" s="74">
        <v>4.2699999999999996</v>
      </c>
      <c r="E611" s="74">
        <v>0.36</v>
      </c>
    </row>
    <row r="612" spans="1:5" x14ac:dyDescent="0.2">
      <c r="A612" s="74">
        <v>197702</v>
      </c>
      <c r="B612" s="74">
        <v>-1.94</v>
      </c>
      <c r="C612" s="74">
        <v>1.04</v>
      </c>
      <c r="D612" s="74">
        <v>0.47</v>
      </c>
      <c r="E612" s="74">
        <v>0.35</v>
      </c>
    </row>
    <row r="613" spans="1:5" x14ac:dyDescent="0.2">
      <c r="A613" s="74">
        <v>197703</v>
      </c>
      <c r="B613" s="74">
        <v>-1.37</v>
      </c>
      <c r="C613" s="74">
        <v>1</v>
      </c>
      <c r="D613" s="74">
        <v>1.0900000000000001</v>
      </c>
      <c r="E613" s="74">
        <v>0.38</v>
      </c>
    </row>
    <row r="614" spans="1:5" x14ac:dyDescent="0.2">
      <c r="A614" s="74">
        <v>197704</v>
      </c>
      <c r="B614" s="74">
        <v>0.15</v>
      </c>
      <c r="C614" s="74">
        <v>-0.12</v>
      </c>
      <c r="D614" s="74">
        <v>3.38</v>
      </c>
      <c r="E614" s="74">
        <v>0.38</v>
      </c>
    </row>
    <row r="615" spans="1:5" x14ac:dyDescent="0.2">
      <c r="A615" s="74">
        <v>197705</v>
      </c>
      <c r="B615" s="74">
        <v>-1.45</v>
      </c>
      <c r="C615" s="74">
        <v>1.18</v>
      </c>
      <c r="D615" s="74">
        <v>0.85</v>
      </c>
      <c r="E615" s="74">
        <v>0.37</v>
      </c>
    </row>
    <row r="616" spans="1:5" x14ac:dyDescent="0.2">
      <c r="A616" s="74">
        <v>197706</v>
      </c>
      <c r="B616" s="74">
        <v>4.71</v>
      </c>
      <c r="C616" s="74">
        <v>2.09</v>
      </c>
      <c r="D616" s="74">
        <v>-0.74</v>
      </c>
      <c r="E616" s="74">
        <v>0.4</v>
      </c>
    </row>
    <row r="617" spans="1:5" x14ac:dyDescent="0.2">
      <c r="A617" s="74">
        <v>197707</v>
      </c>
      <c r="B617" s="74">
        <v>-1.69</v>
      </c>
      <c r="C617" s="74">
        <v>2.16</v>
      </c>
      <c r="D617" s="74">
        <v>-0.56999999999999995</v>
      </c>
      <c r="E617" s="74">
        <v>0.42</v>
      </c>
    </row>
    <row r="618" spans="1:5" x14ac:dyDescent="0.2">
      <c r="A618" s="74">
        <v>197708</v>
      </c>
      <c r="B618" s="74">
        <v>-1.75</v>
      </c>
      <c r="C618" s="74">
        <v>1.49</v>
      </c>
      <c r="D618" s="74">
        <v>-2.73</v>
      </c>
      <c r="E618" s="74">
        <v>0.44</v>
      </c>
    </row>
    <row r="619" spans="1:5" x14ac:dyDescent="0.2">
      <c r="A619" s="74">
        <v>197709</v>
      </c>
      <c r="B619" s="74">
        <v>-0.27</v>
      </c>
      <c r="C619" s="74">
        <v>1.33</v>
      </c>
      <c r="D619" s="74">
        <v>-0.46</v>
      </c>
      <c r="E619" s="74">
        <v>0.43</v>
      </c>
    </row>
    <row r="620" spans="1:5" x14ac:dyDescent="0.2">
      <c r="A620" s="74">
        <v>197710</v>
      </c>
      <c r="B620" s="74">
        <v>-4.38</v>
      </c>
      <c r="C620" s="74">
        <v>1.25</v>
      </c>
      <c r="D620" s="74">
        <v>1.81</v>
      </c>
      <c r="E620" s="74">
        <v>0.49</v>
      </c>
    </row>
    <row r="621" spans="1:5" x14ac:dyDescent="0.2">
      <c r="A621" s="74">
        <v>197711</v>
      </c>
      <c r="B621" s="74">
        <v>4</v>
      </c>
      <c r="C621" s="74">
        <v>3.72</v>
      </c>
      <c r="D621" s="74">
        <v>0.23</v>
      </c>
      <c r="E621" s="74">
        <v>0.5</v>
      </c>
    </row>
    <row r="622" spans="1:5" x14ac:dyDescent="0.2">
      <c r="A622" s="74">
        <v>197712</v>
      </c>
      <c r="B622" s="74">
        <v>0.27</v>
      </c>
      <c r="C622" s="74">
        <v>1.32</v>
      </c>
      <c r="D622" s="74">
        <v>-0.3</v>
      </c>
      <c r="E622" s="74">
        <v>0.49</v>
      </c>
    </row>
    <row r="623" spans="1:5" x14ac:dyDescent="0.2">
      <c r="A623" s="74">
        <v>197801</v>
      </c>
      <c r="B623" s="74">
        <v>-6.01</v>
      </c>
      <c r="C623" s="74">
        <v>2.2400000000000002</v>
      </c>
      <c r="D623" s="74">
        <v>3.36</v>
      </c>
      <c r="E623" s="74">
        <v>0.49</v>
      </c>
    </row>
    <row r="624" spans="1:5" x14ac:dyDescent="0.2">
      <c r="A624" s="74">
        <v>197802</v>
      </c>
      <c r="B624" s="74">
        <v>-1.38</v>
      </c>
      <c r="C624" s="74">
        <v>3.59</v>
      </c>
      <c r="D624" s="74">
        <v>0.83</v>
      </c>
      <c r="E624" s="74">
        <v>0.46</v>
      </c>
    </row>
    <row r="625" spans="1:5" x14ac:dyDescent="0.2">
      <c r="A625" s="74">
        <v>197803</v>
      </c>
      <c r="B625" s="74">
        <v>2.85</v>
      </c>
      <c r="C625" s="74">
        <v>3.48</v>
      </c>
      <c r="D625" s="74">
        <v>1.1599999999999999</v>
      </c>
      <c r="E625" s="74">
        <v>0.53</v>
      </c>
    </row>
    <row r="626" spans="1:5" x14ac:dyDescent="0.2">
      <c r="A626" s="74">
        <v>197804</v>
      </c>
      <c r="B626" s="74">
        <v>7.88</v>
      </c>
      <c r="C626" s="74">
        <v>0.44</v>
      </c>
      <c r="D626" s="74">
        <v>-3.57</v>
      </c>
      <c r="E626" s="74">
        <v>0.54</v>
      </c>
    </row>
    <row r="627" spans="1:5" x14ac:dyDescent="0.2">
      <c r="A627" s="74">
        <v>197805</v>
      </c>
      <c r="B627" s="74">
        <v>1.76</v>
      </c>
      <c r="C627" s="74">
        <v>4.5599999999999996</v>
      </c>
      <c r="D627" s="74">
        <v>-0.53</v>
      </c>
      <c r="E627" s="74">
        <v>0.51</v>
      </c>
    </row>
    <row r="628" spans="1:5" x14ac:dyDescent="0.2">
      <c r="A628" s="74">
        <v>197806</v>
      </c>
      <c r="B628" s="74">
        <v>-1.69</v>
      </c>
      <c r="C628" s="74">
        <v>1.66</v>
      </c>
      <c r="D628" s="74">
        <v>0.56999999999999995</v>
      </c>
      <c r="E628" s="74">
        <v>0.54</v>
      </c>
    </row>
    <row r="629" spans="1:5" x14ac:dyDescent="0.2">
      <c r="A629" s="74">
        <v>197807</v>
      </c>
      <c r="B629" s="74">
        <v>5.1100000000000003</v>
      </c>
      <c r="C629" s="74">
        <v>0.25</v>
      </c>
      <c r="D629" s="74">
        <v>-1.1100000000000001</v>
      </c>
      <c r="E629" s="74">
        <v>0.56000000000000005</v>
      </c>
    </row>
    <row r="630" spans="1:5" x14ac:dyDescent="0.2">
      <c r="A630" s="74">
        <v>197808</v>
      </c>
      <c r="B630" s="74">
        <v>3.75</v>
      </c>
      <c r="C630" s="74">
        <v>5.0599999999999996</v>
      </c>
      <c r="D630" s="74">
        <v>-0.56999999999999995</v>
      </c>
      <c r="E630" s="74">
        <v>0.56000000000000005</v>
      </c>
    </row>
    <row r="631" spans="1:5" x14ac:dyDescent="0.2">
      <c r="A631" s="74">
        <v>197809</v>
      </c>
      <c r="B631" s="74">
        <v>-1.43</v>
      </c>
      <c r="C631" s="74">
        <v>-0.43</v>
      </c>
      <c r="D631" s="74">
        <v>1.86</v>
      </c>
      <c r="E631" s="74">
        <v>0.62</v>
      </c>
    </row>
    <row r="632" spans="1:5" x14ac:dyDescent="0.2">
      <c r="A632" s="74">
        <v>197810</v>
      </c>
      <c r="B632" s="74">
        <v>-11.91</v>
      </c>
      <c r="C632" s="74">
        <v>-9.89</v>
      </c>
      <c r="D632" s="74">
        <v>1.39</v>
      </c>
      <c r="E632" s="74">
        <v>0.68</v>
      </c>
    </row>
    <row r="633" spans="1:5" x14ac:dyDescent="0.2">
      <c r="A633" s="74">
        <v>197811</v>
      </c>
      <c r="B633" s="74">
        <v>2.71</v>
      </c>
      <c r="C633" s="74">
        <v>3</v>
      </c>
      <c r="D633" s="74">
        <v>-2.14</v>
      </c>
      <c r="E633" s="74">
        <v>0.7</v>
      </c>
    </row>
    <row r="634" spans="1:5" x14ac:dyDescent="0.2">
      <c r="A634" s="74">
        <v>197812</v>
      </c>
      <c r="B634" s="74">
        <v>0.88</v>
      </c>
      <c r="C634" s="74">
        <v>1.29</v>
      </c>
      <c r="D634" s="74">
        <v>-2.13</v>
      </c>
      <c r="E634" s="74">
        <v>0.78</v>
      </c>
    </row>
    <row r="635" spans="1:5" x14ac:dyDescent="0.2">
      <c r="A635" s="74">
        <v>197901</v>
      </c>
      <c r="B635" s="74">
        <v>4.2300000000000004</v>
      </c>
      <c r="C635" s="74">
        <v>3.62</v>
      </c>
      <c r="D635" s="74">
        <v>2.2000000000000002</v>
      </c>
      <c r="E635" s="74">
        <v>0.77</v>
      </c>
    </row>
    <row r="636" spans="1:5" x14ac:dyDescent="0.2">
      <c r="A636" s="74">
        <v>197902</v>
      </c>
      <c r="B636" s="74">
        <v>-3.56</v>
      </c>
      <c r="C636" s="74">
        <v>0.45</v>
      </c>
      <c r="D636" s="74">
        <v>1.1399999999999999</v>
      </c>
      <c r="E636" s="74">
        <v>0.73</v>
      </c>
    </row>
    <row r="637" spans="1:5" x14ac:dyDescent="0.2">
      <c r="A637" s="74">
        <v>197903</v>
      </c>
      <c r="B637" s="74">
        <v>5.68</v>
      </c>
      <c r="C637" s="74">
        <v>3.22</v>
      </c>
      <c r="D637" s="74">
        <v>-0.73</v>
      </c>
      <c r="E637" s="74">
        <v>0.81</v>
      </c>
    </row>
    <row r="638" spans="1:5" x14ac:dyDescent="0.2">
      <c r="A638" s="74">
        <v>197904</v>
      </c>
      <c r="B638" s="74">
        <v>-0.06</v>
      </c>
      <c r="C638" s="74">
        <v>2.1800000000000002</v>
      </c>
      <c r="D638" s="74">
        <v>1.08</v>
      </c>
      <c r="E638" s="74">
        <v>0.8</v>
      </c>
    </row>
    <row r="639" spans="1:5" x14ac:dyDescent="0.2">
      <c r="A639" s="74">
        <v>197905</v>
      </c>
      <c r="B639" s="74">
        <v>-2.21</v>
      </c>
      <c r="C639" s="74">
        <v>0.19</v>
      </c>
      <c r="D639" s="74">
        <v>1.32</v>
      </c>
      <c r="E639" s="74">
        <v>0.82</v>
      </c>
    </row>
    <row r="640" spans="1:5" x14ac:dyDescent="0.2">
      <c r="A640" s="74">
        <v>197906</v>
      </c>
      <c r="B640" s="74">
        <v>3.85</v>
      </c>
      <c r="C640" s="74">
        <v>1.1599999999999999</v>
      </c>
      <c r="D640" s="74">
        <v>1.39</v>
      </c>
      <c r="E640" s="74">
        <v>0.81</v>
      </c>
    </row>
    <row r="641" spans="1:5" x14ac:dyDescent="0.2">
      <c r="A641" s="74">
        <v>197907</v>
      </c>
      <c r="B641" s="74">
        <v>0.82</v>
      </c>
      <c r="C641" s="74">
        <v>1.28</v>
      </c>
      <c r="D641" s="74">
        <v>1.86</v>
      </c>
      <c r="E641" s="74">
        <v>0.77</v>
      </c>
    </row>
    <row r="642" spans="1:5" x14ac:dyDescent="0.2">
      <c r="A642" s="74">
        <v>197908</v>
      </c>
      <c r="B642" s="74">
        <v>5.53</v>
      </c>
      <c r="C642" s="74">
        <v>2.0499999999999998</v>
      </c>
      <c r="D642" s="74">
        <v>-1.58</v>
      </c>
      <c r="E642" s="74">
        <v>0.77</v>
      </c>
    </row>
    <row r="643" spans="1:5" x14ac:dyDescent="0.2">
      <c r="A643" s="74">
        <v>197909</v>
      </c>
      <c r="B643" s="74">
        <v>-0.82</v>
      </c>
      <c r="C643" s="74">
        <v>-0.27</v>
      </c>
      <c r="D643" s="74">
        <v>-0.9</v>
      </c>
      <c r="E643" s="74">
        <v>0.83</v>
      </c>
    </row>
    <row r="644" spans="1:5" x14ac:dyDescent="0.2">
      <c r="A644" s="74">
        <v>197910</v>
      </c>
      <c r="B644" s="74">
        <v>-8.1</v>
      </c>
      <c r="C644" s="74">
        <v>-3.37</v>
      </c>
      <c r="D644" s="74">
        <v>-1.86</v>
      </c>
      <c r="E644" s="74">
        <v>0.87</v>
      </c>
    </row>
    <row r="645" spans="1:5" x14ac:dyDescent="0.2">
      <c r="A645" s="74">
        <v>197911</v>
      </c>
      <c r="B645" s="74">
        <v>5.21</v>
      </c>
      <c r="C645" s="74">
        <v>2.87</v>
      </c>
      <c r="D645" s="74">
        <v>-3.28</v>
      </c>
      <c r="E645" s="74">
        <v>0.99</v>
      </c>
    </row>
    <row r="646" spans="1:5" x14ac:dyDescent="0.2">
      <c r="A646" s="74">
        <v>197912</v>
      </c>
      <c r="B646" s="74">
        <v>1.79</v>
      </c>
      <c r="C646" s="74">
        <v>4.17</v>
      </c>
      <c r="D646" s="74">
        <v>-2.1</v>
      </c>
      <c r="E646" s="74">
        <v>0.95</v>
      </c>
    </row>
    <row r="647" spans="1:5" x14ac:dyDescent="0.2">
      <c r="A647" s="74">
        <v>198001</v>
      </c>
      <c r="B647" s="74">
        <v>5.51</v>
      </c>
      <c r="C647" s="74">
        <v>1.62</v>
      </c>
      <c r="D647" s="74">
        <v>1.75</v>
      </c>
      <c r="E647" s="74">
        <v>0.8</v>
      </c>
    </row>
    <row r="648" spans="1:5" x14ac:dyDescent="0.2">
      <c r="A648" s="74">
        <v>198002</v>
      </c>
      <c r="B648" s="74">
        <v>-1.22</v>
      </c>
      <c r="C648" s="74">
        <v>-1.85</v>
      </c>
      <c r="D648" s="74">
        <v>0.61</v>
      </c>
      <c r="E648" s="74">
        <v>0.89</v>
      </c>
    </row>
    <row r="649" spans="1:5" x14ac:dyDescent="0.2">
      <c r="A649" s="74">
        <v>198003</v>
      </c>
      <c r="B649" s="74">
        <v>-12.9</v>
      </c>
      <c r="C649" s="74">
        <v>-6.64</v>
      </c>
      <c r="D649" s="74">
        <v>-1.01</v>
      </c>
      <c r="E649" s="74">
        <v>1.21</v>
      </c>
    </row>
    <row r="650" spans="1:5" x14ac:dyDescent="0.2">
      <c r="A650" s="74">
        <v>198004</v>
      </c>
      <c r="B650" s="74">
        <v>3.97</v>
      </c>
      <c r="C650" s="74">
        <v>1.05</v>
      </c>
      <c r="D650" s="74">
        <v>1.08</v>
      </c>
      <c r="E650" s="74">
        <v>1.26</v>
      </c>
    </row>
    <row r="651" spans="1:5" x14ac:dyDescent="0.2">
      <c r="A651" s="74">
        <v>198005</v>
      </c>
      <c r="B651" s="74">
        <v>5.26</v>
      </c>
      <c r="C651" s="74">
        <v>2.13</v>
      </c>
      <c r="D651" s="74">
        <v>0.38</v>
      </c>
      <c r="E651" s="74">
        <v>0.81</v>
      </c>
    </row>
    <row r="652" spans="1:5" x14ac:dyDescent="0.2">
      <c r="A652" s="74">
        <v>198006</v>
      </c>
      <c r="B652" s="74">
        <v>3.06</v>
      </c>
      <c r="C652" s="74">
        <v>1.66</v>
      </c>
      <c r="D652" s="74">
        <v>-0.76</v>
      </c>
      <c r="E652" s="74">
        <v>0.61</v>
      </c>
    </row>
    <row r="653" spans="1:5" x14ac:dyDescent="0.2">
      <c r="A653" s="74">
        <v>198007</v>
      </c>
      <c r="B653" s="74">
        <v>6.49</v>
      </c>
      <c r="C653" s="74">
        <v>4.1399999999999997</v>
      </c>
      <c r="D653" s="74">
        <v>-6.41</v>
      </c>
      <c r="E653" s="74">
        <v>0.53</v>
      </c>
    </row>
    <row r="654" spans="1:5" x14ac:dyDescent="0.2">
      <c r="A654" s="74">
        <v>198008</v>
      </c>
      <c r="B654" s="74">
        <v>1.8</v>
      </c>
      <c r="C654" s="74">
        <v>3.93</v>
      </c>
      <c r="D654" s="74">
        <v>-2.61</v>
      </c>
      <c r="E654" s="74">
        <v>0.64</v>
      </c>
    </row>
    <row r="655" spans="1:5" x14ac:dyDescent="0.2">
      <c r="A655" s="74">
        <v>198009</v>
      </c>
      <c r="B655" s="74">
        <v>2.19</v>
      </c>
      <c r="C655" s="74">
        <v>0.97</v>
      </c>
      <c r="D655" s="74">
        <v>-4.58</v>
      </c>
      <c r="E655" s="74">
        <v>0.75</v>
      </c>
    </row>
    <row r="656" spans="1:5" x14ac:dyDescent="0.2">
      <c r="A656" s="74">
        <v>198010</v>
      </c>
      <c r="B656" s="74">
        <v>1.06</v>
      </c>
      <c r="C656" s="74">
        <v>2.5</v>
      </c>
      <c r="D656" s="74">
        <v>-2.79</v>
      </c>
      <c r="E656" s="74">
        <v>0.95</v>
      </c>
    </row>
    <row r="657" spans="1:5" x14ac:dyDescent="0.2">
      <c r="A657" s="74">
        <v>198011</v>
      </c>
      <c r="B657" s="74">
        <v>9.59</v>
      </c>
      <c r="C657" s="74">
        <v>-3.36</v>
      </c>
      <c r="D657" s="74">
        <v>-8.33</v>
      </c>
      <c r="E657" s="74">
        <v>0.96</v>
      </c>
    </row>
    <row r="658" spans="1:5" x14ac:dyDescent="0.2">
      <c r="A658" s="74">
        <v>198012</v>
      </c>
      <c r="B658" s="74">
        <v>-4.5199999999999996</v>
      </c>
      <c r="C658" s="74">
        <v>-0.26</v>
      </c>
      <c r="D658" s="74">
        <v>2.79</v>
      </c>
      <c r="E658" s="74">
        <v>1.31</v>
      </c>
    </row>
    <row r="659" spans="1:5" x14ac:dyDescent="0.2">
      <c r="A659" s="74">
        <v>198101</v>
      </c>
      <c r="B659" s="74">
        <v>-5.04</v>
      </c>
      <c r="C659" s="74">
        <v>2.92</v>
      </c>
      <c r="D659" s="74">
        <v>6.72</v>
      </c>
      <c r="E659" s="74">
        <v>1.04</v>
      </c>
    </row>
    <row r="660" spans="1:5" x14ac:dyDescent="0.2">
      <c r="A660" s="74">
        <v>198102</v>
      </c>
      <c r="B660" s="74">
        <v>0.56999999999999995</v>
      </c>
      <c r="C660" s="74">
        <v>-0.34</v>
      </c>
      <c r="D660" s="74">
        <v>1.02</v>
      </c>
      <c r="E660" s="74">
        <v>1.07</v>
      </c>
    </row>
    <row r="661" spans="1:5" x14ac:dyDescent="0.2">
      <c r="A661" s="74">
        <v>198103</v>
      </c>
      <c r="B661" s="74">
        <v>3.56</v>
      </c>
      <c r="C661" s="74">
        <v>3.54</v>
      </c>
      <c r="D661" s="74">
        <v>0.64</v>
      </c>
      <c r="E661" s="74">
        <v>1.21</v>
      </c>
    </row>
    <row r="662" spans="1:5" x14ac:dyDescent="0.2">
      <c r="A662" s="74">
        <v>198104</v>
      </c>
      <c r="B662" s="74">
        <v>-2.11</v>
      </c>
      <c r="C662" s="74">
        <v>4.4000000000000004</v>
      </c>
      <c r="D662" s="74">
        <v>2.2799999999999998</v>
      </c>
      <c r="E662" s="74">
        <v>1.08</v>
      </c>
    </row>
    <row r="663" spans="1:5" x14ac:dyDescent="0.2">
      <c r="A663" s="74">
        <v>198105</v>
      </c>
      <c r="B663" s="74">
        <v>0.11</v>
      </c>
      <c r="C663" s="74">
        <v>2</v>
      </c>
      <c r="D663" s="74">
        <v>-0.42</v>
      </c>
      <c r="E663" s="74">
        <v>1.1499999999999999</v>
      </c>
    </row>
    <row r="664" spans="1:5" x14ac:dyDescent="0.2">
      <c r="A664" s="74">
        <v>198106</v>
      </c>
      <c r="B664" s="74">
        <v>-2.36</v>
      </c>
      <c r="C664" s="74">
        <v>-0.83</v>
      </c>
      <c r="D664" s="74">
        <v>5.13</v>
      </c>
      <c r="E664" s="74">
        <v>1.35</v>
      </c>
    </row>
    <row r="665" spans="1:5" x14ac:dyDescent="0.2">
      <c r="A665" s="74">
        <v>198107</v>
      </c>
      <c r="B665" s="74">
        <v>-1.54</v>
      </c>
      <c r="C665" s="74">
        <v>-2.1800000000000002</v>
      </c>
      <c r="D665" s="74">
        <v>-0.49</v>
      </c>
      <c r="E665" s="74">
        <v>1.24</v>
      </c>
    </row>
    <row r="666" spans="1:5" x14ac:dyDescent="0.2">
      <c r="A666" s="74">
        <v>198108</v>
      </c>
      <c r="B666" s="74">
        <v>-7.04</v>
      </c>
      <c r="C666" s="74">
        <v>-1.94</v>
      </c>
      <c r="D666" s="74">
        <v>4.79</v>
      </c>
      <c r="E666" s="74">
        <v>1.28</v>
      </c>
    </row>
    <row r="667" spans="1:5" x14ac:dyDescent="0.2">
      <c r="A667" s="74">
        <v>198109</v>
      </c>
      <c r="B667" s="74">
        <v>-7.17</v>
      </c>
      <c r="C667" s="74">
        <v>-2.65</v>
      </c>
      <c r="D667" s="74">
        <v>5.17</v>
      </c>
      <c r="E667" s="74">
        <v>1.24</v>
      </c>
    </row>
    <row r="668" spans="1:5" x14ac:dyDescent="0.2">
      <c r="A668" s="74">
        <v>198110</v>
      </c>
      <c r="B668" s="74">
        <v>4.92</v>
      </c>
      <c r="C668" s="74">
        <v>2.23</v>
      </c>
      <c r="D668" s="74">
        <v>-4.21</v>
      </c>
      <c r="E668" s="74">
        <v>1.21</v>
      </c>
    </row>
    <row r="669" spans="1:5" x14ac:dyDescent="0.2">
      <c r="A669" s="74">
        <v>198111</v>
      </c>
      <c r="B669" s="74">
        <v>3.36</v>
      </c>
      <c r="C669" s="74">
        <v>-1.03</v>
      </c>
      <c r="D669" s="74">
        <v>1.85</v>
      </c>
      <c r="E669" s="74">
        <v>1.07</v>
      </c>
    </row>
    <row r="670" spans="1:5" x14ac:dyDescent="0.2">
      <c r="A670" s="74">
        <v>198112</v>
      </c>
      <c r="B670" s="74">
        <v>-3.65</v>
      </c>
      <c r="C670" s="74">
        <v>1.2</v>
      </c>
      <c r="D670" s="74">
        <v>0.82</v>
      </c>
      <c r="E670" s="74">
        <v>0.87</v>
      </c>
    </row>
    <row r="671" spans="1:5" x14ac:dyDescent="0.2">
      <c r="A671" s="74">
        <v>198201</v>
      </c>
      <c r="B671" s="74">
        <v>-3.24</v>
      </c>
      <c r="C671" s="74">
        <v>-1.28</v>
      </c>
      <c r="D671" s="74">
        <v>3.19</v>
      </c>
      <c r="E671" s="74">
        <v>0.8</v>
      </c>
    </row>
    <row r="672" spans="1:5" x14ac:dyDescent="0.2">
      <c r="A672" s="74">
        <v>198202</v>
      </c>
      <c r="B672" s="74">
        <v>-5.86</v>
      </c>
      <c r="C672" s="74">
        <v>0.44</v>
      </c>
      <c r="D672" s="74">
        <v>6.05</v>
      </c>
      <c r="E672" s="74">
        <v>0.92</v>
      </c>
    </row>
    <row r="673" spans="1:5" x14ac:dyDescent="0.2">
      <c r="A673" s="74">
        <v>198203</v>
      </c>
      <c r="B673" s="74">
        <v>-1.87</v>
      </c>
      <c r="C673" s="74">
        <v>-0.21</v>
      </c>
      <c r="D673" s="74">
        <v>3.83</v>
      </c>
      <c r="E673" s="74">
        <v>0.98</v>
      </c>
    </row>
    <row r="674" spans="1:5" x14ac:dyDescent="0.2">
      <c r="A674" s="74">
        <v>198204</v>
      </c>
      <c r="B674" s="74">
        <v>3.27</v>
      </c>
      <c r="C674" s="74">
        <v>1.47</v>
      </c>
      <c r="D674" s="74">
        <v>-2.7</v>
      </c>
      <c r="E674" s="74">
        <v>1.1299999999999999</v>
      </c>
    </row>
    <row r="675" spans="1:5" x14ac:dyDescent="0.2">
      <c r="A675" s="74">
        <v>198205</v>
      </c>
      <c r="B675" s="74">
        <v>-3.99</v>
      </c>
      <c r="C675" s="74">
        <v>0.52</v>
      </c>
      <c r="D675" s="74">
        <v>1.76</v>
      </c>
      <c r="E675" s="74">
        <v>1.06</v>
      </c>
    </row>
    <row r="676" spans="1:5" x14ac:dyDescent="0.2">
      <c r="A676" s="74">
        <v>198206</v>
      </c>
      <c r="B676" s="74">
        <v>-3.09</v>
      </c>
      <c r="C676" s="74">
        <v>-0.4</v>
      </c>
      <c r="D676" s="74">
        <v>1.55</v>
      </c>
      <c r="E676" s="74">
        <v>0.96</v>
      </c>
    </row>
    <row r="677" spans="1:5" x14ac:dyDescent="0.2">
      <c r="A677" s="74">
        <v>198207</v>
      </c>
      <c r="B677" s="74">
        <v>-3.19</v>
      </c>
      <c r="C677" s="74">
        <v>0.83</v>
      </c>
      <c r="D677" s="74">
        <v>0.09</v>
      </c>
      <c r="E677" s="74">
        <v>1.05</v>
      </c>
    </row>
    <row r="678" spans="1:5" x14ac:dyDescent="0.2">
      <c r="A678" s="74">
        <v>198208</v>
      </c>
      <c r="B678" s="74">
        <v>11.14</v>
      </c>
      <c r="C678" s="74">
        <v>-4.13</v>
      </c>
      <c r="D678" s="74">
        <v>0.93</v>
      </c>
      <c r="E678" s="74">
        <v>0.76</v>
      </c>
    </row>
    <row r="679" spans="1:5" x14ac:dyDescent="0.2">
      <c r="A679" s="74">
        <v>198209</v>
      </c>
      <c r="B679" s="74">
        <v>1.29</v>
      </c>
      <c r="C679" s="74">
        <v>2.96</v>
      </c>
      <c r="D679" s="74">
        <v>0.27</v>
      </c>
      <c r="E679" s="74">
        <v>0.51</v>
      </c>
    </row>
    <row r="680" spans="1:5" x14ac:dyDescent="0.2">
      <c r="A680" s="74">
        <v>198210</v>
      </c>
      <c r="B680" s="74">
        <v>11.3</v>
      </c>
      <c r="C680" s="74">
        <v>2.35</v>
      </c>
      <c r="D680" s="74">
        <v>-3.67</v>
      </c>
      <c r="E680" s="74">
        <v>0.59</v>
      </c>
    </row>
    <row r="681" spans="1:5" x14ac:dyDescent="0.2">
      <c r="A681" s="74">
        <v>198211</v>
      </c>
      <c r="B681" s="74">
        <v>4.67</v>
      </c>
      <c r="C681" s="74">
        <v>4.66</v>
      </c>
      <c r="D681" s="74">
        <v>-1.85</v>
      </c>
      <c r="E681" s="74">
        <v>0.63</v>
      </c>
    </row>
    <row r="682" spans="1:5" x14ac:dyDescent="0.2">
      <c r="A682" s="74">
        <v>198212</v>
      </c>
      <c r="B682" s="74">
        <v>0.55000000000000004</v>
      </c>
      <c r="C682" s="74">
        <v>-0.25</v>
      </c>
      <c r="D682" s="74">
        <v>0.01</v>
      </c>
      <c r="E682" s="74">
        <v>0.67</v>
      </c>
    </row>
    <row r="683" spans="1:5" x14ac:dyDescent="0.2">
      <c r="A683" s="74">
        <v>198301</v>
      </c>
      <c r="B683" s="74">
        <v>3.6</v>
      </c>
      <c r="C683" s="74">
        <v>2.71</v>
      </c>
      <c r="D683" s="74">
        <v>-0.71</v>
      </c>
      <c r="E683" s="74">
        <v>0.69</v>
      </c>
    </row>
    <row r="684" spans="1:5" x14ac:dyDescent="0.2">
      <c r="A684" s="74">
        <v>198302</v>
      </c>
      <c r="B684" s="74">
        <v>2.59</v>
      </c>
      <c r="C684" s="74">
        <v>3.28</v>
      </c>
      <c r="D684" s="74">
        <v>0.7</v>
      </c>
      <c r="E684" s="74">
        <v>0.62</v>
      </c>
    </row>
    <row r="685" spans="1:5" x14ac:dyDescent="0.2">
      <c r="A685" s="74">
        <v>198303</v>
      </c>
      <c r="B685" s="74">
        <v>2.82</v>
      </c>
      <c r="C685" s="74">
        <v>1.74</v>
      </c>
      <c r="D685" s="74">
        <v>2.0099999999999998</v>
      </c>
      <c r="E685" s="74">
        <v>0.63</v>
      </c>
    </row>
    <row r="686" spans="1:5" x14ac:dyDescent="0.2">
      <c r="A686" s="74">
        <v>198304</v>
      </c>
      <c r="B686" s="74">
        <v>6.67</v>
      </c>
      <c r="C686" s="74">
        <v>0.49</v>
      </c>
      <c r="D686" s="74">
        <v>0.51</v>
      </c>
      <c r="E686" s="74">
        <v>0.71</v>
      </c>
    </row>
    <row r="687" spans="1:5" x14ac:dyDescent="0.2">
      <c r="A687" s="74">
        <v>198305</v>
      </c>
      <c r="B687" s="74">
        <v>0.52</v>
      </c>
      <c r="C687" s="74">
        <v>6.26</v>
      </c>
      <c r="D687" s="74">
        <v>-1.42</v>
      </c>
      <c r="E687" s="74">
        <v>0.69</v>
      </c>
    </row>
    <row r="688" spans="1:5" x14ac:dyDescent="0.2">
      <c r="A688" s="74">
        <v>198306</v>
      </c>
      <c r="B688" s="74">
        <v>3.07</v>
      </c>
      <c r="C688" s="74">
        <v>0.95</v>
      </c>
      <c r="D688" s="74">
        <v>-3.91</v>
      </c>
      <c r="E688" s="74">
        <v>0.67</v>
      </c>
    </row>
    <row r="689" spans="1:5" x14ac:dyDescent="0.2">
      <c r="A689" s="74">
        <v>198307</v>
      </c>
      <c r="B689" s="74">
        <v>-4.07</v>
      </c>
      <c r="C689" s="74">
        <v>1.49</v>
      </c>
      <c r="D689" s="74">
        <v>5.62</v>
      </c>
      <c r="E689" s="74">
        <v>0.74</v>
      </c>
    </row>
    <row r="690" spans="1:5" x14ac:dyDescent="0.2">
      <c r="A690" s="74">
        <v>198308</v>
      </c>
      <c r="B690" s="74">
        <v>-0.5</v>
      </c>
      <c r="C690" s="74">
        <v>-4.2699999999999996</v>
      </c>
      <c r="D690" s="74">
        <v>5.54</v>
      </c>
      <c r="E690" s="74">
        <v>0.76</v>
      </c>
    </row>
    <row r="691" spans="1:5" x14ac:dyDescent="0.2">
      <c r="A691" s="74">
        <v>198309</v>
      </c>
      <c r="B691" s="74">
        <v>0.91</v>
      </c>
      <c r="C691" s="74">
        <v>0.62</v>
      </c>
      <c r="D691" s="74">
        <v>1.01</v>
      </c>
      <c r="E691" s="74">
        <v>0.76</v>
      </c>
    </row>
    <row r="692" spans="1:5" x14ac:dyDescent="0.2">
      <c r="A692" s="74">
        <v>198310</v>
      </c>
      <c r="B692" s="74">
        <v>-3.44</v>
      </c>
      <c r="C692" s="74">
        <v>-3.57</v>
      </c>
      <c r="D692" s="74">
        <v>4.97</v>
      </c>
      <c r="E692" s="74">
        <v>0.76</v>
      </c>
    </row>
    <row r="693" spans="1:5" x14ac:dyDescent="0.2">
      <c r="A693" s="74">
        <v>198311</v>
      </c>
      <c r="B693" s="74">
        <v>2.16</v>
      </c>
      <c r="C693" s="74">
        <v>2.02</v>
      </c>
      <c r="D693" s="74">
        <v>-0.73</v>
      </c>
      <c r="E693" s="74">
        <v>0.7</v>
      </c>
    </row>
    <row r="694" spans="1:5" x14ac:dyDescent="0.2">
      <c r="A694" s="74">
        <v>198312</v>
      </c>
      <c r="B694" s="74">
        <v>-1.78</v>
      </c>
      <c r="C694" s="74">
        <v>-0.27</v>
      </c>
      <c r="D694" s="74">
        <v>1.7</v>
      </c>
      <c r="E694" s="74">
        <v>0.73</v>
      </c>
    </row>
    <row r="695" spans="1:5" x14ac:dyDescent="0.2">
      <c r="A695" s="74">
        <v>198401</v>
      </c>
      <c r="B695" s="74">
        <v>-1.92</v>
      </c>
      <c r="C695" s="74">
        <v>-0.37</v>
      </c>
      <c r="D695" s="74">
        <v>7.57</v>
      </c>
      <c r="E695" s="74">
        <v>0.76</v>
      </c>
    </row>
    <row r="696" spans="1:5" x14ac:dyDescent="0.2">
      <c r="A696" s="74">
        <v>198402</v>
      </c>
      <c r="B696" s="74">
        <v>-4.82</v>
      </c>
      <c r="C696" s="74">
        <v>-1.69</v>
      </c>
      <c r="D696" s="74">
        <v>3.34</v>
      </c>
      <c r="E696" s="74">
        <v>0.71</v>
      </c>
    </row>
    <row r="697" spans="1:5" x14ac:dyDescent="0.2">
      <c r="A697" s="74">
        <v>198403</v>
      </c>
      <c r="B697" s="74">
        <v>0.63</v>
      </c>
      <c r="C697" s="74">
        <v>7.0000000000000007E-2</v>
      </c>
      <c r="D697" s="74">
        <v>0.47</v>
      </c>
      <c r="E697" s="74">
        <v>0.73</v>
      </c>
    </row>
    <row r="698" spans="1:5" x14ac:dyDescent="0.2">
      <c r="A698" s="74">
        <v>198404</v>
      </c>
      <c r="B698" s="74">
        <v>-0.51</v>
      </c>
      <c r="C698" s="74">
        <v>-1.1599999999999999</v>
      </c>
      <c r="D698" s="74">
        <v>1.19</v>
      </c>
      <c r="E698" s="74">
        <v>0.81</v>
      </c>
    </row>
    <row r="699" spans="1:5" x14ac:dyDescent="0.2">
      <c r="A699" s="74">
        <v>198405</v>
      </c>
      <c r="B699" s="74">
        <v>-5.97</v>
      </c>
      <c r="C699" s="74">
        <v>7.0000000000000007E-2</v>
      </c>
      <c r="D699" s="74">
        <v>0.28999999999999998</v>
      </c>
      <c r="E699" s="74">
        <v>0.78</v>
      </c>
    </row>
    <row r="700" spans="1:5" x14ac:dyDescent="0.2">
      <c r="A700" s="74">
        <v>198406</v>
      </c>
      <c r="B700" s="74">
        <v>1.82</v>
      </c>
      <c r="C700" s="74">
        <v>-0.31</v>
      </c>
      <c r="D700" s="74">
        <v>-2.66</v>
      </c>
      <c r="E700" s="74">
        <v>0.75</v>
      </c>
    </row>
    <row r="701" spans="1:5" x14ac:dyDescent="0.2">
      <c r="A701" s="74">
        <v>198407</v>
      </c>
      <c r="B701" s="74">
        <v>-2.74</v>
      </c>
      <c r="C701" s="74">
        <v>-2.21</v>
      </c>
      <c r="D701" s="74">
        <v>0.33</v>
      </c>
      <c r="E701" s="74">
        <v>0.82</v>
      </c>
    </row>
    <row r="702" spans="1:5" x14ac:dyDescent="0.2">
      <c r="A702" s="74">
        <v>198408</v>
      </c>
      <c r="B702" s="74">
        <v>10.28</v>
      </c>
      <c r="C702" s="74">
        <v>-0.24</v>
      </c>
      <c r="D702" s="74">
        <v>-1.8</v>
      </c>
      <c r="E702" s="74">
        <v>0.83</v>
      </c>
    </row>
    <row r="703" spans="1:5" x14ac:dyDescent="0.2">
      <c r="A703" s="74">
        <v>198409</v>
      </c>
      <c r="B703" s="74">
        <v>-0.8</v>
      </c>
      <c r="C703" s="74">
        <v>0.18</v>
      </c>
      <c r="D703" s="74">
        <v>5.23</v>
      </c>
      <c r="E703" s="74">
        <v>0.86</v>
      </c>
    </row>
    <row r="704" spans="1:5" x14ac:dyDescent="0.2">
      <c r="A704" s="74">
        <v>198410</v>
      </c>
      <c r="B704" s="74">
        <v>-0.84</v>
      </c>
      <c r="C704" s="74">
        <v>-1.23</v>
      </c>
      <c r="D704" s="74">
        <v>0.47</v>
      </c>
      <c r="E704" s="74">
        <v>1</v>
      </c>
    </row>
    <row r="705" spans="1:5" x14ac:dyDescent="0.2">
      <c r="A705" s="74">
        <v>198411</v>
      </c>
      <c r="B705" s="74">
        <v>-1.76</v>
      </c>
      <c r="C705" s="74">
        <v>-0.63</v>
      </c>
      <c r="D705" s="74">
        <v>4.04</v>
      </c>
      <c r="E705" s="74">
        <v>0.73</v>
      </c>
    </row>
    <row r="706" spans="1:5" x14ac:dyDescent="0.2">
      <c r="A706" s="74">
        <v>198412</v>
      </c>
      <c r="B706" s="74">
        <v>1.84</v>
      </c>
      <c r="C706" s="74">
        <v>-0.56000000000000005</v>
      </c>
      <c r="D706" s="74">
        <v>-0.25</v>
      </c>
      <c r="E706" s="74">
        <v>0.64</v>
      </c>
    </row>
    <row r="707" spans="1:5" x14ac:dyDescent="0.2">
      <c r="A707" s="74">
        <v>198501</v>
      </c>
      <c r="B707" s="74">
        <v>7.99</v>
      </c>
      <c r="C707" s="74">
        <v>3.3</v>
      </c>
      <c r="D707" s="74">
        <v>-5.33</v>
      </c>
      <c r="E707" s="74">
        <v>0.65</v>
      </c>
    </row>
    <row r="708" spans="1:5" x14ac:dyDescent="0.2">
      <c r="A708" s="74">
        <v>198502</v>
      </c>
      <c r="B708" s="74">
        <v>1.22</v>
      </c>
      <c r="C708" s="74">
        <v>0.8</v>
      </c>
      <c r="D708" s="74">
        <v>-0.1</v>
      </c>
      <c r="E708" s="74">
        <v>0.57999999999999996</v>
      </c>
    </row>
    <row r="709" spans="1:5" x14ac:dyDescent="0.2">
      <c r="A709" s="74">
        <v>198503</v>
      </c>
      <c r="B709" s="74">
        <v>-0.84</v>
      </c>
      <c r="C709" s="74">
        <v>-1.07</v>
      </c>
      <c r="D709" s="74">
        <v>4.07</v>
      </c>
      <c r="E709" s="74">
        <v>0.62</v>
      </c>
    </row>
    <row r="710" spans="1:5" x14ac:dyDescent="0.2">
      <c r="A710" s="74">
        <v>198504</v>
      </c>
      <c r="B710" s="74">
        <v>-0.96</v>
      </c>
      <c r="C710" s="74">
        <v>0.15</v>
      </c>
      <c r="D710" s="74">
        <v>3.72</v>
      </c>
      <c r="E710" s="74">
        <v>0.72</v>
      </c>
    </row>
    <row r="711" spans="1:5" x14ac:dyDescent="0.2">
      <c r="A711" s="74">
        <v>198505</v>
      </c>
      <c r="B711" s="74">
        <v>5.09</v>
      </c>
      <c r="C711" s="74">
        <v>-2.2200000000000002</v>
      </c>
      <c r="D711" s="74">
        <v>-0.94</v>
      </c>
      <c r="E711" s="74">
        <v>0.66</v>
      </c>
    </row>
    <row r="712" spans="1:5" x14ac:dyDescent="0.2">
      <c r="A712" s="74">
        <v>198506</v>
      </c>
      <c r="B712" s="74">
        <v>1.27</v>
      </c>
      <c r="C712" s="74">
        <v>0.52</v>
      </c>
      <c r="D712" s="74">
        <v>0.41</v>
      </c>
      <c r="E712" s="74">
        <v>0.55000000000000004</v>
      </c>
    </row>
    <row r="713" spans="1:5" x14ac:dyDescent="0.2">
      <c r="A713" s="74">
        <v>198507</v>
      </c>
      <c r="B713" s="74">
        <v>-0.74</v>
      </c>
      <c r="C713" s="74">
        <v>2.85</v>
      </c>
      <c r="D713" s="74">
        <v>-1.6</v>
      </c>
      <c r="E713" s="74">
        <v>0.62</v>
      </c>
    </row>
    <row r="714" spans="1:5" x14ac:dyDescent="0.2">
      <c r="A714" s="74">
        <v>198508</v>
      </c>
      <c r="B714" s="74">
        <v>-1.02</v>
      </c>
      <c r="C714" s="74">
        <v>-0.31</v>
      </c>
      <c r="D714" s="74">
        <v>2.2799999999999998</v>
      </c>
      <c r="E714" s="74">
        <v>0.55000000000000004</v>
      </c>
    </row>
    <row r="715" spans="1:5" x14ac:dyDescent="0.2">
      <c r="A715" s="74">
        <v>198509</v>
      </c>
      <c r="B715" s="74">
        <v>-4.54</v>
      </c>
      <c r="C715" s="74">
        <v>-1.59</v>
      </c>
      <c r="D715" s="74">
        <v>1.29</v>
      </c>
      <c r="E715" s="74">
        <v>0.6</v>
      </c>
    </row>
    <row r="716" spans="1:5" x14ac:dyDescent="0.2">
      <c r="A716" s="74">
        <v>198510</v>
      </c>
      <c r="B716" s="74">
        <v>4.0199999999999996</v>
      </c>
      <c r="C716" s="74">
        <v>-1.51</v>
      </c>
      <c r="D716" s="74">
        <v>0.75</v>
      </c>
      <c r="E716" s="74">
        <v>0.65</v>
      </c>
    </row>
    <row r="717" spans="1:5" x14ac:dyDescent="0.2">
      <c r="A717" s="74">
        <v>198511</v>
      </c>
      <c r="B717" s="74">
        <v>6.48</v>
      </c>
      <c r="C717" s="74">
        <v>0.25</v>
      </c>
      <c r="D717" s="74">
        <v>-2.84</v>
      </c>
      <c r="E717" s="74">
        <v>0.61</v>
      </c>
    </row>
    <row r="718" spans="1:5" x14ac:dyDescent="0.2">
      <c r="A718" s="74">
        <v>198512</v>
      </c>
      <c r="B718" s="74">
        <v>3.88</v>
      </c>
      <c r="C718" s="74">
        <v>-0.51</v>
      </c>
      <c r="D718" s="74">
        <v>-1.54</v>
      </c>
      <c r="E718" s="74">
        <v>0.65</v>
      </c>
    </row>
    <row r="719" spans="1:5" x14ac:dyDescent="0.2">
      <c r="A719" s="74">
        <v>198601</v>
      </c>
      <c r="B719" s="74">
        <v>0.65</v>
      </c>
      <c r="C719" s="74">
        <v>1.21</v>
      </c>
      <c r="D719" s="74">
        <v>0.44</v>
      </c>
      <c r="E719" s="74">
        <v>0.56000000000000005</v>
      </c>
    </row>
    <row r="720" spans="1:5" x14ac:dyDescent="0.2">
      <c r="A720" s="74">
        <v>198602</v>
      </c>
      <c r="B720" s="74">
        <v>7.13</v>
      </c>
      <c r="C720" s="74">
        <v>-0.56000000000000005</v>
      </c>
      <c r="D720" s="74">
        <v>-0.77</v>
      </c>
      <c r="E720" s="74">
        <v>0.53</v>
      </c>
    </row>
    <row r="721" spans="1:5" x14ac:dyDescent="0.2">
      <c r="A721" s="74">
        <v>198603</v>
      </c>
      <c r="B721" s="74">
        <v>4.88</v>
      </c>
      <c r="C721" s="74">
        <v>-0.57999999999999996</v>
      </c>
      <c r="D721" s="74">
        <v>-0.37</v>
      </c>
      <c r="E721" s="74">
        <v>0.6</v>
      </c>
    </row>
    <row r="722" spans="1:5" x14ac:dyDescent="0.2">
      <c r="A722" s="74">
        <v>198604</v>
      </c>
      <c r="B722" s="74">
        <v>-1.31</v>
      </c>
      <c r="C722" s="74">
        <v>2.78</v>
      </c>
      <c r="D722" s="74">
        <v>-2.86</v>
      </c>
      <c r="E722" s="74">
        <v>0.52</v>
      </c>
    </row>
    <row r="723" spans="1:5" x14ac:dyDescent="0.2">
      <c r="A723" s="74">
        <v>198605</v>
      </c>
      <c r="B723" s="74">
        <v>4.62</v>
      </c>
      <c r="C723" s="74">
        <v>-1.35</v>
      </c>
      <c r="D723" s="74">
        <v>-0.21</v>
      </c>
      <c r="E723" s="74">
        <v>0.49</v>
      </c>
    </row>
    <row r="724" spans="1:5" x14ac:dyDescent="0.2">
      <c r="A724" s="74">
        <v>198606</v>
      </c>
      <c r="B724" s="74">
        <v>1.03</v>
      </c>
      <c r="C724" s="74">
        <v>-0.95</v>
      </c>
      <c r="D724" s="74">
        <v>1.3</v>
      </c>
      <c r="E724" s="74">
        <v>0.52</v>
      </c>
    </row>
    <row r="725" spans="1:5" x14ac:dyDescent="0.2">
      <c r="A725" s="74">
        <v>198607</v>
      </c>
      <c r="B725" s="74">
        <v>-6.45</v>
      </c>
      <c r="C725" s="74">
        <v>-3.36</v>
      </c>
      <c r="D725" s="74">
        <v>4.7</v>
      </c>
      <c r="E725" s="74">
        <v>0.52</v>
      </c>
    </row>
    <row r="726" spans="1:5" x14ac:dyDescent="0.2">
      <c r="A726" s="74">
        <v>198608</v>
      </c>
      <c r="B726" s="74">
        <v>6.07</v>
      </c>
      <c r="C726" s="74">
        <v>-4.17</v>
      </c>
      <c r="D726" s="74">
        <v>3.51</v>
      </c>
      <c r="E726" s="74">
        <v>0.46</v>
      </c>
    </row>
    <row r="727" spans="1:5" x14ac:dyDescent="0.2">
      <c r="A727" s="74">
        <v>198609</v>
      </c>
      <c r="B727" s="74">
        <v>-8.6</v>
      </c>
      <c r="C727" s="74">
        <v>2.36</v>
      </c>
      <c r="D727" s="74">
        <v>3.22</v>
      </c>
      <c r="E727" s="74">
        <v>0.45</v>
      </c>
    </row>
    <row r="728" spans="1:5" x14ac:dyDescent="0.2">
      <c r="A728" s="74">
        <v>198610</v>
      </c>
      <c r="B728" s="74">
        <v>4.66</v>
      </c>
      <c r="C728" s="74">
        <v>-2.5</v>
      </c>
      <c r="D728" s="74">
        <v>-1.42</v>
      </c>
      <c r="E728" s="74">
        <v>0.46</v>
      </c>
    </row>
    <row r="729" spans="1:5" x14ac:dyDescent="0.2">
      <c r="A729" s="74">
        <v>198611</v>
      </c>
      <c r="B729" s="74">
        <v>1.17</v>
      </c>
      <c r="C729" s="74">
        <v>-1.91</v>
      </c>
      <c r="D729" s="74">
        <v>-7.0000000000000007E-2</v>
      </c>
      <c r="E729" s="74">
        <v>0.39</v>
      </c>
    </row>
    <row r="730" spans="1:5" x14ac:dyDescent="0.2">
      <c r="A730" s="74">
        <v>198612</v>
      </c>
      <c r="B730" s="74">
        <v>-3.27</v>
      </c>
      <c r="C730" s="74">
        <v>0.13</v>
      </c>
      <c r="D730" s="74">
        <v>0.36</v>
      </c>
      <c r="E730" s="74">
        <v>0.49</v>
      </c>
    </row>
    <row r="731" spans="1:5" x14ac:dyDescent="0.2">
      <c r="A731" s="74">
        <v>198701</v>
      </c>
      <c r="B731" s="74">
        <v>12.47</v>
      </c>
      <c r="C731" s="74">
        <v>-1.81</v>
      </c>
      <c r="D731" s="74">
        <v>-3.16</v>
      </c>
      <c r="E731" s="74">
        <v>0.42</v>
      </c>
    </row>
    <row r="732" spans="1:5" x14ac:dyDescent="0.2">
      <c r="A732" s="74">
        <v>198702</v>
      </c>
      <c r="B732" s="74">
        <v>4.3899999999999997</v>
      </c>
      <c r="C732" s="74">
        <v>3.49</v>
      </c>
      <c r="D732" s="74">
        <v>-5.91</v>
      </c>
      <c r="E732" s="74">
        <v>0.43</v>
      </c>
    </row>
    <row r="733" spans="1:5" x14ac:dyDescent="0.2">
      <c r="A733" s="74">
        <v>198703</v>
      </c>
      <c r="B733" s="74">
        <v>1.64</v>
      </c>
      <c r="C733" s="74">
        <v>0.45</v>
      </c>
      <c r="D733" s="74">
        <v>1.61</v>
      </c>
      <c r="E733" s="74">
        <v>0.47</v>
      </c>
    </row>
    <row r="734" spans="1:5" x14ac:dyDescent="0.2">
      <c r="A734" s="74">
        <v>198704</v>
      </c>
      <c r="B734" s="74">
        <v>-2.11</v>
      </c>
      <c r="C734" s="74">
        <v>-1.69</v>
      </c>
      <c r="D734" s="74">
        <v>-0.39</v>
      </c>
      <c r="E734" s="74">
        <v>0.44</v>
      </c>
    </row>
    <row r="735" spans="1:5" x14ac:dyDescent="0.2">
      <c r="A735" s="74">
        <v>198705</v>
      </c>
      <c r="B735" s="74">
        <v>0.11</v>
      </c>
      <c r="C735" s="74">
        <v>-0.5</v>
      </c>
      <c r="D735" s="74">
        <v>0.23</v>
      </c>
      <c r="E735" s="74">
        <v>0.38</v>
      </c>
    </row>
    <row r="736" spans="1:5" x14ac:dyDescent="0.2">
      <c r="A736" s="74">
        <v>198706</v>
      </c>
      <c r="B736" s="74">
        <v>3.94</v>
      </c>
      <c r="C736" s="74">
        <v>-2.12</v>
      </c>
      <c r="D736" s="74">
        <v>1.04</v>
      </c>
      <c r="E736" s="74">
        <v>0.48</v>
      </c>
    </row>
    <row r="737" spans="1:5" x14ac:dyDescent="0.2">
      <c r="A737" s="74">
        <v>198707</v>
      </c>
      <c r="B737" s="74">
        <v>3.85</v>
      </c>
      <c r="C737" s="74">
        <v>-0.66</v>
      </c>
      <c r="D737" s="74">
        <v>0.73</v>
      </c>
      <c r="E737" s="74">
        <v>0.46</v>
      </c>
    </row>
    <row r="738" spans="1:5" x14ac:dyDescent="0.2">
      <c r="A738" s="74">
        <v>198708</v>
      </c>
      <c r="B738" s="74">
        <v>3.52</v>
      </c>
      <c r="C738" s="74">
        <v>-0.77</v>
      </c>
      <c r="D738" s="74">
        <v>-0.95</v>
      </c>
      <c r="E738" s="74">
        <v>0.47</v>
      </c>
    </row>
    <row r="739" spans="1:5" x14ac:dyDescent="0.2">
      <c r="A739" s="74">
        <v>198709</v>
      </c>
      <c r="B739" s="74">
        <v>-2.59</v>
      </c>
      <c r="C739" s="74">
        <v>0.56000000000000005</v>
      </c>
      <c r="D739" s="74">
        <v>0.3</v>
      </c>
      <c r="E739" s="74">
        <v>0.45</v>
      </c>
    </row>
    <row r="740" spans="1:5" x14ac:dyDescent="0.2">
      <c r="A740" s="74">
        <v>198710</v>
      </c>
      <c r="B740" s="74">
        <v>-23.24</v>
      </c>
      <c r="C740" s="74">
        <v>-8.4</v>
      </c>
      <c r="D740" s="74">
        <v>4.2300000000000004</v>
      </c>
      <c r="E740" s="74">
        <v>0.6</v>
      </c>
    </row>
    <row r="741" spans="1:5" x14ac:dyDescent="0.2">
      <c r="A741" s="74">
        <v>198711</v>
      </c>
      <c r="B741" s="74">
        <v>-7.77</v>
      </c>
      <c r="C741" s="74">
        <v>2.75</v>
      </c>
      <c r="D741" s="74">
        <v>2.96</v>
      </c>
      <c r="E741" s="74">
        <v>0.35</v>
      </c>
    </row>
    <row r="742" spans="1:5" x14ac:dyDescent="0.2">
      <c r="A742" s="74">
        <v>198712</v>
      </c>
      <c r="B742" s="74">
        <v>6.81</v>
      </c>
      <c r="C742" s="74">
        <v>0.12</v>
      </c>
      <c r="D742" s="74">
        <v>-4.3899999999999997</v>
      </c>
      <c r="E742" s="74">
        <v>0.39</v>
      </c>
    </row>
    <row r="743" spans="1:5" x14ac:dyDescent="0.2">
      <c r="A743" s="74">
        <v>198801</v>
      </c>
      <c r="B743" s="74">
        <v>4.21</v>
      </c>
      <c r="C743" s="74">
        <v>-0.76</v>
      </c>
      <c r="D743" s="74">
        <v>4.95</v>
      </c>
      <c r="E743" s="74">
        <v>0.28999999999999998</v>
      </c>
    </row>
    <row r="744" spans="1:5" x14ac:dyDescent="0.2">
      <c r="A744" s="74">
        <v>198802</v>
      </c>
      <c r="B744" s="74">
        <v>4.75</v>
      </c>
      <c r="C744" s="74">
        <v>3.34</v>
      </c>
      <c r="D744" s="74">
        <v>-1.69</v>
      </c>
      <c r="E744" s="74">
        <v>0.46</v>
      </c>
    </row>
    <row r="745" spans="1:5" x14ac:dyDescent="0.2">
      <c r="A745" s="74">
        <v>198803</v>
      </c>
      <c r="B745" s="74">
        <v>-2.27</v>
      </c>
      <c r="C745" s="74">
        <v>6.14</v>
      </c>
      <c r="D745" s="74">
        <v>0.74</v>
      </c>
      <c r="E745" s="74">
        <v>0.44</v>
      </c>
    </row>
    <row r="746" spans="1:5" x14ac:dyDescent="0.2">
      <c r="A746" s="74">
        <v>198804</v>
      </c>
      <c r="B746" s="74">
        <v>0.56000000000000005</v>
      </c>
      <c r="C746" s="74">
        <v>0.98</v>
      </c>
      <c r="D746" s="74">
        <v>1.63</v>
      </c>
      <c r="E746" s="74">
        <v>0.46</v>
      </c>
    </row>
    <row r="747" spans="1:5" x14ac:dyDescent="0.2">
      <c r="A747" s="74">
        <v>198805</v>
      </c>
      <c r="B747" s="74">
        <v>-0.28999999999999998</v>
      </c>
      <c r="C747" s="74">
        <v>-2.61</v>
      </c>
      <c r="D747" s="74">
        <v>2.42</v>
      </c>
      <c r="E747" s="74">
        <v>0.51</v>
      </c>
    </row>
    <row r="748" spans="1:5" x14ac:dyDescent="0.2">
      <c r="A748" s="74">
        <v>198806</v>
      </c>
      <c r="B748" s="74">
        <v>4.79</v>
      </c>
      <c r="C748" s="74">
        <v>2.1</v>
      </c>
      <c r="D748" s="74">
        <v>-1.22</v>
      </c>
      <c r="E748" s="74">
        <v>0.49</v>
      </c>
    </row>
    <row r="749" spans="1:5" x14ac:dyDescent="0.2">
      <c r="A749" s="74">
        <v>198807</v>
      </c>
      <c r="B749" s="74">
        <v>-1.25</v>
      </c>
      <c r="C749" s="74">
        <v>-0.26</v>
      </c>
      <c r="D749" s="74">
        <v>2.17</v>
      </c>
      <c r="E749" s="74">
        <v>0.51</v>
      </c>
    </row>
    <row r="750" spans="1:5" x14ac:dyDescent="0.2">
      <c r="A750" s="74">
        <v>198808</v>
      </c>
      <c r="B750" s="74">
        <v>-3.31</v>
      </c>
      <c r="C750" s="74">
        <v>0.04</v>
      </c>
      <c r="D750" s="74">
        <v>2.1</v>
      </c>
      <c r="E750" s="74">
        <v>0.59</v>
      </c>
    </row>
    <row r="751" spans="1:5" x14ac:dyDescent="0.2">
      <c r="A751" s="74">
        <v>198809</v>
      </c>
      <c r="B751" s="74">
        <v>3.3</v>
      </c>
      <c r="C751" s="74">
        <v>-1.3</v>
      </c>
      <c r="D751" s="74">
        <v>-0.75</v>
      </c>
      <c r="E751" s="74">
        <v>0.62</v>
      </c>
    </row>
    <row r="752" spans="1:5" x14ac:dyDescent="0.2">
      <c r="A752" s="74">
        <v>198810</v>
      </c>
      <c r="B752" s="74">
        <v>1.1499999999999999</v>
      </c>
      <c r="C752" s="74">
        <v>-2.92</v>
      </c>
      <c r="D752" s="74">
        <v>1.69</v>
      </c>
      <c r="E752" s="74">
        <v>0.61</v>
      </c>
    </row>
    <row r="753" spans="1:5" x14ac:dyDescent="0.2">
      <c r="A753" s="74">
        <v>198811</v>
      </c>
      <c r="B753" s="74">
        <v>-2.29</v>
      </c>
      <c r="C753" s="74">
        <v>-1.71</v>
      </c>
      <c r="D753" s="74">
        <v>1.3</v>
      </c>
      <c r="E753" s="74">
        <v>0.56999999999999995</v>
      </c>
    </row>
    <row r="754" spans="1:5" x14ac:dyDescent="0.2">
      <c r="A754" s="74">
        <v>198812</v>
      </c>
      <c r="B754" s="74">
        <v>1.49</v>
      </c>
      <c r="C754" s="74">
        <v>1.97</v>
      </c>
      <c r="D754" s="74">
        <v>-1.61</v>
      </c>
      <c r="E754" s="74">
        <v>0.63</v>
      </c>
    </row>
    <row r="755" spans="1:5" x14ac:dyDescent="0.2">
      <c r="A755" s="74">
        <v>198901</v>
      </c>
      <c r="B755" s="74">
        <v>6.1</v>
      </c>
      <c r="C755" s="74">
        <v>-2.2200000000000002</v>
      </c>
      <c r="D755" s="74">
        <v>0.62</v>
      </c>
      <c r="E755" s="74">
        <v>0.55000000000000004</v>
      </c>
    </row>
    <row r="756" spans="1:5" x14ac:dyDescent="0.2">
      <c r="A756" s="74">
        <v>198902</v>
      </c>
      <c r="B756" s="74">
        <v>-2.25</v>
      </c>
      <c r="C756" s="74">
        <v>2.82</v>
      </c>
      <c r="D756" s="74">
        <v>0.93</v>
      </c>
      <c r="E756" s="74">
        <v>0.61</v>
      </c>
    </row>
    <row r="757" spans="1:5" x14ac:dyDescent="0.2">
      <c r="A757" s="74">
        <v>198903</v>
      </c>
      <c r="B757" s="74">
        <v>1.57</v>
      </c>
      <c r="C757" s="74">
        <v>0.67</v>
      </c>
      <c r="D757" s="74">
        <v>0.54</v>
      </c>
      <c r="E757" s="74">
        <v>0.67</v>
      </c>
    </row>
    <row r="758" spans="1:5" x14ac:dyDescent="0.2">
      <c r="A758" s="74">
        <v>198904</v>
      </c>
      <c r="B758" s="74">
        <v>4.33</v>
      </c>
      <c r="C758" s="74">
        <v>-0.68</v>
      </c>
      <c r="D758" s="74">
        <v>-1.4</v>
      </c>
      <c r="E758" s="74">
        <v>0.67</v>
      </c>
    </row>
    <row r="759" spans="1:5" x14ac:dyDescent="0.2">
      <c r="A759" s="74">
        <v>198905</v>
      </c>
      <c r="B759" s="74">
        <v>3.35</v>
      </c>
      <c r="C759" s="74">
        <v>-0.05</v>
      </c>
      <c r="D759" s="74">
        <v>-0.87</v>
      </c>
      <c r="E759" s="74">
        <v>0.79</v>
      </c>
    </row>
    <row r="760" spans="1:5" x14ac:dyDescent="0.2">
      <c r="A760" s="74">
        <v>198906</v>
      </c>
      <c r="B760" s="74">
        <v>-1.35</v>
      </c>
      <c r="C760" s="74">
        <v>-1.02</v>
      </c>
      <c r="D760" s="74">
        <v>2.23</v>
      </c>
      <c r="E760" s="74">
        <v>0.71</v>
      </c>
    </row>
    <row r="761" spans="1:5" x14ac:dyDescent="0.2">
      <c r="A761" s="74">
        <v>198907</v>
      </c>
      <c r="B761" s="74">
        <v>7.2</v>
      </c>
      <c r="C761" s="74">
        <v>-4.16</v>
      </c>
      <c r="D761" s="74">
        <v>-2.79</v>
      </c>
      <c r="E761" s="74">
        <v>0.7</v>
      </c>
    </row>
    <row r="762" spans="1:5" x14ac:dyDescent="0.2">
      <c r="A762" s="74">
        <v>198908</v>
      </c>
      <c r="B762" s="74">
        <v>1.44</v>
      </c>
      <c r="C762" s="74">
        <v>0.56000000000000005</v>
      </c>
      <c r="D762" s="74">
        <v>0.6</v>
      </c>
      <c r="E762" s="74">
        <v>0.74</v>
      </c>
    </row>
    <row r="763" spans="1:5" x14ac:dyDescent="0.2">
      <c r="A763" s="74">
        <v>198909</v>
      </c>
      <c r="B763" s="74">
        <v>-0.76</v>
      </c>
      <c r="C763" s="74">
        <v>0.32</v>
      </c>
      <c r="D763" s="74">
        <v>-1.27</v>
      </c>
      <c r="E763" s="74">
        <v>0.65</v>
      </c>
    </row>
    <row r="764" spans="1:5" x14ac:dyDescent="0.2">
      <c r="A764" s="74">
        <v>198910</v>
      </c>
      <c r="B764" s="74">
        <v>-3.67</v>
      </c>
      <c r="C764" s="74">
        <v>-3.24</v>
      </c>
      <c r="D764" s="74">
        <v>-1.1100000000000001</v>
      </c>
      <c r="E764" s="74">
        <v>0.68</v>
      </c>
    </row>
    <row r="765" spans="1:5" x14ac:dyDescent="0.2">
      <c r="A765" s="74">
        <v>198911</v>
      </c>
      <c r="B765" s="74">
        <v>1.03</v>
      </c>
      <c r="C765" s="74">
        <v>-1.24</v>
      </c>
      <c r="D765" s="74">
        <v>-1.0900000000000001</v>
      </c>
      <c r="E765" s="74">
        <v>0.69</v>
      </c>
    </row>
    <row r="766" spans="1:5" x14ac:dyDescent="0.2">
      <c r="A766" s="74">
        <v>198912</v>
      </c>
      <c r="B766" s="74">
        <v>1.1599999999999999</v>
      </c>
      <c r="C766" s="74">
        <v>-2.37</v>
      </c>
      <c r="D766" s="74">
        <v>0.16</v>
      </c>
      <c r="E766" s="74">
        <v>0.61</v>
      </c>
    </row>
    <row r="767" spans="1:5" x14ac:dyDescent="0.2">
      <c r="A767" s="74">
        <v>199001</v>
      </c>
      <c r="B767" s="74">
        <v>-7.85</v>
      </c>
      <c r="C767" s="74">
        <v>-1.25</v>
      </c>
      <c r="D767" s="74">
        <v>0.85</v>
      </c>
      <c r="E767" s="74">
        <v>0.56999999999999995</v>
      </c>
    </row>
    <row r="768" spans="1:5" x14ac:dyDescent="0.2">
      <c r="A768" s="74">
        <v>199002</v>
      </c>
      <c r="B768" s="74">
        <v>1.1100000000000001</v>
      </c>
      <c r="C768" s="74">
        <v>0.97</v>
      </c>
      <c r="D768" s="74">
        <v>0.64</v>
      </c>
      <c r="E768" s="74">
        <v>0.56999999999999995</v>
      </c>
    </row>
    <row r="769" spans="1:5" x14ac:dyDescent="0.2">
      <c r="A769" s="74">
        <v>199003</v>
      </c>
      <c r="B769" s="74">
        <v>1.83</v>
      </c>
      <c r="C769" s="74">
        <v>1.46</v>
      </c>
      <c r="D769" s="74">
        <v>-2.92</v>
      </c>
      <c r="E769" s="74">
        <v>0.64</v>
      </c>
    </row>
    <row r="770" spans="1:5" x14ac:dyDescent="0.2">
      <c r="A770" s="74">
        <v>199004</v>
      </c>
      <c r="B770" s="74">
        <v>-3.36</v>
      </c>
      <c r="C770" s="74">
        <v>-0.45</v>
      </c>
      <c r="D770" s="74">
        <v>-2.59</v>
      </c>
      <c r="E770" s="74">
        <v>0.69</v>
      </c>
    </row>
    <row r="771" spans="1:5" x14ac:dyDescent="0.2">
      <c r="A771" s="74">
        <v>199005</v>
      </c>
      <c r="B771" s="74">
        <v>8.42</v>
      </c>
      <c r="C771" s="74">
        <v>-2.56</v>
      </c>
      <c r="D771" s="74">
        <v>-3.83</v>
      </c>
      <c r="E771" s="74">
        <v>0.68</v>
      </c>
    </row>
    <row r="772" spans="1:5" x14ac:dyDescent="0.2">
      <c r="A772" s="74">
        <v>199006</v>
      </c>
      <c r="B772" s="74">
        <v>-1.0900000000000001</v>
      </c>
      <c r="C772" s="74">
        <v>1.36</v>
      </c>
      <c r="D772" s="74">
        <v>-1.93</v>
      </c>
      <c r="E772" s="74">
        <v>0.63</v>
      </c>
    </row>
    <row r="773" spans="1:5" x14ac:dyDescent="0.2">
      <c r="A773" s="74">
        <v>199007</v>
      </c>
      <c r="B773" s="74">
        <v>-1.9</v>
      </c>
      <c r="C773" s="74">
        <v>-3.09</v>
      </c>
      <c r="D773" s="74">
        <v>-0.04</v>
      </c>
      <c r="E773" s="74">
        <v>0.68</v>
      </c>
    </row>
    <row r="774" spans="1:5" x14ac:dyDescent="0.2">
      <c r="A774" s="74">
        <v>199008</v>
      </c>
      <c r="B774" s="74">
        <v>-10.15</v>
      </c>
      <c r="C774" s="74">
        <v>-3.56</v>
      </c>
      <c r="D774" s="74">
        <v>1.6</v>
      </c>
      <c r="E774" s="74">
        <v>0.66</v>
      </c>
    </row>
    <row r="775" spans="1:5" x14ac:dyDescent="0.2">
      <c r="A775" s="74">
        <v>199009</v>
      </c>
      <c r="B775" s="74">
        <v>-6.12</v>
      </c>
      <c r="C775" s="74">
        <v>-3.67</v>
      </c>
      <c r="D775" s="74">
        <v>0.61</v>
      </c>
      <c r="E775" s="74">
        <v>0.6</v>
      </c>
    </row>
    <row r="776" spans="1:5" x14ac:dyDescent="0.2">
      <c r="A776" s="74">
        <v>199010</v>
      </c>
      <c r="B776" s="74">
        <v>-1.92</v>
      </c>
      <c r="C776" s="74">
        <v>-5.53</v>
      </c>
      <c r="D776" s="74">
        <v>0</v>
      </c>
      <c r="E776" s="74">
        <v>0.68</v>
      </c>
    </row>
    <row r="777" spans="1:5" x14ac:dyDescent="0.2">
      <c r="A777" s="74">
        <v>199011</v>
      </c>
      <c r="B777" s="74">
        <v>6.35</v>
      </c>
      <c r="C777" s="74">
        <v>0.45</v>
      </c>
      <c r="D777" s="74">
        <v>-2.97</v>
      </c>
      <c r="E777" s="74">
        <v>0.56999999999999995</v>
      </c>
    </row>
    <row r="778" spans="1:5" x14ac:dyDescent="0.2">
      <c r="A778" s="74">
        <v>199012</v>
      </c>
      <c r="B778" s="74">
        <v>2.46</v>
      </c>
      <c r="C778" s="74">
        <v>0.82</v>
      </c>
      <c r="D778" s="74">
        <v>-1.63</v>
      </c>
      <c r="E778" s="74">
        <v>0.6</v>
      </c>
    </row>
    <row r="779" spans="1:5" x14ac:dyDescent="0.2">
      <c r="A779" s="74">
        <v>199101</v>
      </c>
      <c r="B779" s="74">
        <v>4.6900000000000004</v>
      </c>
      <c r="C779" s="74">
        <v>3.83</v>
      </c>
      <c r="D779" s="74">
        <v>-1.57</v>
      </c>
      <c r="E779" s="74">
        <v>0.52</v>
      </c>
    </row>
    <row r="780" spans="1:5" x14ac:dyDescent="0.2">
      <c r="A780" s="74">
        <v>199102</v>
      </c>
      <c r="B780" s="74">
        <v>7.19</v>
      </c>
      <c r="C780" s="74">
        <v>3.99</v>
      </c>
      <c r="D780" s="74">
        <v>-0.63</v>
      </c>
      <c r="E780" s="74">
        <v>0.48</v>
      </c>
    </row>
    <row r="781" spans="1:5" x14ac:dyDescent="0.2">
      <c r="A781" s="74">
        <v>199103</v>
      </c>
      <c r="B781" s="74">
        <v>2.65</v>
      </c>
      <c r="C781" s="74">
        <v>3.9</v>
      </c>
      <c r="D781" s="74">
        <v>-1.3</v>
      </c>
      <c r="E781" s="74">
        <v>0.44</v>
      </c>
    </row>
    <row r="782" spans="1:5" x14ac:dyDescent="0.2">
      <c r="A782" s="74">
        <v>199104</v>
      </c>
      <c r="B782" s="74">
        <v>-0.28000000000000003</v>
      </c>
      <c r="C782" s="74">
        <v>0.48</v>
      </c>
      <c r="D782" s="74">
        <v>1.45</v>
      </c>
      <c r="E782" s="74">
        <v>0.53</v>
      </c>
    </row>
    <row r="783" spans="1:5" x14ac:dyDescent="0.2">
      <c r="A783" s="74">
        <v>199105</v>
      </c>
      <c r="B783" s="74">
        <v>3.65</v>
      </c>
      <c r="C783" s="74">
        <v>-0.4</v>
      </c>
      <c r="D783" s="74">
        <v>-0.49</v>
      </c>
      <c r="E783" s="74">
        <v>0.47</v>
      </c>
    </row>
    <row r="784" spans="1:5" x14ac:dyDescent="0.2">
      <c r="A784" s="74">
        <v>199106</v>
      </c>
      <c r="B784" s="74">
        <v>-4.9400000000000004</v>
      </c>
      <c r="C784" s="74">
        <v>0.15</v>
      </c>
      <c r="D784" s="74">
        <v>1.07</v>
      </c>
      <c r="E784" s="74">
        <v>0.42</v>
      </c>
    </row>
    <row r="785" spans="1:5" x14ac:dyDescent="0.2">
      <c r="A785" s="74">
        <v>199107</v>
      </c>
      <c r="B785" s="74">
        <v>4.24</v>
      </c>
      <c r="C785" s="74">
        <v>-0.92</v>
      </c>
      <c r="D785" s="74">
        <v>-1.32</v>
      </c>
      <c r="E785" s="74">
        <v>0.49</v>
      </c>
    </row>
    <row r="786" spans="1:5" x14ac:dyDescent="0.2">
      <c r="A786" s="74">
        <v>199108</v>
      </c>
      <c r="B786" s="74">
        <v>2.3199999999999998</v>
      </c>
      <c r="C786" s="74">
        <v>1.59</v>
      </c>
      <c r="D786" s="74">
        <v>-0.78</v>
      </c>
      <c r="E786" s="74">
        <v>0.46</v>
      </c>
    </row>
    <row r="787" spans="1:5" x14ac:dyDescent="0.2">
      <c r="A787" s="74">
        <v>199109</v>
      </c>
      <c r="B787" s="74">
        <v>-1.59</v>
      </c>
      <c r="C787" s="74">
        <v>1.64</v>
      </c>
      <c r="D787" s="74">
        <v>-1.07</v>
      </c>
      <c r="E787" s="74">
        <v>0.46</v>
      </c>
    </row>
    <row r="788" spans="1:5" x14ac:dyDescent="0.2">
      <c r="A788" s="74">
        <v>199110</v>
      </c>
      <c r="B788" s="74">
        <v>1.29</v>
      </c>
      <c r="C788" s="74">
        <v>0.81</v>
      </c>
      <c r="D788" s="74">
        <v>-0.46</v>
      </c>
      <c r="E788" s="74">
        <v>0.42</v>
      </c>
    </row>
    <row r="789" spans="1:5" x14ac:dyDescent="0.2">
      <c r="A789" s="74">
        <v>199111</v>
      </c>
      <c r="B789" s="74">
        <v>-4.1900000000000004</v>
      </c>
      <c r="C789" s="74">
        <v>-0.5</v>
      </c>
      <c r="D789" s="74">
        <v>-1.88</v>
      </c>
      <c r="E789" s="74">
        <v>0.39</v>
      </c>
    </row>
    <row r="790" spans="1:5" x14ac:dyDescent="0.2">
      <c r="A790" s="74">
        <v>199112</v>
      </c>
      <c r="B790" s="74">
        <v>10.84</v>
      </c>
      <c r="C790" s="74">
        <v>-2.2400000000000002</v>
      </c>
      <c r="D790" s="74">
        <v>-4.18</v>
      </c>
      <c r="E790" s="74">
        <v>0.38</v>
      </c>
    </row>
    <row r="791" spans="1:5" x14ac:dyDescent="0.2">
      <c r="A791" s="74">
        <v>199201</v>
      </c>
      <c r="B791" s="74">
        <v>-0.59</v>
      </c>
      <c r="C791" s="74">
        <v>8.4600000000000009</v>
      </c>
      <c r="D791" s="74">
        <v>4.7</v>
      </c>
      <c r="E791" s="74">
        <v>0.34</v>
      </c>
    </row>
    <row r="792" spans="1:5" x14ac:dyDescent="0.2">
      <c r="A792" s="74">
        <v>199202</v>
      </c>
      <c r="B792" s="74">
        <v>1.0900000000000001</v>
      </c>
      <c r="C792" s="74">
        <v>0.87</v>
      </c>
      <c r="D792" s="74">
        <v>6.47</v>
      </c>
      <c r="E792" s="74">
        <v>0.28000000000000003</v>
      </c>
    </row>
    <row r="793" spans="1:5" x14ac:dyDescent="0.2">
      <c r="A793" s="74">
        <v>199203</v>
      </c>
      <c r="B793" s="74">
        <v>-2.66</v>
      </c>
      <c r="C793" s="74">
        <v>-1.04</v>
      </c>
      <c r="D793" s="74">
        <v>3.55</v>
      </c>
      <c r="E793" s="74">
        <v>0.34</v>
      </c>
    </row>
    <row r="794" spans="1:5" x14ac:dyDescent="0.2">
      <c r="A794" s="74">
        <v>199204</v>
      </c>
      <c r="B794" s="74">
        <v>1.07</v>
      </c>
      <c r="C794" s="74">
        <v>-6.06</v>
      </c>
      <c r="D794" s="74">
        <v>4.32</v>
      </c>
      <c r="E794" s="74">
        <v>0.32</v>
      </c>
    </row>
    <row r="795" spans="1:5" x14ac:dyDescent="0.2">
      <c r="A795" s="74">
        <v>199205</v>
      </c>
      <c r="B795" s="74">
        <v>0.3</v>
      </c>
      <c r="C795" s="74">
        <v>0.41</v>
      </c>
      <c r="D795" s="74">
        <v>1.19</v>
      </c>
      <c r="E795" s="74">
        <v>0.28000000000000003</v>
      </c>
    </row>
    <row r="796" spans="1:5" x14ac:dyDescent="0.2">
      <c r="A796" s="74">
        <v>199206</v>
      </c>
      <c r="B796" s="74">
        <v>-2.34</v>
      </c>
      <c r="C796" s="74">
        <v>-3.07</v>
      </c>
      <c r="D796" s="74">
        <v>3.25</v>
      </c>
      <c r="E796" s="74">
        <v>0.32</v>
      </c>
    </row>
    <row r="797" spans="1:5" x14ac:dyDescent="0.2">
      <c r="A797" s="74">
        <v>199207</v>
      </c>
      <c r="B797" s="74">
        <v>3.77</v>
      </c>
      <c r="C797" s="74">
        <v>-0.51</v>
      </c>
      <c r="D797" s="74">
        <v>-0.55000000000000004</v>
      </c>
      <c r="E797" s="74">
        <v>0.31</v>
      </c>
    </row>
    <row r="798" spans="1:5" x14ac:dyDescent="0.2">
      <c r="A798" s="74">
        <v>199208</v>
      </c>
      <c r="B798" s="74">
        <v>-2.38</v>
      </c>
      <c r="C798" s="74">
        <v>-0.14000000000000001</v>
      </c>
      <c r="D798" s="74">
        <v>-1.08</v>
      </c>
      <c r="E798" s="74">
        <v>0.26</v>
      </c>
    </row>
    <row r="799" spans="1:5" x14ac:dyDescent="0.2">
      <c r="A799" s="74">
        <v>199209</v>
      </c>
      <c r="B799" s="74">
        <v>1.19</v>
      </c>
      <c r="C799" s="74">
        <v>0.49</v>
      </c>
      <c r="D799" s="74">
        <v>-0.23</v>
      </c>
      <c r="E799" s="74">
        <v>0.26</v>
      </c>
    </row>
    <row r="800" spans="1:5" x14ac:dyDescent="0.2">
      <c r="A800" s="74">
        <v>199210</v>
      </c>
      <c r="B800" s="74">
        <v>1.02</v>
      </c>
      <c r="C800" s="74">
        <v>2.1</v>
      </c>
      <c r="D800" s="74">
        <v>-1.98</v>
      </c>
      <c r="E800" s="74">
        <v>0.23</v>
      </c>
    </row>
    <row r="801" spans="1:5" x14ac:dyDescent="0.2">
      <c r="A801" s="74">
        <v>199211</v>
      </c>
      <c r="B801" s="74">
        <v>4.13</v>
      </c>
      <c r="C801" s="74">
        <v>3.79</v>
      </c>
      <c r="D801" s="74">
        <v>-1.42</v>
      </c>
      <c r="E801" s="74">
        <v>0.23</v>
      </c>
    </row>
    <row r="802" spans="1:5" x14ac:dyDescent="0.2">
      <c r="A802" s="74">
        <v>199212</v>
      </c>
      <c r="B802" s="74">
        <v>1.53</v>
      </c>
      <c r="C802" s="74">
        <v>1.67</v>
      </c>
      <c r="D802" s="74">
        <v>2.65</v>
      </c>
      <c r="E802" s="74">
        <v>0.28000000000000003</v>
      </c>
    </row>
    <row r="803" spans="1:5" x14ac:dyDescent="0.2">
      <c r="A803" s="74">
        <v>199301</v>
      </c>
      <c r="B803" s="74">
        <v>0.93</v>
      </c>
      <c r="C803" s="74">
        <v>1.85</v>
      </c>
      <c r="D803" s="74">
        <v>5.95</v>
      </c>
      <c r="E803" s="74">
        <v>0.23</v>
      </c>
    </row>
    <row r="804" spans="1:5" x14ac:dyDescent="0.2">
      <c r="A804" s="74">
        <v>199302</v>
      </c>
      <c r="B804" s="74">
        <v>0.12</v>
      </c>
      <c r="C804" s="74">
        <v>-3.49</v>
      </c>
      <c r="D804" s="74">
        <v>6.44</v>
      </c>
      <c r="E804" s="74">
        <v>0.22</v>
      </c>
    </row>
    <row r="805" spans="1:5" x14ac:dyDescent="0.2">
      <c r="A805" s="74">
        <v>199303</v>
      </c>
      <c r="B805" s="74">
        <v>2.2999999999999998</v>
      </c>
      <c r="C805" s="74">
        <v>0.23</v>
      </c>
      <c r="D805" s="74">
        <v>1.19</v>
      </c>
      <c r="E805" s="74">
        <v>0.25</v>
      </c>
    </row>
    <row r="806" spans="1:5" x14ac:dyDescent="0.2">
      <c r="A806" s="74">
        <v>199304</v>
      </c>
      <c r="B806" s="74">
        <v>-3.05</v>
      </c>
      <c r="C806" s="74">
        <v>-0.68</v>
      </c>
      <c r="D806" s="74">
        <v>2.48</v>
      </c>
      <c r="E806" s="74">
        <v>0.24</v>
      </c>
    </row>
    <row r="807" spans="1:5" x14ac:dyDescent="0.2">
      <c r="A807" s="74">
        <v>199305</v>
      </c>
      <c r="B807" s="74">
        <v>2.89</v>
      </c>
      <c r="C807" s="74">
        <v>2.08</v>
      </c>
      <c r="D807" s="74">
        <v>-3.5</v>
      </c>
      <c r="E807" s="74">
        <v>0.22</v>
      </c>
    </row>
    <row r="808" spans="1:5" x14ac:dyDescent="0.2">
      <c r="A808" s="74">
        <v>199306</v>
      </c>
      <c r="B808" s="74">
        <v>0.31</v>
      </c>
      <c r="C808" s="74">
        <v>-0.26</v>
      </c>
      <c r="D808" s="74">
        <v>2.72</v>
      </c>
      <c r="E808" s="74">
        <v>0.25</v>
      </c>
    </row>
    <row r="809" spans="1:5" x14ac:dyDescent="0.2">
      <c r="A809" s="74">
        <v>199307</v>
      </c>
      <c r="B809" s="74">
        <v>-0.34</v>
      </c>
      <c r="C809" s="74">
        <v>0.9</v>
      </c>
      <c r="D809" s="74">
        <v>2.82</v>
      </c>
      <c r="E809" s="74">
        <v>0.24</v>
      </c>
    </row>
    <row r="810" spans="1:5" x14ac:dyDescent="0.2">
      <c r="A810" s="74">
        <v>199308</v>
      </c>
      <c r="B810" s="74">
        <v>3.71</v>
      </c>
      <c r="C810" s="74">
        <v>0.14000000000000001</v>
      </c>
      <c r="D810" s="74">
        <v>0.14000000000000001</v>
      </c>
      <c r="E810" s="74">
        <v>0.25</v>
      </c>
    </row>
    <row r="811" spans="1:5" x14ac:dyDescent="0.2">
      <c r="A811" s="74">
        <v>199309</v>
      </c>
      <c r="B811" s="74">
        <v>-0.12</v>
      </c>
      <c r="C811" s="74">
        <v>2.98</v>
      </c>
      <c r="D811" s="74">
        <v>-0.35</v>
      </c>
      <c r="E811" s="74">
        <v>0.26</v>
      </c>
    </row>
    <row r="812" spans="1:5" x14ac:dyDescent="0.2">
      <c r="A812" s="74">
        <v>199310</v>
      </c>
      <c r="B812" s="74">
        <v>1.41</v>
      </c>
      <c r="C812" s="74">
        <v>2.0299999999999998</v>
      </c>
      <c r="D812" s="74">
        <v>-2.78</v>
      </c>
      <c r="E812" s="74">
        <v>0.22</v>
      </c>
    </row>
    <row r="813" spans="1:5" x14ac:dyDescent="0.2">
      <c r="A813" s="74">
        <v>199311</v>
      </c>
      <c r="B813" s="74">
        <v>-1.89</v>
      </c>
      <c r="C813" s="74">
        <v>-1.1299999999999999</v>
      </c>
      <c r="D813" s="74">
        <v>-0.66</v>
      </c>
      <c r="E813" s="74">
        <v>0.25</v>
      </c>
    </row>
    <row r="814" spans="1:5" x14ac:dyDescent="0.2">
      <c r="A814" s="74">
        <v>199312</v>
      </c>
      <c r="B814" s="74">
        <v>1.65</v>
      </c>
      <c r="C814" s="74">
        <v>1.2</v>
      </c>
      <c r="D814" s="74">
        <v>0.27</v>
      </c>
      <c r="E814" s="74">
        <v>0.23</v>
      </c>
    </row>
    <row r="815" spans="1:5" x14ac:dyDescent="0.2">
      <c r="A815" s="74">
        <v>199401</v>
      </c>
      <c r="B815" s="74">
        <v>2.87</v>
      </c>
      <c r="C815" s="74">
        <v>0.51</v>
      </c>
      <c r="D815" s="74">
        <v>1.28</v>
      </c>
      <c r="E815" s="74">
        <v>0.25</v>
      </c>
    </row>
    <row r="816" spans="1:5" x14ac:dyDescent="0.2">
      <c r="A816" s="74">
        <v>199402</v>
      </c>
      <c r="B816" s="74">
        <v>-2.5499999999999998</v>
      </c>
      <c r="C816" s="74">
        <v>2.8</v>
      </c>
      <c r="D816" s="74">
        <v>-1.56</v>
      </c>
      <c r="E816" s="74">
        <v>0.21</v>
      </c>
    </row>
    <row r="817" spans="1:5" x14ac:dyDescent="0.2">
      <c r="A817" s="74">
        <v>199403</v>
      </c>
      <c r="B817" s="74">
        <v>-4.78</v>
      </c>
      <c r="C817" s="74">
        <v>-1.1399999999999999</v>
      </c>
      <c r="D817" s="74">
        <v>1.55</v>
      </c>
      <c r="E817" s="74">
        <v>0.27</v>
      </c>
    </row>
    <row r="818" spans="1:5" x14ac:dyDescent="0.2">
      <c r="A818" s="74">
        <v>199404</v>
      </c>
      <c r="B818" s="74">
        <v>0.68</v>
      </c>
      <c r="C818" s="74">
        <v>-0.92</v>
      </c>
      <c r="D818" s="74">
        <v>1.66</v>
      </c>
      <c r="E818" s="74">
        <v>0.27</v>
      </c>
    </row>
    <row r="819" spans="1:5" x14ac:dyDescent="0.2">
      <c r="A819" s="74">
        <v>199405</v>
      </c>
      <c r="B819" s="74">
        <v>0.57999999999999996</v>
      </c>
      <c r="C819" s="74">
        <v>-2.12</v>
      </c>
      <c r="D819" s="74">
        <v>0.7</v>
      </c>
      <c r="E819" s="74">
        <v>0.31</v>
      </c>
    </row>
    <row r="820" spans="1:5" x14ac:dyDescent="0.2">
      <c r="A820" s="74">
        <v>199406</v>
      </c>
      <c r="B820" s="74">
        <v>-3.03</v>
      </c>
      <c r="C820" s="74">
        <v>-0.4</v>
      </c>
      <c r="D820" s="74">
        <v>1.67</v>
      </c>
      <c r="E820" s="74">
        <v>0.31</v>
      </c>
    </row>
    <row r="821" spans="1:5" x14ac:dyDescent="0.2">
      <c r="A821" s="74">
        <v>199407</v>
      </c>
      <c r="B821" s="74">
        <v>2.82</v>
      </c>
      <c r="C821" s="74">
        <v>-1.76</v>
      </c>
      <c r="D821" s="74">
        <v>0.56999999999999995</v>
      </c>
      <c r="E821" s="74">
        <v>0.28000000000000003</v>
      </c>
    </row>
    <row r="822" spans="1:5" x14ac:dyDescent="0.2">
      <c r="A822" s="74">
        <v>199408</v>
      </c>
      <c r="B822" s="74">
        <v>4.01</v>
      </c>
      <c r="C822" s="74">
        <v>1.43</v>
      </c>
      <c r="D822" s="74">
        <v>-2.5</v>
      </c>
      <c r="E822" s="74">
        <v>0.37</v>
      </c>
    </row>
    <row r="823" spans="1:5" x14ac:dyDescent="0.2">
      <c r="A823" s="74">
        <v>199409</v>
      </c>
      <c r="B823" s="74">
        <v>-2.31</v>
      </c>
      <c r="C823" s="74">
        <v>3.11</v>
      </c>
      <c r="D823" s="74">
        <v>-1.84</v>
      </c>
      <c r="E823" s="74">
        <v>0.37</v>
      </c>
    </row>
    <row r="824" spans="1:5" x14ac:dyDescent="0.2">
      <c r="A824" s="74">
        <v>199410</v>
      </c>
      <c r="B824" s="74">
        <v>1.34</v>
      </c>
      <c r="C824" s="74">
        <v>-2.2599999999999998</v>
      </c>
      <c r="D824" s="74">
        <v>-1.63</v>
      </c>
      <c r="E824" s="74">
        <v>0.38</v>
      </c>
    </row>
    <row r="825" spans="1:5" x14ac:dyDescent="0.2">
      <c r="A825" s="74">
        <v>199411</v>
      </c>
      <c r="B825" s="74">
        <v>-4.04</v>
      </c>
      <c r="C825" s="74">
        <v>0.31</v>
      </c>
      <c r="D825" s="74">
        <v>-0.73</v>
      </c>
      <c r="E825" s="74">
        <v>0.37</v>
      </c>
    </row>
    <row r="826" spans="1:5" x14ac:dyDescent="0.2">
      <c r="A826" s="74">
        <v>199412</v>
      </c>
      <c r="B826" s="74">
        <v>0.86</v>
      </c>
      <c r="C826" s="74">
        <v>0.19</v>
      </c>
      <c r="D826" s="74">
        <v>-0.09</v>
      </c>
      <c r="E826" s="74">
        <v>0.44</v>
      </c>
    </row>
    <row r="827" spans="1:5" x14ac:dyDescent="0.2">
      <c r="A827" s="74">
        <v>199501</v>
      </c>
      <c r="B827" s="74">
        <v>1.8</v>
      </c>
      <c r="C827" s="74">
        <v>-3.44</v>
      </c>
      <c r="D827" s="74">
        <v>2.5099999999999998</v>
      </c>
      <c r="E827" s="74">
        <v>0.42</v>
      </c>
    </row>
    <row r="828" spans="1:5" x14ac:dyDescent="0.2">
      <c r="A828" s="74">
        <v>199502</v>
      </c>
      <c r="B828" s="74">
        <v>3.63</v>
      </c>
      <c r="C828" s="74">
        <v>-0.66</v>
      </c>
      <c r="D828" s="74">
        <v>1.0900000000000001</v>
      </c>
      <c r="E828" s="74">
        <v>0.4</v>
      </c>
    </row>
    <row r="829" spans="1:5" x14ac:dyDescent="0.2">
      <c r="A829" s="74">
        <v>199503</v>
      </c>
      <c r="B829" s="74">
        <v>2.19</v>
      </c>
      <c r="C829" s="74">
        <v>-0.21</v>
      </c>
      <c r="D829" s="74">
        <v>-2.08</v>
      </c>
      <c r="E829" s="74">
        <v>0.46</v>
      </c>
    </row>
    <row r="830" spans="1:5" x14ac:dyDescent="0.2">
      <c r="A830" s="74">
        <v>199504</v>
      </c>
      <c r="B830" s="74">
        <v>2.11</v>
      </c>
      <c r="C830" s="74">
        <v>-0.49</v>
      </c>
      <c r="D830" s="74">
        <v>1.7</v>
      </c>
      <c r="E830" s="74">
        <v>0.44</v>
      </c>
    </row>
    <row r="831" spans="1:5" x14ac:dyDescent="0.2">
      <c r="A831" s="74">
        <v>199505</v>
      </c>
      <c r="B831" s="74">
        <v>2.9</v>
      </c>
      <c r="C831" s="74">
        <v>-2.52</v>
      </c>
      <c r="D831" s="74">
        <v>2.27</v>
      </c>
      <c r="E831" s="74">
        <v>0.54</v>
      </c>
    </row>
    <row r="832" spans="1:5" x14ac:dyDescent="0.2">
      <c r="A832" s="74">
        <v>199506</v>
      </c>
      <c r="B832" s="74">
        <v>2.72</v>
      </c>
      <c r="C832" s="74">
        <v>3.15</v>
      </c>
      <c r="D832" s="74">
        <v>-2.54</v>
      </c>
      <c r="E832" s="74">
        <v>0.47</v>
      </c>
    </row>
    <row r="833" spans="1:5" x14ac:dyDescent="0.2">
      <c r="A833" s="74">
        <v>199507</v>
      </c>
      <c r="B833" s="74">
        <v>3.72</v>
      </c>
      <c r="C833" s="74">
        <v>2.06</v>
      </c>
      <c r="D833" s="74">
        <v>-1.59</v>
      </c>
      <c r="E833" s="74">
        <v>0.45</v>
      </c>
    </row>
    <row r="834" spans="1:5" x14ac:dyDescent="0.2">
      <c r="A834" s="74">
        <v>199508</v>
      </c>
      <c r="B834" s="74">
        <v>0.55000000000000004</v>
      </c>
      <c r="C834" s="74">
        <v>1.36</v>
      </c>
      <c r="D834" s="74">
        <v>2.81</v>
      </c>
      <c r="E834" s="74">
        <v>0.47</v>
      </c>
    </row>
    <row r="835" spans="1:5" x14ac:dyDescent="0.2">
      <c r="A835" s="74">
        <v>199509</v>
      </c>
      <c r="B835" s="74">
        <v>3.35</v>
      </c>
      <c r="C835" s="74">
        <v>-2.2000000000000002</v>
      </c>
      <c r="D835" s="74">
        <v>-0.05</v>
      </c>
      <c r="E835" s="74">
        <v>0.43</v>
      </c>
    </row>
    <row r="836" spans="1:5" x14ac:dyDescent="0.2">
      <c r="A836" s="74">
        <v>199510</v>
      </c>
      <c r="B836" s="74">
        <v>-1.52</v>
      </c>
      <c r="C836" s="74">
        <v>-3.8</v>
      </c>
      <c r="D836" s="74">
        <v>-0.51</v>
      </c>
      <c r="E836" s="74">
        <v>0.47</v>
      </c>
    </row>
    <row r="837" spans="1:5" x14ac:dyDescent="0.2">
      <c r="A837" s="74">
        <v>199511</v>
      </c>
      <c r="B837" s="74">
        <v>3.96</v>
      </c>
      <c r="C837" s="74">
        <v>-1.1100000000000001</v>
      </c>
      <c r="D837" s="74">
        <v>0.57999999999999996</v>
      </c>
      <c r="E837" s="74">
        <v>0.42</v>
      </c>
    </row>
    <row r="838" spans="1:5" x14ac:dyDescent="0.2">
      <c r="A838" s="74">
        <v>199512</v>
      </c>
      <c r="B838" s="74">
        <v>1.03</v>
      </c>
      <c r="C838" s="74">
        <v>0.72</v>
      </c>
      <c r="D838" s="74">
        <v>0.18</v>
      </c>
      <c r="E838" s="74">
        <v>0.49</v>
      </c>
    </row>
    <row r="839" spans="1:5" x14ac:dyDescent="0.2">
      <c r="A839" s="74">
        <v>199601</v>
      </c>
      <c r="B839" s="74">
        <v>2.2599999999999998</v>
      </c>
      <c r="C839" s="74">
        <v>-2.73</v>
      </c>
      <c r="D839" s="74">
        <v>0.4</v>
      </c>
      <c r="E839" s="74">
        <v>0.43</v>
      </c>
    </row>
    <row r="840" spans="1:5" x14ac:dyDescent="0.2">
      <c r="A840" s="74">
        <v>199602</v>
      </c>
      <c r="B840" s="74">
        <v>1.33</v>
      </c>
      <c r="C840" s="74">
        <v>1.78</v>
      </c>
      <c r="D840" s="74">
        <v>-1.07</v>
      </c>
      <c r="E840" s="74">
        <v>0.39</v>
      </c>
    </row>
    <row r="841" spans="1:5" x14ac:dyDescent="0.2">
      <c r="A841" s="74">
        <v>199603</v>
      </c>
      <c r="B841" s="74">
        <v>0.73</v>
      </c>
      <c r="C841" s="74">
        <v>1.51</v>
      </c>
      <c r="D841" s="74">
        <v>0.36</v>
      </c>
      <c r="E841" s="74">
        <v>0.39</v>
      </c>
    </row>
    <row r="842" spans="1:5" x14ac:dyDescent="0.2">
      <c r="A842" s="74">
        <v>199604</v>
      </c>
      <c r="B842" s="74">
        <v>2.06</v>
      </c>
      <c r="C842" s="74">
        <v>5.22</v>
      </c>
      <c r="D842" s="74">
        <v>-4.05</v>
      </c>
      <c r="E842" s="74">
        <v>0.46</v>
      </c>
    </row>
    <row r="843" spans="1:5" x14ac:dyDescent="0.2">
      <c r="A843" s="74">
        <v>199605</v>
      </c>
      <c r="B843" s="74">
        <v>2.36</v>
      </c>
      <c r="C843" s="74">
        <v>3.19</v>
      </c>
      <c r="D843" s="74">
        <v>-0.89</v>
      </c>
      <c r="E843" s="74">
        <v>0.42</v>
      </c>
    </row>
    <row r="844" spans="1:5" x14ac:dyDescent="0.2">
      <c r="A844" s="74">
        <v>199606</v>
      </c>
      <c r="B844" s="74">
        <v>-1.1399999999999999</v>
      </c>
      <c r="C844" s="74">
        <v>-3.99</v>
      </c>
      <c r="D844" s="74">
        <v>2.38</v>
      </c>
      <c r="E844" s="74">
        <v>0.4</v>
      </c>
    </row>
    <row r="845" spans="1:5" x14ac:dyDescent="0.2">
      <c r="A845" s="74">
        <v>199607</v>
      </c>
      <c r="B845" s="74">
        <v>-5.97</v>
      </c>
      <c r="C845" s="74">
        <v>-4.3099999999999996</v>
      </c>
      <c r="D845" s="74">
        <v>5.14</v>
      </c>
      <c r="E845" s="74">
        <v>0.45</v>
      </c>
    </row>
    <row r="846" spans="1:5" x14ac:dyDescent="0.2">
      <c r="A846" s="74">
        <v>199608</v>
      </c>
      <c r="B846" s="74">
        <v>2.77</v>
      </c>
      <c r="C846" s="74">
        <v>2.46</v>
      </c>
      <c r="D846" s="74">
        <v>-0.74</v>
      </c>
      <c r="E846" s="74">
        <v>0.41</v>
      </c>
    </row>
    <row r="847" spans="1:5" x14ac:dyDescent="0.2">
      <c r="A847" s="74">
        <v>199609</v>
      </c>
      <c r="B847" s="74">
        <v>5.01</v>
      </c>
      <c r="C847" s="74">
        <v>-0.98</v>
      </c>
      <c r="D847" s="74">
        <v>-2.7</v>
      </c>
      <c r="E847" s="74">
        <v>0.44</v>
      </c>
    </row>
    <row r="848" spans="1:5" x14ac:dyDescent="0.2">
      <c r="A848" s="74">
        <v>199610</v>
      </c>
      <c r="B848" s="74">
        <v>0.86</v>
      </c>
      <c r="C848" s="74">
        <v>-4.4400000000000004</v>
      </c>
      <c r="D848" s="74">
        <v>4.9400000000000004</v>
      </c>
      <c r="E848" s="74">
        <v>0.42</v>
      </c>
    </row>
    <row r="849" spans="1:5" x14ac:dyDescent="0.2">
      <c r="A849" s="74">
        <v>199611</v>
      </c>
      <c r="B849" s="74">
        <v>6.25</v>
      </c>
      <c r="C849" s="74">
        <v>-4.05</v>
      </c>
      <c r="D849" s="74">
        <v>1.39</v>
      </c>
      <c r="E849" s="74">
        <v>0.41</v>
      </c>
    </row>
    <row r="850" spans="1:5" x14ac:dyDescent="0.2">
      <c r="A850" s="74">
        <v>199612</v>
      </c>
      <c r="B850" s="74">
        <v>-1.7</v>
      </c>
      <c r="C850" s="74">
        <v>3.17</v>
      </c>
      <c r="D850" s="74">
        <v>1.32</v>
      </c>
      <c r="E850" s="74">
        <v>0.46</v>
      </c>
    </row>
    <row r="851" spans="1:5" x14ac:dyDescent="0.2">
      <c r="A851" s="74">
        <v>199701</v>
      </c>
      <c r="B851" s="74">
        <v>4.99</v>
      </c>
      <c r="C851" s="74">
        <v>-1.94</v>
      </c>
      <c r="D851" s="74">
        <v>-1.46</v>
      </c>
      <c r="E851" s="74">
        <v>0.45</v>
      </c>
    </row>
    <row r="852" spans="1:5" x14ac:dyDescent="0.2">
      <c r="A852" s="74">
        <v>199702</v>
      </c>
      <c r="B852" s="74">
        <v>-0.49</v>
      </c>
      <c r="C852" s="74">
        <v>-3.2</v>
      </c>
      <c r="D852" s="74">
        <v>5.69</v>
      </c>
      <c r="E852" s="74">
        <v>0.39</v>
      </c>
    </row>
    <row r="853" spans="1:5" x14ac:dyDescent="0.2">
      <c r="A853" s="74">
        <v>199703</v>
      </c>
      <c r="B853" s="74">
        <v>-5.03</v>
      </c>
      <c r="C853" s="74">
        <v>-0.35</v>
      </c>
      <c r="D853" s="74">
        <v>3.4</v>
      </c>
      <c r="E853" s="74">
        <v>0.43</v>
      </c>
    </row>
    <row r="854" spans="1:5" x14ac:dyDescent="0.2">
      <c r="A854" s="74">
        <v>199704</v>
      </c>
      <c r="B854" s="74">
        <v>4.04</v>
      </c>
      <c r="C854" s="74">
        <v>-5.78</v>
      </c>
      <c r="D854" s="74">
        <v>7.0000000000000007E-2</v>
      </c>
      <c r="E854" s="74">
        <v>0.43</v>
      </c>
    </row>
    <row r="855" spans="1:5" x14ac:dyDescent="0.2">
      <c r="A855" s="74">
        <v>199705</v>
      </c>
      <c r="B855" s="74">
        <v>6.74</v>
      </c>
      <c r="C855" s="74">
        <v>5.19</v>
      </c>
      <c r="D855" s="74">
        <v>-4.12</v>
      </c>
      <c r="E855" s="74">
        <v>0.49</v>
      </c>
    </row>
    <row r="856" spans="1:5" x14ac:dyDescent="0.2">
      <c r="A856" s="74">
        <v>199706</v>
      </c>
      <c r="B856" s="74">
        <v>4.0999999999999996</v>
      </c>
      <c r="C856" s="74">
        <v>1.24</v>
      </c>
      <c r="D856" s="74">
        <v>1.59</v>
      </c>
      <c r="E856" s="74">
        <v>0.37</v>
      </c>
    </row>
    <row r="857" spans="1:5" x14ac:dyDescent="0.2">
      <c r="A857" s="74">
        <v>199707</v>
      </c>
      <c r="B857" s="74">
        <v>7.33</v>
      </c>
      <c r="C857" s="74">
        <v>-2.73</v>
      </c>
      <c r="D857" s="74">
        <v>0.28999999999999998</v>
      </c>
      <c r="E857" s="74">
        <v>0.43</v>
      </c>
    </row>
    <row r="858" spans="1:5" x14ac:dyDescent="0.2">
      <c r="A858" s="74">
        <v>199708</v>
      </c>
      <c r="B858" s="74">
        <v>-4.1500000000000004</v>
      </c>
      <c r="C858" s="74">
        <v>7.31</v>
      </c>
      <c r="D858" s="74">
        <v>1.2</v>
      </c>
      <c r="E858" s="74">
        <v>0.41</v>
      </c>
    </row>
    <row r="859" spans="1:5" x14ac:dyDescent="0.2">
      <c r="A859" s="74">
        <v>199709</v>
      </c>
      <c r="B859" s="74">
        <v>5.35</v>
      </c>
      <c r="C859" s="74">
        <v>2.5299999999999998</v>
      </c>
      <c r="D859" s="74">
        <v>0.38</v>
      </c>
      <c r="E859" s="74">
        <v>0.44</v>
      </c>
    </row>
    <row r="860" spans="1:5" x14ac:dyDescent="0.2">
      <c r="A860" s="74">
        <v>199710</v>
      </c>
      <c r="B860" s="74">
        <v>-3.8</v>
      </c>
      <c r="C860" s="74">
        <v>-0.77</v>
      </c>
      <c r="D860" s="74">
        <v>2.25</v>
      </c>
      <c r="E860" s="74">
        <v>0.42</v>
      </c>
    </row>
    <row r="861" spans="1:5" x14ac:dyDescent="0.2">
      <c r="A861" s="74">
        <v>199711</v>
      </c>
      <c r="B861" s="74">
        <v>2.98</v>
      </c>
      <c r="C861" s="74">
        <v>-5.13</v>
      </c>
      <c r="D861" s="74">
        <v>1.19</v>
      </c>
      <c r="E861" s="74">
        <v>0.39</v>
      </c>
    </row>
    <row r="862" spans="1:5" x14ac:dyDescent="0.2">
      <c r="A862" s="74">
        <v>199712</v>
      </c>
      <c r="B862" s="74">
        <v>1.32</v>
      </c>
      <c r="C862" s="74">
        <v>-2.4700000000000002</v>
      </c>
      <c r="D862" s="74">
        <v>3.86</v>
      </c>
      <c r="E862" s="74">
        <v>0.48</v>
      </c>
    </row>
    <row r="863" spans="1:5" x14ac:dyDescent="0.2">
      <c r="A863" s="74">
        <v>199801</v>
      </c>
      <c r="B863" s="74">
        <v>0.15</v>
      </c>
      <c r="C863" s="74">
        <v>-1.06</v>
      </c>
      <c r="D863" s="74">
        <v>-1.59</v>
      </c>
      <c r="E863" s="74">
        <v>0.43</v>
      </c>
    </row>
    <row r="864" spans="1:5" x14ac:dyDescent="0.2">
      <c r="A864" s="74">
        <v>199802</v>
      </c>
      <c r="B864" s="74">
        <v>7.04</v>
      </c>
      <c r="C864" s="74">
        <v>0.34</v>
      </c>
      <c r="D864" s="74">
        <v>-0.85</v>
      </c>
      <c r="E864" s="74">
        <v>0.39</v>
      </c>
    </row>
    <row r="865" spans="1:5" x14ac:dyDescent="0.2">
      <c r="A865" s="74">
        <v>199803</v>
      </c>
      <c r="B865" s="74">
        <v>4.76</v>
      </c>
      <c r="C865" s="74">
        <v>-1.1100000000000001</v>
      </c>
      <c r="D865" s="74">
        <v>1.41</v>
      </c>
      <c r="E865" s="74">
        <v>0.39</v>
      </c>
    </row>
    <row r="866" spans="1:5" x14ac:dyDescent="0.2">
      <c r="A866" s="74">
        <v>199804</v>
      </c>
      <c r="B866" s="74">
        <v>0.73</v>
      </c>
      <c r="C866" s="74">
        <v>0.02</v>
      </c>
      <c r="D866" s="74">
        <v>0.9</v>
      </c>
      <c r="E866" s="74">
        <v>0.43</v>
      </c>
    </row>
    <row r="867" spans="1:5" x14ac:dyDescent="0.2">
      <c r="A867" s="74">
        <v>199805</v>
      </c>
      <c r="B867" s="74">
        <v>-3.07</v>
      </c>
      <c r="C867" s="74">
        <v>-3.35</v>
      </c>
      <c r="D867" s="74">
        <v>3.4</v>
      </c>
      <c r="E867" s="74">
        <v>0.4</v>
      </c>
    </row>
    <row r="868" spans="1:5" x14ac:dyDescent="0.2">
      <c r="A868" s="74">
        <v>199806</v>
      </c>
      <c r="B868" s="74">
        <v>3.18</v>
      </c>
      <c r="C868" s="74">
        <v>-3.23</v>
      </c>
      <c r="D868" s="74">
        <v>-1.96</v>
      </c>
      <c r="E868" s="74">
        <v>0.41</v>
      </c>
    </row>
    <row r="869" spans="1:5" x14ac:dyDescent="0.2">
      <c r="A869" s="74">
        <v>199807</v>
      </c>
      <c r="B869" s="74">
        <v>-2.46</v>
      </c>
      <c r="C869" s="74">
        <v>-4.91</v>
      </c>
      <c r="D869" s="74">
        <v>-1.76</v>
      </c>
      <c r="E869" s="74">
        <v>0.4</v>
      </c>
    </row>
    <row r="870" spans="1:5" x14ac:dyDescent="0.2">
      <c r="A870" s="74">
        <v>199808</v>
      </c>
      <c r="B870" s="74">
        <v>-16.079999999999998</v>
      </c>
      <c r="C870" s="74">
        <v>-5.68</v>
      </c>
      <c r="D870" s="74">
        <v>3.6</v>
      </c>
      <c r="E870" s="74">
        <v>0.43</v>
      </c>
    </row>
    <row r="871" spans="1:5" x14ac:dyDescent="0.2">
      <c r="A871" s="74">
        <v>199809</v>
      </c>
      <c r="B871" s="74">
        <v>6.15</v>
      </c>
      <c r="C871" s="74">
        <v>0.1</v>
      </c>
      <c r="D871" s="74">
        <v>-3.37</v>
      </c>
      <c r="E871" s="74">
        <v>0.46</v>
      </c>
    </row>
    <row r="872" spans="1:5" x14ac:dyDescent="0.2">
      <c r="A872" s="74">
        <v>199810</v>
      </c>
      <c r="B872" s="74">
        <v>7.13</v>
      </c>
      <c r="C872" s="74">
        <v>-3.12</v>
      </c>
      <c r="D872" s="74">
        <v>-2.29</v>
      </c>
      <c r="E872" s="74">
        <v>0.32</v>
      </c>
    </row>
    <row r="873" spans="1:5" x14ac:dyDescent="0.2">
      <c r="A873" s="74">
        <v>199811</v>
      </c>
      <c r="B873" s="74">
        <v>6.1</v>
      </c>
      <c r="C873" s="74">
        <v>1.2</v>
      </c>
      <c r="D873" s="74">
        <v>-3.23</v>
      </c>
      <c r="E873" s="74">
        <v>0.31</v>
      </c>
    </row>
    <row r="874" spans="1:5" x14ac:dyDescent="0.2">
      <c r="A874" s="74">
        <v>199812</v>
      </c>
      <c r="B874" s="74">
        <v>6.16</v>
      </c>
      <c r="C874" s="74">
        <v>-0.51</v>
      </c>
      <c r="D874" s="74">
        <v>-4.18</v>
      </c>
      <c r="E874" s="74">
        <v>0.38</v>
      </c>
    </row>
    <row r="875" spans="1:5" x14ac:dyDescent="0.2">
      <c r="A875" s="74">
        <v>199901</v>
      </c>
      <c r="B875" s="74">
        <v>3.5</v>
      </c>
      <c r="C875" s="74">
        <v>0.78</v>
      </c>
      <c r="D875" s="74">
        <v>-4.62</v>
      </c>
      <c r="E875" s="74">
        <v>0.35</v>
      </c>
    </row>
    <row r="876" spans="1:5" x14ac:dyDescent="0.2">
      <c r="A876" s="74">
        <v>199902</v>
      </c>
      <c r="B876" s="74">
        <v>-4.08</v>
      </c>
      <c r="C876" s="74">
        <v>-6.06</v>
      </c>
      <c r="D876" s="74">
        <v>1.88</v>
      </c>
      <c r="E876" s="74">
        <v>0.35</v>
      </c>
    </row>
    <row r="877" spans="1:5" x14ac:dyDescent="0.2">
      <c r="A877" s="74">
        <v>199903</v>
      </c>
      <c r="B877" s="74">
        <v>3.45</v>
      </c>
      <c r="C877" s="74">
        <v>-3.77</v>
      </c>
      <c r="D877" s="74">
        <v>-2.77</v>
      </c>
      <c r="E877" s="74">
        <v>0.43</v>
      </c>
    </row>
    <row r="878" spans="1:5" x14ac:dyDescent="0.2">
      <c r="A878" s="74">
        <v>199904</v>
      </c>
      <c r="B878" s="74">
        <v>4.33</v>
      </c>
      <c r="C878" s="74">
        <v>3.95</v>
      </c>
      <c r="D878" s="74">
        <v>2.41</v>
      </c>
      <c r="E878" s="74">
        <v>0.37</v>
      </c>
    </row>
    <row r="879" spans="1:5" x14ac:dyDescent="0.2">
      <c r="A879" s="74">
        <v>199905</v>
      </c>
      <c r="B879" s="74">
        <v>-2.46</v>
      </c>
      <c r="C879" s="74">
        <v>3.37</v>
      </c>
      <c r="D879" s="74">
        <v>2.2999999999999998</v>
      </c>
      <c r="E879" s="74">
        <v>0.34</v>
      </c>
    </row>
    <row r="880" spans="1:5" x14ac:dyDescent="0.2">
      <c r="A880" s="74">
        <v>199906</v>
      </c>
      <c r="B880" s="74">
        <v>4.7699999999999996</v>
      </c>
      <c r="C880" s="74">
        <v>3.14</v>
      </c>
      <c r="D880" s="74">
        <v>-3.27</v>
      </c>
      <c r="E880" s="74">
        <v>0.4</v>
      </c>
    </row>
    <row r="881" spans="1:5" x14ac:dyDescent="0.2">
      <c r="A881" s="74">
        <v>199907</v>
      </c>
      <c r="B881" s="74">
        <v>-3.49</v>
      </c>
      <c r="C881" s="74">
        <v>2.6</v>
      </c>
      <c r="D881" s="74">
        <v>-0.42</v>
      </c>
      <c r="E881" s="74">
        <v>0.38</v>
      </c>
    </row>
    <row r="882" spans="1:5" x14ac:dyDescent="0.2">
      <c r="A882" s="74">
        <v>199908</v>
      </c>
      <c r="B882" s="74">
        <v>-1.38</v>
      </c>
      <c r="C882" s="74">
        <v>-0.94</v>
      </c>
      <c r="D882" s="74">
        <v>-1.84</v>
      </c>
      <c r="E882" s="74">
        <v>0.39</v>
      </c>
    </row>
    <row r="883" spans="1:5" x14ac:dyDescent="0.2">
      <c r="A883" s="74">
        <v>199909</v>
      </c>
      <c r="B883" s="74">
        <v>-2.79</v>
      </c>
      <c r="C883" s="74">
        <v>3.44</v>
      </c>
      <c r="D883" s="74">
        <v>-3.48</v>
      </c>
      <c r="E883" s="74">
        <v>0.39</v>
      </c>
    </row>
    <row r="884" spans="1:5" x14ac:dyDescent="0.2">
      <c r="A884" s="74">
        <v>199910</v>
      </c>
      <c r="B884" s="74">
        <v>6.12</v>
      </c>
      <c r="C884" s="74">
        <v>-6.61</v>
      </c>
      <c r="D884" s="74">
        <v>-3.37</v>
      </c>
      <c r="E884" s="74">
        <v>0.39</v>
      </c>
    </row>
    <row r="885" spans="1:5" x14ac:dyDescent="0.2">
      <c r="A885" s="74">
        <v>199911</v>
      </c>
      <c r="B885" s="74">
        <v>3.37</v>
      </c>
      <c r="C885" s="74">
        <v>7.22</v>
      </c>
      <c r="D885" s="74">
        <v>-6.16</v>
      </c>
      <c r="E885" s="74">
        <v>0.36</v>
      </c>
    </row>
    <row r="886" spans="1:5" x14ac:dyDescent="0.2">
      <c r="A886" s="74">
        <v>199912</v>
      </c>
      <c r="B886" s="74">
        <v>7.72</v>
      </c>
      <c r="C886" s="74">
        <v>6.99</v>
      </c>
      <c r="D886" s="74">
        <v>-8.32</v>
      </c>
      <c r="E886" s="74">
        <v>0.44</v>
      </c>
    </row>
    <row r="887" spans="1:5" x14ac:dyDescent="0.2">
      <c r="A887" s="74">
        <v>200001</v>
      </c>
      <c r="B887" s="74">
        <v>-4.74</v>
      </c>
      <c r="C887" s="74">
        <v>5.79</v>
      </c>
      <c r="D887" s="74">
        <v>-1.89</v>
      </c>
      <c r="E887" s="74">
        <v>0.41</v>
      </c>
    </row>
    <row r="888" spans="1:5" x14ac:dyDescent="0.2">
      <c r="A888" s="74">
        <v>200002</v>
      </c>
      <c r="B888" s="74">
        <v>2.4500000000000002</v>
      </c>
      <c r="C888" s="74">
        <v>21.48</v>
      </c>
      <c r="D888" s="74">
        <v>-9.81</v>
      </c>
      <c r="E888" s="74">
        <v>0.43</v>
      </c>
    </row>
    <row r="889" spans="1:5" x14ac:dyDescent="0.2">
      <c r="A889" s="74">
        <v>200003</v>
      </c>
      <c r="B889" s="74">
        <v>5.2</v>
      </c>
      <c r="C889" s="74">
        <v>-17.29</v>
      </c>
      <c r="D889" s="74">
        <v>8.23</v>
      </c>
      <c r="E889" s="74">
        <v>0.47</v>
      </c>
    </row>
    <row r="890" spans="1:5" x14ac:dyDescent="0.2">
      <c r="A890" s="74">
        <v>200004</v>
      </c>
      <c r="B890" s="74">
        <v>-6.4</v>
      </c>
      <c r="C890" s="74">
        <v>-6.63</v>
      </c>
      <c r="D890" s="74">
        <v>7.25</v>
      </c>
      <c r="E890" s="74">
        <v>0.46</v>
      </c>
    </row>
    <row r="891" spans="1:5" x14ac:dyDescent="0.2">
      <c r="A891" s="74">
        <v>200005</v>
      </c>
      <c r="B891" s="74">
        <v>-4.42</v>
      </c>
      <c r="C891" s="74">
        <v>-6.11</v>
      </c>
      <c r="D891" s="74">
        <v>4.83</v>
      </c>
      <c r="E891" s="74">
        <v>0.5</v>
      </c>
    </row>
    <row r="892" spans="1:5" x14ac:dyDescent="0.2">
      <c r="A892" s="74">
        <v>200006</v>
      </c>
      <c r="B892" s="74">
        <v>4.6399999999999997</v>
      </c>
      <c r="C892" s="74">
        <v>12.8</v>
      </c>
      <c r="D892" s="74">
        <v>-8.41</v>
      </c>
      <c r="E892" s="74">
        <v>0.4</v>
      </c>
    </row>
    <row r="893" spans="1:5" x14ac:dyDescent="0.2">
      <c r="A893" s="74">
        <v>200007</v>
      </c>
      <c r="B893" s="74">
        <v>-2.5099999999999998</v>
      </c>
      <c r="C893" s="74">
        <v>-3.08</v>
      </c>
      <c r="D893" s="74">
        <v>8.33</v>
      </c>
      <c r="E893" s="74">
        <v>0.48</v>
      </c>
    </row>
    <row r="894" spans="1:5" x14ac:dyDescent="0.2">
      <c r="A894" s="74">
        <v>200008</v>
      </c>
      <c r="B894" s="74">
        <v>7.03</v>
      </c>
      <c r="C894" s="74">
        <v>-0.63</v>
      </c>
      <c r="D894" s="74">
        <v>-1.37</v>
      </c>
      <c r="E894" s="74">
        <v>0.5</v>
      </c>
    </row>
    <row r="895" spans="1:5" x14ac:dyDescent="0.2">
      <c r="A895" s="74">
        <v>200009</v>
      </c>
      <c r="B895" s="74">
        <v>-5.45</v>
      </c>
      <c r="C895" s="74">
        <v>-1.73</v>
      </c>
      <c r="D895" s="74">
        <v>7.17</v>
      </c>
      <c r="E895" s="74">
        <v>0.51</v>
      </c>
    </row>
    <row r="896" spans="1:5" x14ac:dyDescent="0.2">
      <c r="A896" s="74">
        <v>200010</v>
      </c>
      <c r="B896" s="74">
        <v>-2.76</v>
      </c>
      <c r="C896" s="74">
        <v>-3.93</v>
      </c>
      <c r="D896" s="74">
        <v>5.64</v>
      </c>
      <c r="E896" s="74">
        <v>0.56000000000000005</v>
      </c>
    </row>
    <row r="897" spans="1:5" x14ac:dyDescent="0.2">
      <c r="A897" s="74">
        <v>200011</v>
      </c>
      <c r="B897" s="74">
        <v>-10.72</v>
      </c>
      <c r="C897" s="74">
        <v>-3.39</v>
      </c>
      <c r="D897" s="74">
        <v>12.34</v>
      </c>
      <c r="E897" s="74">
        <v>0.51</v>
      </c>
    </row>
    <row r="898" spans="1:5" x14ac:dyDescent="0.2">
      <c r="A898" s="74">
        <v>200012</v>
      </c>
      <c r="B898" s="74">
        <v>1.19</v>
      </c>
      <c r="C898" s="74">
        <v>0.73</v>
      </c>
      <c r="D898" s="74">
        <v>7.6</v>
      </c>
      <c r="E898" s="74">
        <v>0.5</v>
      </c>
    </row>
    <row r="899" spans="1:5" x14ac:dyDescent="0.2">
      <c r="A899" s="74">
        <v>200101</v>
      </c>
      <c r="B899" s="74">
        <v>3.13</v>
      </c>
      <c r="C899" s="74">
        <v>6.68</v>
      </c>
      <c r="D899" s="74">
        <v>-5.1100000000000003</v>
      </c>
      <c r="E899" s="74">
        <v>0.54</v>
      </c>
    </row>
    <row r="900" spans="1:5" x14ac:dyDescent="0.2">
      <c r="A900" s="74">
        <v>200102</v>
      </c>
      <c r="B900" s="74">
        <v>-10.050000000000001</v>
      </c>
      <c r="C900" s="74">
        <v>-0.74</v>
      </c>
      <c r="D900" s="74">
        <v>12.48</v>
      </c>
      <c r="E900" s="74">
        <v>0.38</v>
      </c>
    </row>
    <row r="901" spans="1:5" x14ac:dyDescent="0.2">
      <c r="A901" s="74">
        <v>200103</v>
      </c>
      <c r="B901" s="74">
        <v>-7.26</v>
      </c>
      <c r="C901" s="74">
        <v>0.27</v>
      </c>
      <c r="D901" s="74">
        <v>6.43</v>
      </c>
      <c r="E901" s="74">
        <v>0.42</v>
      </c>
    </row>
    <row r="902" spans="1:5" x14ac:dyDescent="0.2">
      <c r="A902" s="74">
        <v>200104</v>
      </c>
      <c r="B902" s="74">
        <v>7.94</v>
      </c>
      <c r="C902" s="74">
        <v>0.56000000000000005</v>
      </c>
      <c r="D902" s="74">
        <v>-4.7</v>
      </c>
      <c r="E902" s="74">
        <v>0.39</v>
      </c>
    </row>
    <row r="903" spans="1:5" x14ac:dyDescent="0.2">
      <c r="A903" s="74">
        <v>200105</v>
      </c>
      <c r="B903" s="74">
        <v>0.72</v>
      </c>
      <c r="C903" s="74">
        <v>2.5</v>
      </c>
      <c r="D903" s="74">
        <v>3.36</v>
      </c>
      <c r="E903" s="74">
        <v>0.32</v>
      </c>
    </row>
    <row r="904" spans="1:5" x14ac:dyDescent="0.2">
      <c r="A904" s="74">
        <v>200106</v>
      </c>
      <c r="B904" s="74">
        <v>-1.94</v>
      </c>
      <c r="C904" s="74">
        <v>6.27</v>
      </c>
      <c r="D904" s="74">
        <v>-1.1299999999999999</v>
      </c>
      <c r="E904" s="74">
        <v>0.28000000000000003</v>
      </c>
    </row>
    <row r="905" spans="1:5" x14ac:dyDescent="0.2">
      <c r="A905" s="74">
        <v>200107</v>
      </c>
      <c r="B905" s="74">
        <v>-2.13</v>
      </c>
      <c r="C905" s="74">
        <v>-4.1900000000000004</v>
      </c>
      <c r="D905" s="74">
        <v>5.21</v>
      </c>
      <c r="E905" s="74">
        <v>0.3</v>
      </c>
    </row>
    <row r="906" spans="1:5" x14ac:dyDescent="0.2">
      <c r="A906" s="74">
        <v>200108</v>
      </c>
      <c r="B906" s="74">
        <v>-6.46</v>
      </c>
      <c r="C906" s="74">
        <v>2.48</v>
      </c>
      <c r="D906" s="74">
        <v>2.2999999999999998</v>
      </c>
      <c r="E906" s="74">
        <v>0.31</v>
      </c>
    </row>
    <row r="907" spans="1:5" x14ac:dyDescent="0.2">
      <c r="A907" s="74">
        <v>200109</v>
      </c>
      <c r="B907" s="74">
        <v>-9.25</v>
      </c>
      <c r="C907" s="74">
        <v>-6.25</v>
      </c>
      <c r="D907" s="74">
        <v>1.46</v>
      </c>
      <c r="E907" s="74">
        <v>0.28000000000000003</v>
      </c>
    </row>
    <row r="908" spans="1:5" x14ac:dyDescent="0.2">
      <c r="A908" s="74">
        <v>200110</v>
      </c>
      <c r="B908" s="74">
        <v>2.46</v>
      </c>
      <c r="C908" s="74">
        <v>7.49</v>
      </c>
      <c r="D908" s="74">
        <v>-7.66</v>
      </c>
      <c r="E908" s="74">
        <v>0.22</v>
      </c>
    </row>
    <row r="909" spans="1:5" x14ac:dyDescent="0.2">
      <c r="A909" s="74">
        <v>200111</v>
      </c>
      <c r="B909" s="74">
        <v>7.54</v>
      </c>
      <c r="C909" s="74">
        <v>-0.47</v>
      </c>
      <c r="D909" s="74">
        <v>2.2200000000000002</v>
      </c>
      <c r="E909" s="74">
        <v>0.17</v>
      </c>
    </row>
    <row r="910" spans="1:5" x14ac:dyDescent="0.2">
      <c r="A910" s="74">
        <v>200112</v>
      </c>
      <c r="B910" s="74">
        <v>1.6</v>
      </c>
      <c r="C910" s="74">
        <v>4.7300000000000004</v>
      </c>
      <c r="D910" s="74">
        <v>0.85</v>
      </c>
      <c r="E910" s="74">
        <v>0.15</v>
      </c>
    </row>
    <row r="911" spans="1:5" x14ac:dyDescent="0.2">
      <c r="A911" s="74">
        <v>200201</v>
      </c>
      <c r="B911" s="74">
        <v>-1.44</v>
      </c>
      <c r="C911" s="74">
        <v>1.19</v>
      </c>
      <c r="D911" s="74">
        <v>3.44</v>
      </c>
      <c r="E911" s="74">
        <v>0.14000000000000001</v>
      </c>
    </row>
    <row r="912" spans="1:5" x14ac:dyDescent="0.2">
      <c r="A912" s="74">
        <v>200202</v>
      </c>
      <c r="B912" s="74">
        <v>-2.29</v>
      </c>
      <c r="C912" s="74">
        <v>-1</v>
      </c>
      <c r="D912" s="74">
        <v>2.16</v>
      </c>
      <c r="E912" s="74">
        <v>0.13</v>
      </c>
    </row>
    <row r="913" spans="1:5" x14ac:dyDescent="0.2">
      <c r="A913" s="74">
        <v>200203</v>
      </c>
      <c r="B913" s="74">
        <v>4.24</v>
      </c>
      <c r="C913" s="74">
        <v>4.21</v>
      </c>
      <c r="D913" s="74">
        <v>1.07</v>
      </c>
      <c r="E913" s="74">
        <v>0.13</v>
      </c>
    </row>
    <row r="914" spans="1:5" x14ac:dyDescent="0.2">
      <c r="A914" s="74">
        <v>200204</v>
      </c>
      <c r="B914" s="74">
        <v>-5.2</v>
      </c>
      <c r="C914" s="74">
        <v>5.96</v>
      </c>
      <c r="D914" s="74">
        <v>3.88</v>
      </c>
      <c r="E914" s="74">
        <v>0.15</v>
      </c>
    </row>
    <row r="915" spans="1:5" x14ac:dyDescent="0.2">
      <c r="A915" s="74">
        <v>200205</v>
      </c>
      <c r="B915" s="74">
        <v>-1.38</v>
      </c>
      <c r="C915" s="74">
        <v>-3.21</v>
      </c>
      <c r="D915" s="74">
        <v>1.53</v>
      </c>
      <c r="E915" s="74">
        <v>0.14000000000000001</v>
      </c>
    </row>
    <row r="916" spans="1:5" x14ac:dyDescent="0.2">
      <c r="A916" s="74">
        <v>200206</v>
      </c>
      <c r="B916" s="74">
        <v>-7.21</v>
      </c>
      <c r="C916" s="74">
        <v>4.28</v>
      </c>
      <c r="D916" s="74">
        <v>-0.03</v>
      </c>
      <c r="E916" s="74">
        <v>0.13</v>
      </c>
    </row>
    <row r="917" spans="1:5" x14ac:dyDescent="0.2">
      <c r="A917" s="74">
        <v>200207</v>
      </c>
      <c r="B917" s="74">
        <v>-8.18</v>
      </c>
      <c r="C917" s="74">
        <v>-5.26</v>
      </c>
      <c r="D917" s="74">
        <v>-3.86</v>
      </c>
      <c r="E917" s="74">
        <v>0.15</v>
      </c>
    </row>
    <row r="918" spans="1:5" x14ac:dyDescent="0.2">
      <c r="A918" s="74">
        <v>200208</v>
      </c>
      <c r="B918" s="74">
        <v>0.5</v>
      </c>
      <c r="C918" s="74">
        <v>-2.87</v>
      </c>
      <c r="D918" s="74">
        <v>3.31</v>
      </c>
      <c r="E918" s="74">
        <v>0.14000000000000001</v>
      </c>
    </row>
    <row r="919" spans="1:5" x14ac:dyDescent="0.2">
      <c r="A919" s="74">
        <v>200209</v>
      </c>
      <c r="B919" s="74">
        <v>-10.35</v>
      </c>
      <c r="C919" s="74">
        <v>2.4300000000000002</v>
      </c>
      <c r="D919" s="74">
        <v>1.44</v>
      </c>
      <c r="E919" s="74">
        <v>0.14000000000000001</v>
      </c>
    </row>
    <row r="920" spans="1:5" x14ac:dyDescent="0.2">
      <c r="A920" s="74">
        <v>200210</v>
      </c>
      <c r="B920" s="74">
        <v>7.84</v>
      </c>
      <c r="C920" s="74">
        <v>-3.41</v>
      </c>
      <c r="D920" s="74">
        <v>-3.95</v>
      </c>
      <c r="E920" s="74">
        <v>0.14000000000000001</v>
      </c>
    </row>
    <row r="921" spans="1:5" x14ac:dyDescent="0.2">
      <c r="A921" s="74">
        <v>200211</v>
      </c>
      <c r="B921" s="74">
        <v>5.96</v>
      </c>
      <c r="C921" s="74">
        <v>3.23</v>
      </c>
      <c r="D921" s="74">
        <v>-1.27</v>
      </c>
      <c r="E921" s="74">
        <v>0.12</v>
      </c>
    </row>
    <row r="922" spans="1:5" x14ac:dyDescent="0.2">
      <c r="A922" s="74">
        <v>200212</v>
      </c>
      <c r="B922" s="74">
        <v>-5.76</v>
      </c>
      <c r="C922" s="74">
        <v>0.11</v>
      </c>
      <c r="D922" s="74">
        <v>2.13</v>
      </c>
      <c r="E922" s="74">
        <v>0.11</v>
      </c>
    </row>
    <row r="923" spans="1:5" x14ac:dyDescent="0.2">
      <c r="A923" s="74">
        <v>200301</v>
      </c>
      <c r="B923" s="74">
        <v>-2.57</v>
      </c>
      <c r="C923" s="74">
        <v>1.3</v>
      </c>
      <c r="D923" s="74">
        <v>-0.73</v>
      </c>
      <c r="E923" s="74">
        <v>0.1</v>
      </c>
    </row>
    <row r="924" spans="1:5" x14ac:dyDescent="0.2">
      <c r="A924" s="74">
        <v>200302</v>
      </c>
      <c r="B924" s="74">
        <v>-1.88</v>
      </c>
      <c r="C924" s="74">
        <v>-0.46</v>
      </c>
      <c r="D924" s="74">
        <v>-1.38</v>
      </c>
      <c r="E924" s="74">
        <v>0.09</v>
      </c>
    </row>
    <row r="925" spans="1:5" x14ac:dyDescent="0.2">
      <c r="A925" s="74">
        <v>200303</v>
      </c>
      <c r="B925" s="74">
        <v>1.0900000000000001</v>
      </c>
      <c r="C925" s="74">
        <v>1.04</v>
      </c>
      <c r="D925" s="74">
        <v>-1.93</v>
      </c>
      <c r="E925" s="74">
        <v>0.1</v>
      </c>
    </row>
    <row r="926" spans="1:5" x14ac:dyDescent="0.2">
      <c r="A926" s="74">
        <v>200304</v>
      </c>
      <c r="B926" s="74">
        <v>8.2200000000000006</v>
      </c>
      <c r="C926" s="74">
        <v>0.67</v>
      </c>
      <c r="D926" s="74">
        <v>1.17</v>
      </c>
      <c r="E926" s="74">
        <v>0.1</v>
      </c>
    </row>
    <row r="927" spans="1:5" x14ac:dyDescent="0.2">
      <c r="A927" s="74">
        <v>200305</v>
      </c>
      <c r="B927" s="74">
        <v>6.05</v>
      </c>
      <c r="C927" s="74">
        <v>4.71</v>
      </c>
      <c r="D927" s="74">
        <v>0.53</v>
      </c>
      <c r="E927" s="74">
        <v>0.09</v>
      </c>
    </row>
    <row r="928" spans="1:5" x14ac:dyDescent="0.2">
      <c r="A928" s="74">
        <v>200306</v>
      </c>
      <c r="B928" s="74">
        <v>1.42</v>
      </c>
      <c r="C928" s="74">
        <v>1.74</v>
      </c>
      <c r="D928" s="74">
        <v>0.19</v>
      </c>
      <c r="E928" s="74">
        <v>0.1</v>
      </c>
    </row>
    <row r="929" spans="1:5" x14ac:dyDescent="0.2">
      <c r="A929" s="74">
        <v>200307</v>
      </c>
      <c r="B929" s="74">
        <v>2.35</v>
      </c>
      <c r="C929" s="74">
        <v>5.1100000000000003</v>
      </c>
      <c r="D929" s="74">
        <v>-1.19</v>
      </c>
      <c r="E929" s="74">
        <v>7.0000000000000007E-2</v>
      </c>
    </row>
    <row r="930" spans="1:5" x14ac:dyDescent="0.2">
      <c r="A930" s="74">
        <v>200308</v>
      </c>
      <c r="B930" s="74">
        <v>2.34</v>
      </c>
      <c r="C930" s="74">
        <v>2.62</v>
      </c>
      <c r="D930" s="74">
        <v>1.54</v>
      </c>
      <c r="E930" s="74">
        <v>7.0000000000000007E-2</v>
      </c>
    </row>
    <row r="931" spans="1:5" x14ac:dyDescent="0.2">
      <c r="A931" s="74">
        <v>200309</v>
      </c>
      <c r="B931" s="74">
        <v>-1.24</v>
      </c>
      <c r="C931" s="74">
        <v>0.8</v>
      </c>
      <c r="D931" s="74">
        <v>0.1</v>
      </c>
      <c r="E931" s="74">
        <v>0.08</v>
      </c>
    </row>
    <row r="932" spans="1:5" x14ac:dyDescent="0.2">
      <c r="A932" s="74">
        <v>200310</v>
      </c>
      <c r="B932" s="74">
        <v>6.08</v>
      </c>
      <c r="C932" s="74">
        <v>2.63</v>
      </c>
      <c r="D932" s="74">
        <v>1.92</v>
      </c>
      <c r="E932" s="74">
        <v>7.0000000000000007E-2</v>
      </c>
    </row>
    <row r="933" spans="1:5" x14ac:dyDescent="0.2">
      <c r="A933" s="74">
        <v>200311</v>
      </c>
      <c r="B933" s="74">
        <v>1.35</v>
      </c>
      <c r="C933" s="74">
        <v>2</v>
      </c>
      <c r="D933" s="74">
        <v>1.81</v>
      </c>
      <c r="E933" s="74">
        <v>7.0000000000000007E-2</v>
      </c>
    </row>
    <row r="934" spans="1:5" x14ac:dyDescent="0.2">
      <c r="A934" s="74">
        <v>200312</v>
      </c>
      <c r="B934" s="74">
        <v>4.29</v>
      </c>
      <c r="C934" s="74">
        <v>-2.71</v>
      </c>
      <c r="D934" s="74">
        <v>1.6</v>
      </c>
      <c r="E934" s="74">
        <v>0.08</v>
      </c>
    </row>
    <row r="935" spans="1:5" x14ac:dyDescent="0.2">
      <c r="A935" s="74">
        <v>200401</v>
      </c>
      <c r="B935" s="74">
        <v>2.15</v>
      </c>
      <c r="C935" s="74">
        <v>2.54</v>
      </c>
      <c r="D935" s="74">
        <v>2.46</v>
      </c>
      <c r="E935" s="74">
        <v>7.0000000000000007E-2</v>
      </c>
    </row>
    <row r="936" spans="1:5" x14ac:dyDescent="0.2">
      <c r="A936" s="74">
        <v>200402</v>
      </c>
      <c r="B936" s="74">
        <v>1.4</v>
      </c>
      <c r="C936" s="74">
        <v>-1.52</v>
      </c>
      <c r="D936" s="74">
        <v>0.87</v>
      </c>
      <c r="E936" s="74">
        <v>0.06</v>
      </c>
    </row>
    <row r="937" spans="1:5" x14ac:dyDescent="0.2">
      <c r="A937" s="74">
        <v>200403</v>
      </c>
      <c r="B937" s="74">
        <v>-1.32</v>
      </c>
      <c r="C937" s="74">
        <v>1.75</v>
      </c>
      <c r="D937" s="74">
        <v>0.23</v>
      </c>
      <c r="E937" s="74">
        <v>0.09</v>
      </c>
    </row>
    <row r="938" spans="1:5" x14ac:dyDescent="0.2">
      <c r="A938" s="74">
        <v>200404</v>
      </c>
      <c r="B938" s="74">
        <v>-1.83</v>
      </c>
      <c r="C938" s="74">
        <v>-1.74</v>
      </c>
      <c r="D938" s="74">
        <v>-3.02</v>
      </c>
      <c r="E938" s="74">
        <v>0.08</v>
      </c>
    </row>
    <row r="939" spans="1:5" x14ac:dyDescent="0.2">
      <c r="A939" s="74">
        <v>200405</v>
      </c>
      <c r="B939" s="74">
        <v>1.17</v>
      </c>
      <c r="C939" s="74">
        <v>-0.25</v>
      </c>
      <c r="D939" s="74">
        <v>-0.23</v>
      </c>
      <c r="E939" s="74">
        <v>0.06</v>
      </c>
    </row>
    <row r="940" spans="1:5" x14ac:dyDescent="0.2">
      <c r="A940" s="74">
        <v>200406</v>
      </c>
      <c r="B940" s="74">
        <v>1.86</v>
      </c>
      <c r="C940" s="74">
        <v>2.2799999999999998</v>
      </c>
      <c r="D940" s="74">
        <v>1.23</v>
      </c>
      <c r="E940" s="74">
        <v>0.08</v>
      </c>
    </row>
    <row r="941" spans="1:5" x14ac:dyDescent="0.2">
      <c r="A941" s="74">
        <v>200407</v>
      </c>
      <c r="B941" s="74">
        <v>-4.0599999999999996</v>
      </c>
      <c r="C941" s="74">
        <v>-3.8</v>
      </c>
      <c r="D941" s="74">
        <v>3.22</v>
      </c>
      <c r="E941" s="74">
        <v>0.1</v>
      </c>
    </row>
    <row r="942" spans="1:5" x14ac:dyDescent="0.2">
      <c r="A942" s="74">
        <v>200408</v>
      </c>
      <c r="B942" s="74">
        <v>0.08</v>
      </c>
      <c r="C942" s="74">
        <v>-1.49</v>
      </c>
      <c r="D942" s="74">
        <v>1</v>
      </c>
      <c r="E942" s="74">
        <v>0.11</v>
      </c>
    </row>
    <row r="943" spans="1:5" x14ac:dyDescent="0.2">
      <c r="A943" s="74">
        <v>200409</v>
      </c>
      <c r="B943" s="74">
        <v>1.6</v>
      </c>
      <c r="C943" s="74">
        <v>3.02</v>
      </c>
      <c r="D943" s="74">
        <v>-0.02</v>
      </c>
      <c r="E943" s="74">
        <v>0.11</v>
      </c>
    </row>
    <row r="944" spans="1:5" x14ac:dyDescent="0.2">
      <c r="A944" s="74">
        <v>200410</v>
      </c>
      <c r="B944" s="74">
        <v>1.43</v>
      </c>
      <c r="C944" s="74">
        <v>0.15</v>
      </c>
      <c r="D944" s="74">
        <v>-0.25</v>
      </c>
      <c r="E944" s="74">
        <v>0.11</v>
      </c>
    </row>
    <row r="945" spans="1:5" x14ac:dyDescent="0.2">
      <c r="A945" s="74">
        <v>200411</v>
      </c>
      <c r="B945" s="74">
        <v>4.54</v>
      </c>
      <c r="C945" s="74">
        <v>3.73</v>
      </c>
      <c r="D945" s="74">
        <v>1.45</v>
      </c>
      <c r="E945" s="74">
        <v>0.15</v>
      </c>
    </row>
    <row r="946" spans="1:5" x14ac:dyDescent="0.2">
      <c r="A946" s="74">
        <v>200412</v>
      </c>
      <c r="B946" s="74">
        <v>3.43</v>
      </c>
      <c r="C946" s="74">
        <v>-0.03</v>
      </c>
      <c r="D946" s="74">
        <v>-0.21</v>
      </c>
      <c r="E946" s="74">
        <v>0.16</v>
      </c>
    </row>
    <row r="947" spans="1:5" x14ac:dyDescent="0.2">
      <c r="A947" s="74">
        <v>200501</v>
      </c>
      <c r="B947" s="74">
        <v>-2.76</v>
      </c>
      <c r="C947" s="74">
        <v>-1.72</v>
      </c>
      <c r="D947" s="74">
        <v>2.0699999999999998</v>
      </c>
      <c r="E947" s="74">
        <v>0.16</v>
      </c>
    </row>
    <row r="948" spans="1:5" x14ac:dyDescent="0.2">
      <c r="A948" s="74">
        <v>200502</v>
      </c>
      <c r="B948" s="74">
        <v>1.89</v>
      </c>
      <c r="C948" s="74">
        <v>-0.56999999999999995</v>
      </c>
      <c r="D948" s="74">
        <v>1.54</v>
      </c>
      <c r="E948" s="74">
        <v>0.16</v>
      </c>
    </row>
    <row r="949" spans="1:5" x14ac:dyDescent="0.2">
      <c r="A949" s="74">
        <v>200503</v>
      </c>
      <c r="B949" s="74">
        <v>-1.97</v>
      </c>
      <c r="C949" s="74">
        <v>-1.4</v>
      </c>
      <c r="D949" s="74">
        <v>2.0499999999999998</v>
      </c>
      <c r="E949" s="74">
        <v>0.21</v>
      </c>
    </row>
    <row r="950" spans="1:5" x14ac:dyDescent="0.2">
      <c r="A950" s="74">
        <v>200504</v>
      </c>
      <c r="B950" s="74">
        <v>-2.61</v>
      </c>
      <c r="C950" s="74">
        <v>-3.93</v>
      </c>
      <c r="D950" s="74">
        <v>0.05</v>
      </c>
      <c r="E950" s="74">
        <v>0.21</v>
      </c>
    </row>
    <row r="951" spans="1:5" x14ac:dyDescent="0.2">
      <c r="A951" s="74">
        <v>200505</v>
      </c>
      <c r="B951" s="74">
        <v>3.65</v>
      </c>
      <c r="C951" s="74">
        <v>2.88</v>
      </c>
      <c r="D951" s="74">
        <v>-0.59</v>
      </c>
      <c r="E951" s="74">
        <v>0.24</v>
      </c>
    </row>
    <row r="952" spans="1:5" x14ac:dyDescent="0.2">
      <c r="A952" s="74">
        <v>200506</v>
      </c>
      <c r="B952" s="74">
        <v>0.56999999999999995</v>
      </c>
      <c r="C952" s="74">
        <v>2.59</v>
      </c>
      <c r="D952" s="74">
        <v>2.81</v>
      </c>
      <c r="E952" s="74">
        <v>0.23</v>
      </c>
    </row>
    <row r="953" spans="1:5" x14ac:dyDescent="0.2">
      <c r="A953" s="74">
        <v>200507</v>
      </c>
      <c r="B953" s="74">
        <v>3.92</v>
      </c>
      <c r="C953" s="74">
        <v>2.9</v>
      </c>
      <c r="D953" s="74">
        <v>-0.78</v>
      </c>
      <c r="E953" s="74">
        <v>0.24</v>
      </c>
    </row>
    <row r="954" spans="1:5" x14ac:dyDescent="0.2">
      <c r="A954" s="74">
        <v>200508</v>
      </c>
      <c r="B954" s="74">
        <v>-1.22</v>
      </c>
      <c r="C954" s="74">
        <v>-0.98</v>
      </c>
      <c r="D954" s="74">
        <v>1.34</v>
      </c>
      <c r="E954" s="74">
        <v>0.3</v>
      </c>
    </row>
    <row r="955" spans="1:5" x14ac:dyDescent="0.2">
      <c r="A955" s="74">
        <v>200509</v>
      </c>
      <c r="B955" s="74">
        <v>0.49</v>
      </c>
      <c r="C955" s="74">
        <v>-0.67</v>
      </c>
      <c r="D955" s="74">
        <v>0.69</v>
      </c>
      <c r="E955" s="74">
        <v>0.28999999999999998</v>
      </c>
    </row>
    <row r="956" spans="1:5" x14ac:dyDescent="0.2">
      <c r="A956" s="74">
        <v>200510</v>
      </c>
      <c r="B956" s="74">
        <v>-2.02</v>
      </c>
      <c r="C956" s="74">
        <v>-1.23</v>
      </c>
      <c r="D956" s="74">
        <v>0.41</v>
      </c>
      <c r="E956" s="74">
        <v>0.27</v>
      </c>
    </row>
    <row r="957" spans="1:5" x14ac:dyDescent="0.2">
      <c r="A957" s="74">
        <v>200511</v>
      </c>
      <c r="B957" s="74">
        <v>3.61</v>
      </c>
      <c r="C957" s="74">
        <v>0.99</v>
      </c>
      <c r="D957" s="74">
        <v>-1.2</v>
      </c>
      <c r="E957" s="74">
        <v>0.31</v>
      </c>
    </row>
    <row r="958" spans="1:5" x14ac:dyDescent="0.2">
      <c r="A958" s="74">
        <v>200512</v>
      </c>
      <c r="B958" s="74">
        <v>-0.25</v>
      </c>
      <c r="C958" s="74">
        <v>-0.41</v>
      </c>
      <c r="D958" s="74">
        <v>0.22</v>
      </c>
      <c r="E958" s="74">
        <v>0.32</v>
      </c>
    </row>
    <row r="959" spans="1:5" x14ac:dyDescent="0.2">
      <c r="A959" s="74">
        <v>200601</v>
      </c>
      <c r="B959" s="74">
        <v>3.04</v>
      </c>
      <c r="C959" s="74">
        <v>5.42</v>
      </c>
      <c r="D959" s="74">
        <v>1.0900000000000001</v>
      </c>
      <c r="E959" s="74">
        <v>0.35</v>
      </c>
    </row>
    <row r="960" spans="1:5" x14ac:dyDescent="0.2">
      <c r="A960" s="74">
        <v>200602</v>
      </c>
      <c r="B960" s="74">
        <v>-0.3</v>
      </c>
      <c r="C960" s="74">
        <v>-0.4</v>
      </c>
      <c r="D960" s="74">
        <v>-0.37</v>
      </c>
      <c r="E960" s="74">
        <v>0.34</v>
      </c>
    </row>
    <row r="961" spans="1:5" x14ac:dyDescent="0.2">
      <c r="A961" s="74">
        <v>200603</v>
      </c>
      <c r="B961" s="74">
        <v>1.46</v>
      </c>
      <c r="C961" s="74">
        <v>3.45</v>
      </c>
      <c r="D961" s="74">
        <v>0.55000000000000004</v>
      </c>
      <c r="E961" s="74">
        <v>0.37</v>
      </c>
    </row>
    <row r="962" spans="1:5" x14ac:dyDescent="0.2">
      <c r="A962" s="74">
        <v>200604</v>
      </c>
      <c r="B962" s="74">
        <v>0.73</v>
      </c>
      <c r="C962" s="74">
        <v>-1.43</v>
      </c>
      <c r="D962" s="74">
        <v>2.34</v>
      </c>
      <c r="E962" s="74">
        <v>0.36</v>
      </c>
    </row>
    <row r="963" spans="1:5" x14ac:dyDescent="0.2">
      <c r="A963" s="74">
        <v>200605</v>
      </c>
      <c r="B963" s="74">
        <v>-3.57</v>
      </c>
      <c r="C963" s="74">
        <v>-2.98</v>
      </c>
      <c r="D963" s="74">
        <v>2.39</v>
      </c>
      <c r="E963" s="74">
        <v>0.43</v>
      </c>
    </row>
    <row r="964" spans="1:5" x14ac:dyDescent="0.2">
      <c r="A964" s="74">
        <v>200606</v>
      </c>
      <c r="B964" s="74">
        <v>-0.35</v>
      </c>
      <c r="C964" s="74">
        <v>-0.38</v>
      </c>
      <c r="D964" s="74">
        <v>0.8</v>
      </c>
      <c r="E964" s="74">
        <v>0.4</v>
      </c>
    </row>
    <row r="965" spans="1:5" x14ac:dyDescent="0.2">
      <c r="A965" s="74">
        <v>200607</v>
      </c>
      <c r="B965" s="74">
        <v>-0.78</v>
      </c>
      <c r="C965" s="74">
        <v>-3.99</v>
      </c>
      <c r="D965" s="74">
        <v>2.62</v>
      </c>
      <c r="E965" s="74">
        <v>0.4</v>
      </c>
    </row>
    <row r="966" spans="1:5" x14ac:dyDescent="0.2">
      <c r="A966" s="74">
        <v>200608</v>
      </c>
      <c r="B966" s="74">
        <v>2.0299999999999998</v>
      </c>
      <c r="C966" s="74">
        <v>1.01</v>
      </c>
      <c r="D966" s="74">
        <v>-2.04</v>
      </c>
      <c r="E966" s="74">
        <v>0.42</v>
      </c>
    </row>
    <row r="967" spans="1:5" x14ac:dyDescent="0.2">
      <c r="A967" s="74">
        <v>200609</v>
      </c>
      <c r="B967" s="74">
        <v>1.84</v>
      </c>
      <c r="C967" s="74">
        <v>-1.34</v>
      </c>
      <c r="D967" s="74">
        <v>0.06</v>
      </c>
      <c r="E967" s="74">
        <v>0.41</v>
      </c>
    </row>
    <row r="968" spans="1:5" x14ac:dyDescent="0.2">
      <c r="A968" s="74">
        <v>200610</v>
      </c>
      <c r="B968" s="74">
        <v>3.23</v>
      </c>
      <c r="C968" s="74">
        <v>1.72</v>
      </c>
      <c r="D968" s="74">
        <v>-0.26</v>
      </c>
      <c r="E968" s="74">
        <v>0.41</v>
      </c>
    </row>
    <row r="969" spans="1:5" x14ac:dyDescent="0.2">
      <c r="A969" s="74">
        <v>200611</v>
      </c>
      <c r="B969" s="74">
        <v>1.71</v>
      </c>
      <c r="C969" s="74">
        <v>0.72</v>
      </c>
      <c r="D969" s="74">
        <v>0.11</v>
      </c>
      <c r="E969" s="74">
        <v>0.42</v>
      </c>
    </row>
    <row r="970" spans="1:5" x14ac:dyDescent="0.2">
      <c r="A970" s="74">
        <v>200612</v>
      </c>
      <c r="B970" s="74">
        <v>0.87</v>
      </c>
      <c r="C970" s="74">
        <v>-1.1299999999999999</v>
      </c>
      <c r="D970" s="74">
        <v>2.71</v>
      </c>
      <c r="E970" s="74">
        <v>0.4</v>
      </c>
    </row>
    <row r="971" spans="1:5" x14ac:dyDescent="0.2">
      <c r="A971" s="74">
        <v>200701</v>
      </c>
      <c r="B971" s="74">
        <v>1.4</v>
      </c>
      <c r="C971" s="74">
        <v>0.14000000000000001</v>
      </c>
      <c r="D971" s="74">
        <v>-0.7</v>
      </c>
      <c r="E971" s="74">
        <v>0.44</v>
      </c>
    </row>
    <row r="972" spans="1:5" x14ac:dyDescent="0.2">
      <c r="A972" s="74">
        <v>200702</v>
      </c>
      <c r="B972" s="74">
        <v>-1.96</v>
      </c>
      <c r="C972" s="74">
        <v>1.18</v>
      </c>
      <c r="D972" s="74">
        <v>-0.12</v>
      </c>
      <c r="E972" s="74">
        <v>0.38</v>
      </c>
    </row>
    <row r="973" spans="1:5" x14ac:dyDescent="0.2">
      <c r="A973" s="74">
        <v>200703</v>
      </c>
      <c r="B973" s="74">
        <v>0.68</v>
      </c>
      <c r="C973" s="74">
        <v>0.15</v>
      </c>
      <c r="D973" s="74">
        <v>-0.94</v>
      </c>
      <c r="E973" s="74">
        <v>0.43</v>
      </c>
    </row>
    <row r="974" spans="1:5" x14ac:dyDescent="0.2">
      <c r="A974" s="74">
        <v>200704</v>
      </c>
      <c r="B974" s="74">
        <v>3.49</v>
      </c>
      <c r="C974" s="74">
        <v>-2.17</v>
      </c>
      <c r="D974" s="74">
        <v>-1.43</v>
      </c>
      <c r="E974" s="74">
        <v>0.44</v>
      </c>
    </row>
    <row r="975" spans="1:5" x14ac:dyDescent="0.2">
      <c r="A975" s="74">
        <v>200705</v>
      </c>
      <c r="B975" s="74">
        <v>3.24</v>
      </c>
      <c r="C975" s="74">
        <v>0.23</v>
      </c>
      <c r="D975" s="74">
        <v>-0.62</v>
      </c>
      <c r="E975" s="74">
        <v>0.41</v>
      </c>
    </row>
    <row r="976" spans="1:5" x14ac:dyDescent="0.2">
      <c r="A976" s="74">
        <v>200706</v>
      </c>
      <c r="B976" s="74">
        <v>-1.96</v>
      </c>
      <c r="C976" s="74">
        <v>0.76</v>
      </c>
      <c r="D976" s="74">
        <v>-1.07</v>
      </c>
      <c r="E976" s="74">
        <v>0.4</v>
      </c>
    </row>
    <row r="977" spans="1:5" x14ac:dyDescent="0.2">
      <c r="A977" s="74">
        <v>200707</v>
      </c>
      <c r="B977" s="74">
        <v>-3.73</v>
      </c>
      <c r="C977" s="74">
        <v>-2.61</v>
      </c>
      <c r="D977" s="74">
        <v>-3.73</v>
      </c>
      <c r="E977" s="74">
        <v>0.4</v>
      </c>
    </row>
    <row r="978" spans="1:5" x14ac:dyDescent="0.2">
      <c r="A978" s="74">
        <v>200708</v>
      </c>
      <c r="B978" s="74">
        <v>0.92</v>
      </c>
      <c r="C978" s="74">
        <v>-0.14000000000000001</v>
      </c>
      <c r="D978" s="74">
        <v>-1.89</v>
      </c>
      <c r="E978" s="74">
        <v>0.42</v>
      </c>
    </row>
    <row r="979" spans="1:5" x14ac:dyDescent="0.2">
      <c r="A979" s="74">
        <v>200709</v>
      </c>
      <c r="B979" s="74">
        <v>3.22</v>
      </c>
      <c r="C979" s="74">
        <v>-2.2200000000000002</v>
      </c>
      <c r="D979" s="74">
        <v>-2.23</v>
      </c>
      <c r="E979" s="74">
        <v>0.32</v>
      </c>
    </row>
    <row r="980" spans="1:5" x14ac:dyDescent="0.2">
      <c r="A980" s="74">
        <v>200710</v>
      </c>
      <c r="B980" s="74">
        <v>1.8</v>
      </c>
      <c r="C980" s="74">
        <v>0.12</v>
      </c>
      <c r="D980" s="74">
        <v>-3.11</v>
      </c>
      <c r="E980" s="74">
        <v>0.32</v>
      </c>
    </row>
    <row r="981" spans="1:5" x14ac:dyDescent="0.2">
      <c r="A981" s="74">
        <v>200711</v>
      </c>
      <c r="B981" s="74">
        <v>-4.83</v>
      </c>
      <c r="C981" s="74">
        <v>-2.93</v>
      </c>
      <c r="D981" s="74">
        <v>-0.94</v>
      </c>
      <c r="E981" s="74">
        <v>0.34</v>
      </c>
    </row>
    <row r="982" spans="1:5" x14ac:dyDescent="0.2">
      <c r="A982" s="74">
        <v>200712</v>
      </c>
      <c r="B982" s="74">
        <v>-0.87</v>
      </c>
      <c r="C982" s="74">
        <v>0.16</v>
      </c>
      <c r="D982" s="74">
        <v>-0.52</v>
      </c>
      <c r="E982" s="74">
        <v>0.27</v>
      </c>
    </row>
    <row r="983" spans="1:5" x14ac:dyDescent="0.2">
      <c r="A983" s="74">
        <v>200801</v>
      </c>
      <c r="B983" s="74">
        <v>-6.36</v>
      </c>
      <c r="C983" s="74">
        <v>-0.98</v>
      </c>
      <c r="D983" s="74">
        <v>4.01</v>
      </c>
      <c r="E983" s="74">
        <v>0.21</v>
      </c>
    </row>
    <row r="984" spans="1:5" x14ac:dyDescent="0.2">
      <c r="A984" s="74">
        <v>200802</v>
      </c>
      <c r="B984" s="74">
        <v>-3.09</v>
      </c>
      <c r="C984" s="74">
        <v>-0.41</v>
      </c>
      <c r="D984" s="74">
        <v>-0.84</v>
      </c>
      <c r="E984" s="74">
        <v>0.13</v>
      </c>
    </row>
    <row r="985" spans="1:5" x14ac:dyDescent="0.2">
      <c r="A985" s="74">
        <v>200803</v>
      </c>
      <c r="B985" s="74">
        <v>-0.93</v>
      </c>
      <c r="C985" s="74">
        <v>0.77</v>
      </c>
      <c r="D985" s="74">
        <v>0.35</v>
      </c>
      <c r="E985" s="74">
        <v>0.17</v>
      </c>
    </row>
    <row r="986" spans="1:5" x14ac:dyDescent="0.2">
      <c r="A986" s="74">
        <v>200804</v>
      </c>
      <c r="B986" s="74">
        <v>4.5999999999999996</v>
      </c>
      <c r="C986" s="74">
        <v>-1.72</v>
      </c>
      <c r="D986" s="74">
        <v>-1.0900000000000001</v>
      </c>
      <c r="E986" s="74">
        <v>0.18</v>
      </c>
    </row>
    <row r="987" spans="1:5" x14ac:dyDescent="0.2">
      <c r="A987" s="74">
        <v>200805</v>
      </c>
      <c r="B987" s="74">
        <v>1.86</v>
      </c>
      <c r="C987" s="74">
        <v>2.95</v>
      </c>
      <c r="D987" s="74">
        <v>-1.53</v>
      </c>
      <c r="E987" s="74">
        <v>0.18</v>
      </c>
    </row>
    <row r="988" spans="1:5" x14ac:dyDescent="0.2">
      <c r="A988" s="74">
        <v>200806</v>
      </c>
      <c r="B988" s="74">
        <v>-8.44</v>
      </c>
      <c r="C988" s="74">
        <v>1.24</v>
      </c>
      <c r="D988" s="74">
        <v>-2.7</v>
      </c>
      <c r="E988" s="74">
        <v>0.17</v>
      </c>
    </row>
    <row r="989" spans="1:5" x14ac:dyDescent="0.2">
      <c r="A989" s="74">
        <v>200807</v>
      </c>
      <c r="B989" s="74">
        <v>-0.77</v>
      </c>
      <c r="C989" s="74">
        <v>2.56</v>
      </c>
      <c r="D989" s="74">
        <v>5.27</v>
      </c>
      <c r="E989" s="74">
        <v>0.15</v>
      </c>
    </row>
    <row r="990" spans="1:5" x14ac:dyDescent="0.2">
      <c r="A990" s="74">
        <v>200808</v>
      </c>
      <c r="B990" s="74">
        <v>1.53</v>
      </c>
      <c r="C990" s="74">
        <v>3.5</v>
      </c>
      <c r="D990" s="74">
        <v>1.48</v>
      </c>
      <c r="E990" s="74">
        <v>0.13</v>
      </c>
    </row>
    <row r="991" spans="1:5" x14ac:dyDescent="0.2">
      <c r="A991" s="74">
        <v>200809</v>
      </c>
      <c r="B991" s="74">
        <v>-9.24</v>
      </c>
      <c r="C991" s="74">
        <v>-1.24</v>
      </c>
      <c r="D991" s="74">
        <v>5.9</v>
      </c>
      <c r="E991" s="74">
        <v>0.15</v>
      </c>
    </row>
    <row r="992" spans="1:5" x14ac:dyDescent="0.2">
      <c r="A992" s="74">
        <v>200810</v>
      </c>
      <c r="B992" s="74">
        <v>-17.23</v>
      </c>
      <c r="C992" s="74">
        <v>-2.52</v>
      </c>
      <c r="D992" s="74">
        <v>-2.2200000000000002</v>
      </c>
      <c r="E992" s="74">
        <v>0.08</v>
      </c>
    </row>
    <row r="993" spans="1:5" x14ac:dyDescent="0.2">
      <c r="A993" s="74">
        <v>200811</v>
      </c>
      <c r="B993" s="74">
        <v>-7.86</v>
      </c>
      <c r="C993" s="74">
        <v>-2.87</v>
      </c>
      <c r="D993" s="74">
        <v>-6.3</v>
      </c>
      <c r="E993" s="74">
        <v>0.03</v>
      </c>
    </row>
    <row r="994" spans="1:5" x14ac:dyDescent="0.2">
      <c r="A994" s="74">
        <v>200812</v>
      </c>
      <c r="B994" s="74">
        <v>1.74</v>
      </c>
      <c r="C994" s="74">
        <v>3.49</v>
      </c>
      <c r="D994" s="74">
        <v>7.0000000000000007E-2</v>
      </c>
      <c r="E994" s="74">
        <v>0</v>
      </c>
    </row>
    <row r="995" spans="1:5" x14ac:dyDescent="0.2">
      <c r="A995" s="74">
        <v>200901</v>
      </c>
      <c r="B995" s="74">
        <v>-8.1199999999999992</v>
      </c>
      <c r="C995" s="74">
        <v>0.18</v>
      </c>
      <c r="D995" s="74">
        <v>-11.11</v>
      </c>
      <c r="E995" s="74">
        <v>0</v>
      </c>
    </row>
    <row r="996" spans="1:5" x14ac:dyDescent="0.2">
      <c r="A996" s="74">
        <v>200902</v>
      </c>
      <c r="B996" s="74">
        <v>-10.1</v>
      </c>
      <c r="C996" s="74">
        <v>0.13</v>
      </c>
      <c r="D996" s="74">
        <v>-6.91</v>
      </c>
      <c r="E996" s="74">
        <v>0.01</v>
      </c>
    </row>
    <row r="997" spans="1:5" x14ac:dyDescent="0.2">
      <c r="A997" s="74">
        <v>200903</v>
      </c>
      <c r="B997" s="74">
        <v>8.9499999999999993</v>
      </c>
      <c r="C997" s="74">
        <v>0</v>
      </c>
      <c r="D997" s="74">
        <v>3.34</v>
      </c>
      <c r="E997" s="74">
        <v>0.02</v>
      </c>
    </row>
    <row r="998" spans="1:5" x14ac:dyDescent="0.2">
      <c r="A998" s="74">
        <v>200904</v>
      </c>
      <c r="B998" s="74">
        <v>10.18</v>
      </c>
      <c r="C998" s="74">
        <v>5.28</v>
      </c>
      <c r="D998" s="74">
        <v>5.26</v>
      </c>
      <c r="E998" s="74">
        <v>0.01</v>
      </c>
    </row>
    <row r="999" spans="1:5" x14ac:dyDescent="0.2">
      <c r="A999" s="74">
        <v>200905</v>
      </c>
      <c r="B999" s="74">
        <v>5.21</v>
      </c>
      <c r="C999" s="74">
        <v>-2.52</v>
      </c>
      <c r="D999" s="74">
        <v>0.37</v>
      </c>
      <c r="E999" s="74">
        <v>0</v>
      </c>
    </row>
    <row r="1000" spans="1:5" x14ac:dyDescent="0.2">
      <c r="A1000" s="74">
        <v>200906</v>
      </c>
      <c r="B1000" s="74">
        <v>0.43</v>
      </c>
      <c r="C1000" s="74">
        <v>2.66</v>
      </c>
      <c r="D1000" s="74">
        <v>-2.72</v>
      </c>
      <c r="E1000" s="74">
        <v>0.01</v>
      </c>
    </row>
    <row r="1001" spans="1:5" x14ac:dyDescent="0.2">
      <c r="A1001" s="74">
        <v>200907</v>
      </c>
      <c r="B1001" s="74">
        <v>7.72</v>
      </c>
      <c r="C1001" s="74">
        <v>1.87</v>
      </c>
      <c r="D1001" s="74">
        <v>4.84</v>
      </c>
      <c r="E1001" s="74">
        <v>0.01</v>
      </c>
    </row>
    <row r="1002" spans="1:5" x14ac:dyDescent="0.2">
      <c r="A1002" s="74">
        <v>200908</v>
      </c>
      <c r="B1002" s="74">
        <v>3.33</v>
      </c>
      <c r="C1002" s="74">
        <v>-1.08</v>
      </c>
      <c r="D1002" s="74">
        <v>7.63</v>
      </c>
      <c r="E1002" s="74">
        <v>0.01</v>
      </c>
    </row>
    <row r="1003" spans="1:5" x14ac:dyDescent="0.2">
      <c r="A1003" s="74">
        <v>200909</v>
      </c>
      <c r="B1003" s="74">
        <v>4.08</v>
      </c>
      <c r="C1003" s="74">
        <v>2.4300000000000002</v>
      </c>
      <c r="D1003" s="74">
        <v>1.04</v>
      </c>
      <c r="E1003" s="74">
        <v>0.01</v>
      </c>
    </row>
    <row r="1004" spans="1:5" x14ac:dyDescent="0.2">
      <c r="A1004" s="74">
        <v>200910</v>
      </c>
      <c r="B1004" s="74">
        <v>-2.59</v>
      </c>
      <c r="C1004" s="74">
        <v>-4.34</v>
      </c>
      <c r="D1004" s="74">
        <v>-4.2</v>
      </c>
      <c r="E1004" s="74">
        <v>0</v>
      </c>
    </row>
    <row r="1005" spans="1:5" x14ac:dyDescent="0.2">
      <c r="A1005" s="74">
        <v>200911</v>
      </c>
      <c r="B1005" s="74">
        <v>5.56</v>
      </c>
      <c r="C1005" s="74">
        <v>-2.39</v>
      </c>
      <c r="D1005" s="74">
        <v>-0.33</v>
      </c>
      <c r="E1005" s="74">
        <v>0</v>
      </c>
    </row>
    <row r="1006" spans="1:5" x14ac:dyDescent="0.2">
      <c r="A1006" s="74">
        <v>200912</v>
      </c>
      <c r="B1006" s="74">
        <v>2.75</v>
      </c>
      <c r="C1006" s="74">
        <v>6.04</v>
      </c>
      <c r="D1006" s="74">
        <v>-0.17</v>
      </c>
      <c r="E1006" s="74">
        <v>0.01</v>
      </c>
    </row>
    <row r="1007" spans="1:5" x14ac:dyDescent="0.2">
      <c r="A1007" s="74">
        <v>201001</v>
      </c>
      <c r="B1007" s="74">
        <v>-3.36</v>
      </c>
      <c r="C1007" s="74">
        <v>0.4</v>
      </c>
      <c r="D1007" s="74">
        <v>0.43</v>
      </c>
      <c r="E1007" s="74">
        <v>0</v>
      </c>
    </row>
    <row r="1008" spans="1:5" x14ac:dyDescent="0.2">
      <c r="A1008" s="74">
        <v>201002</v>
      </c>
      <c r="B1008" s="74">
        <v>3.4</v>
      </c>
      <c r="C1008" s="74">
        <v>1.19</v>
      </c>
      <c r="D1008" s="74">
        <v>3.22</v>
      </c>
      <c r="E1008" s="74">
        <v>0</v>
      </c>
    </row>
    <row r="1009" spans="1:5" x14ac:dyDescent="0.2">
      <c r="A1009" s="74">
        <v>201003</v>
      </c>
      <c r="B1009" s="74">
        <v>6.31</v>
      </c>
      <c r="C1009" s="74">
        <v>1.48</v>
      </c>
      <c r="D1009" s="74">
        <v>2.21</v>
      </c>
      <c r="E1009" s="74">
        <v>0.01</v>
      </c>
    </row>
    <row r="1010" spans="1:5" x14ac:dyDescent="0.2">
      <c r="A1010" s="74">
        <v>201004</v>
      </c>
      <c r="B1010" s="74">
        <v>2</v>
      </c>
      <c r="C1010" s="74">
        <v>4.87</v>
      </c>
      <c r="D1010" s="74">
        <v>2.89</v>
      </c>
      <c r="E1010" s="74">
        <v>0.01</v>
      </c>
    </row>
    <row r="1011" spans="1:5" x14ac:dyDescent="0.2">
      <c r="A1011" s="74">
        <v>201005</v>
      </c>
      <c r="B1011" s="74">
        <v>-7.89</v>
      </c>
      <c r="C1011" s="74">
        <v>0.09</v>
      </c>
      <c r="D1011" s="74">
        <v>-2.44</v>
      </c>
      <c r="E1011" s="74">
        <v>0.01</v>
      </c>
    </row>
    <row r="1012" spans="1:5" x14ac:dyDescent="0.2">
      <c r="A1012" s="74">
        <v>201006</v>
      </c>
      <c r="B1012" s="74">
        <v>-5.57</v>
      </c>
      <c r="C1012" s="74">
        <v>-1.81</v>
      </c>
      <c r="D1012" s="74">
        <v>-4.7</v>
      </c>
      <c r="E1012" s="74">
        <v>0.01</v>
      </c>
    </row>
    <row r="1013" spans="1:5" x14ac:dyDescent="0.2">
      <c r="A1013" s="74">
        <v>201007</v>
      </c>
      <c r="B1013" s="74">
        <v>6.93</v>
      </c>
      <c r="C1013" s="74">
        <v>0.24</v>
      </c>
      <c r="D1013" s="74">
        <v>-0.3</v>
      </c>
      <c r="E1013" s="74">
        <v>0.01</v>
      </c>
    </row>
    <row r="1014" spans="1:5" x14ac:dyDescent="0.2">
      <c r="A1014" s="74">
        <v>201008</v>
      </c>
      <c r="B1014" s="74">
        <v>-4.7699999999999996</v>
      </c>
      <c r="C1014" s="74">
        <v>-2.95</v>
      </c>
      <c r="D1014" s="74">
        <v>-1.96</v>
      </c>
      <c r="E1014" s="74">
        <v>0.01</v>
      </c>
    </row>
    <row r="1015" spans="1:5" x14ac:dyDescent="0.2">
      <c r="A1015" s="74">
        <v>201009</v>
      </c>
      <c r="B1015" s="74">
        <v>9.5399999999999991</v>
      </c>
      <c r="C1015" s="74">
        <v>3.96</v>
      </c>
      <c r="D1015" s="74">
        <v>-3.17</v>
      </c>
      <c r="E1015" s="74">
        <v>0.01</v>
      </c>
    </row>
    <row r="1016" spans="1:5" x14ac:dyDescent="0.2">
      <c r="A1016" s="74">
        <v>201010</v>
      </c>
      <c r="B1016" s="74">
        <v>3.88</v>
      </c>
      <c r="C1016" s="74">
        <v>1.21</v>
      </c>
      <c r="D1016" s="74">
        <v>-2.4900000000000002</v>
      </c>
      <c r="E1016" s="74">
        <v>0.01</v>
      </c>
    </row>
    <row r="1017" spans="1:5" x14ac:dyDescent="0.2">
      <c r="A1017" s="74">
        <v>201011</v>
      </c>
      <c r="B1017" s="74">
        <v>0.6</v>
      </c>
      <c r="C1017" s="74">
        <v>3.77</v>
      </c>
      <c r="D1017" s="74">
        <v>-0.88</v>
      </c>
      <c r="E1017" s="74">
        <v>0.01</v>
      </c>
    </row>
    <row r="1018" spans="1:5" x14ac:dyDescent="0.2">
      <c r="A1018" s="74">
        <v>201012</v>
      </c>
      <c r="B1018" s="74">
        <v>6.82</v>
      </c>
      <c r="C1018" s="74">
        <v>0.67</v>
      </c>
      <c r="D1018" s="74">
        <v>3.78</v>
      </c>
      <c r="E1018" s="74">
        <v>0.01</v>
      </c>
    </row>
    <row r="1019" spans="1:5" x14ac:dyDescent="0.2">
      <c r="A1019" s="74">
        <v>201101</v>
      </c>
      <c r="B1019" s="74">
        <v>1.99</v>
      </c>
      <c r="C1019" s="74">
        <v>-2.44</v>
      </c>
      <c r="D1019" s="74">
        <v>0.77</v>
      </c>
      <c r="E1019" s="74">
        <v>0.01</v>
      </c>
    </row>
    <row r="1020" spans="1:5" x14ac:dyDescent="0.2">
      <c r="A1020" s="74">
        <v>201102</v>
      </c>
      <c r="B1020" s="74">
        <v>3.49</v>
      </c>
      <c r="C1020" s="74">
        <v>1.47</v>
      </c>
      <c r="D1020" s="74">
        <v>1.24</v>
      </c>
      <c r="E1020" s="74">
        <v>0.01</v>
      </c>
    </row>
    <row r="1021" spans="1:5" x14ac:dyDescent="0.2">
      <c r="A1021" s="74">
        <v>201103</v>
      </c>
      <c r="B1021" s="74">
        <v>0.46</v>
      </c>
      <c r="C1021" s="74">
        <v>2.56</v>
      </c>
      <c r="D1021" s="74">
        <v>-1.88</v>
      </c>
      <c r="E1021" s="74">
        <v>0.01</v>
      </c>
    </row>
    <row r="1022" spans="1:5" x14ac:dyDescent="0.2">
      <c r="A1022" s="74">
        <v>201104</v>
      </c>
      <c r="B1022" s="74">
        <v>2.9</v>
      </c>
      <c r="C1022" s="74">
        <v>-0.32</v>
      </c>
      <c r="D1022" s="74">
        <v>-2.48</v>
      </c>
      <c r="E1022" s="74">
        <v>0</v>
      </c>
    </row>
    <row r="1023" spans="1:5" x14ac:dyDescent="0.2">
      <c r="A1023" s="74">
        <v>201105</v>
      </c>
      <c r="B1023" s="74">
        <v>-1.27</v>
      </c>
      <c r="C1023" s="74">
        <v>-0.65</v>
      </c>
      <c r="D1023" s="74">
        <v>-2</v>
      </c>
      <c r="E1023" s="74">
        <v>0</v>
      </c>
    </row>
    <row r="1024" spans="1:5" x14ac:dyDescent="0.2">
      <c r="A1024" s="74">
        <v>201106</v>
      </c>
      <c r="B1024" s="74">
        <v>-1.75</v>
      </c>
      <c r="C1024" s="74">
        <v>-0.14000000000000001</v>
      </c>
      <c r="D1024" s="74">
        <v>-0.38</v>
      </c>
      <c r="E1024" s="74">
        <v>0</v>
      </c>
    </row>
    <row r="1025" spans="1:5" x14ac:dyDescent="0.2">
      <c r="A1025" s="74">
        <v>201107</v>
      </c>
      <c r="B1025" s="74">
        <v>-2.35</v>
      </c>
      <c r="C1025" s="74">
        <v>-1.29</v>
      </c>
      <c r="D1025" s="74">
        <v>-0.91</v>
      </c>
      <c r="E1025" s="74">
        <v>0</v>
      </c>
    </row>
    <row r="1026" spans="1:5" x14ac:dyDescent="0.2">
      <c r="A1026" s="74">
        <v>201108</v>
      </c>
      <c r="B1026" s="74">
        <v>-5.99</v>
      </c>
      <c r="C1026" s="74">
        <v>-3.07</v>
      </c>
      <c r="D1026" s="74">
        <v>-2.4</v>
      </c>
      <c r="E1026" s="74">
        <v>0.01</v>
      </c>
    </row>
    <row r="1027" spans="1:5" x14ac:dyDescent="0.2">
      <c r="A1027" s="74">
        <v>201109</v>
      </c>
      <c r="B1027" s="74">
        <v>-7.59</v>
      </c>
      <c r="C1027" s="74">
        <v>-3.33</v>
      </c>
      <c r="D1027" s="74">
        <v>-1.75</v>
      </c>
      <c r="E1027" s="74">
        <v>0</v>
      </c>
    </row>
    <row r="1028" spans="1:5" x14ac:dyDescent="0.2">
      <c r="A1028" s="74">
        <v>201110</v>
      </c>
      <c r="B1028" s="74">
        <v>11.35</v>
      </c>
      <c r="C1028" s="74">
        <v>3.3</v>
      </c>
      <c r="D1028" s="74">
        <v>0.12</v>
      </c>
      <c r="E1028" s="74">
        <v>0</v>
      </c>
    </row>
    <row r="1029" spans="1:5" x14ac:dyDescent="0.2">
      <c r="A1029" s="74">
        <v>201111</v>
      </c>
      <c r="B1029" s="74">
        <v>-0.28000000000000003</v>
      </c>
      <c r="C1029" s="74">
        <v>-0.17</v>
      </c>
      <c r="D1029" s="74">
        <v>-0.46</v>
      </c>
      <c r="E1029" s="74">
        <v>0</v>
      </c>
    </row>
    <row r="1030" spans="1:5" x14ac:dyDescent="0.2">
      <c r="A1030" s="74">
        <v>201112</v>
      </c>
      <c r="B1030" s="74">
        <v>0.74</v>
      </c>
      <c r="C1030" s="74">
        <v>-0.6</v>
      </c>
      <c r="D1030" s="74">
        <v>1.61</v>
      </c>
      <c r="E1030" s="74">
        <v>0</v>
      </c>
    </row>
    <row r="1031" spans="1:5" x14ac:dyDescent="0.2">
      <c r="A1031" s="74">
        <v>201201</v>
      </c>
      <c r="B1031" s="74">
        <v>5.05</v>
      </c>
      <c r="C1031" s="74">
        <v>2.06</v>
      </c>
      <c r="D1031" s="74">
        <v>-0.94</v>
      </c>
      <c r="E1031" s="74">
        <v>0</v>
      </c>
    </row>
    <row r="1032" spans="1:5" x14ac:dyDescent="0.2">
      <c r="A1032" s="74">
        <v>201202</v>
      </c>
      <c r="B1032" s="74">
        <v>4.42</v>
      </c>
      <c r="C1032" s="74">
        <v>-1.86</v>
      </c>
      <c r="D1032" s="74">
        <v>0.43</v>
      </c>
      <c r="E1032" s="74">
        <v>0</v>
      </c>
    </row>
    <row r="1033" spans="1:5" x14ac:dyDescent="0.2">
      <c r="A1033" s="74">
        <v>201203</v>
      </c>
      <c r="B1033" s="74">
        <v>3.11</v>
      </c>
      <c r="C1033" s="74">
        <v>-0.66</v>
      </c>
      <c r="D1033" s="74">
        <v>1.1200000000000001</v>
      </c>
      <c r="E1033" s="74">
        <v>0</v>
      </c>
    </row>
    <row r="1034" spans="1:5" x14ac:dyDescent="0.2">
      <c r="A1034" s="74">
        <v>201204</v>
      </c>
      <c r="B1034" s="74">
        <v>-0.85</v>
      </c>
      <c r="C1034" s="74">
        <v>-0.41</v>
      </c>
      <c r="D1034" s="74">
        <v>-0.77</v>
      </c>
      <c r="E1034" s="74">
        <v>0</v>
      </c>
    </row>
    <row r="1035" spans="1:5" x14ac:dyDescent="0.2">
      <c r="A1035" s="74">
        <v>201205</v>
      </c>
      <c r="B1035" s="74">
        <v>-6.19</v>
      </c>
      <c r="C1035" s="74">
        <v>0.09</v>
      </c>
      <c r="D1035" s="74">
        <v>-1.06</v>
      </c>
      <c r="E1035" s="74">
        <v>0.01</v>
      </c>
    </row>
    <row r="1036" spans="1:5" x14ac:dyDescent="0.2">
      <c r="A1036" s="74">
        <v>201206</v>
      </c>
      <c r="B1036" s="74">
        <v>3.89</v>
      </c>
      <c r="C1036" s="74">
        <v>0.64</v>
      </c>
      <c r="D1036" s="74">
        <v>0.59</v>
      </c>
      <c r="E1036" s="74">
        <v>0</v>
      </c>
    </row>
    <row r="1037" spans="1:5" x14ac:dyDescent="0.2">
      <c r="A1037" s="74">
        <v>201207</v>
      </c>
      <c r="B1037" s="74">
        <v>0.79</v>
      </c>
      <c r="C1037" s="74">
        <v>-2.72</v>
      </c>
      <c r="D1037" s="74">
        <v>-0.12</v>
      </c>
      <c r="E1037" s="74">
        <v>0</v>
      </c>
    </row>
    <row r="1038" spans="1:5" x14ac:dyDescent="0.2">
      <c r="A1038" s="74">
        <v>201208</v>
      </c>
      <c r="B1038" s="74">
        <v>2.5499999999999998</v>
      </c>
      <c r="C1038" s="74">
        <v>0.48</v>
      </c>
      <c r="D1038" s="74">
        <v>1.3</v>
      </c>
      <c r="E1038" s="74">
        <v>0.01</v>
      </c>
    </row>
    <row r="1039" spans="1:5" x14ac:dyDescent="0.2">
      <c r="A1039" s="74">
        <v>201209</v>
      </c>
      <c r="B1039" s="74">
        <v>2.73</v>
      </c>
      <c r="C1039" s="74">
        <v>0.54</v>
      </c>
      <c r="D1039" s="74">
        <v>1.58</v>
      </c>
      <c r="E1039" s="74">
        <v>0.01</v>
      </c>
    </row>
    <row r="1040" spans="1:5" x14ac:dyDescent="0.2">
      <c r="A1040" s="74">
        <v>201210</v>
      </c>
      <c r="B1040" s="74">
        <v>-1.76</v>
      </c>
      <c r="C1040" s="74">
        <v>-1.17</v>
      </c>
      <c r="D1040" s="74">
        <v>3.56</v>
      </c>
      <c r="E1040" s="74">
        <v>0.01</v>
      </c>
    </row>
    <row r="1041" spans="1:5" x14ac:dyDescent="0.2">
      <c r="A1041" s="74">
        <v>201211</v>
      </c>
      <c r="B1041" s="74">
        <v>0.78</v>
      </c>
      <c r="C1041" s="74">
        <v>0.61</v>
      </c>
      <c r="D1041" s="74">
        <v>-0.83</v>
      </c>
      <c r="E1041" s="74">
        <v>0.01</v>
      </c>
    </row>
    <row r="1042" spans="1:5" x14ac:dyDescent="0.2">
      <c r="A1042" s="74">
        <v>201212</v>
      </c>
      <c r="B1042" s="74">
        <v>1.18</v>
      </c>
      <c r="C1042" s="74">
        <v>1.52</v>
      </c>
      <c r="D1042" s="74">
        <v>3.53</v>
      </c>
      <c r="E1042" s="74">
        <v>0.01</v>
      </c>
    </row>
    <row r="1043" spans="1:5" x14ac:dyDescent="0.2">
      <c r="A1043" s="74">
        <v>201301</v>
      </c>
      <c r="B1043" s="74">
        <v>5.57</v>
      </c>
      <c r="C1043" s="74">
        <v>0.31</v>
      </c>
      <c r="D1043" s="74">
        <v>0.95</v>
      </c>
      <c r="E1043" s="74">
        <v>0</v>
      </c>
    </row>
    <row r="1044" spans="1:5" x14ac:dyDescent="0.2">
      <c r="A1044" s="74">
        <v>201302</v>
      </c>
      <c r="B1044" s="74">
        <v>1.29</v>
      </c>
      <c r="C1044" s="74">
        <v>-0.33</v>
      </c>
      <c r="D1044" s="74">
        <v>0.1</v>
      </c>
      <c r="E1044" s="74">
        <v>0</v>
      </c>
    </row>
    <row r="1045" spans="1:5" x14ac:dyDescent="0.2">
      <c r="A1045" s="74">
        <v>201303</v>
      </c>
      <c r="B1045" s="74">
        <v>4.03</v>
      </c>
      <c r="C1045" s="74">
        <v>0.83</v>
      </c>
      <c r="D1045" s="74">
        <v>-0.23</v>
      </c>
      <c r="E1045" s="74">
        <v>0</v>
      </c>
    </row>
    <row r="1046" spans="1:5" x14ac:dyDescent="0.2">
      <c r="A1046" s="74">
        <v>201304</v>
      </c>
      <c r="B1046" s="74">
        <v>1.55</v>
      </c>
      <c r="C1046" s="74">
        <v>-2.36</v>
      </c>
      <c r="D1046" s="74">
        <v>0.5</v>
      </c>
      <c r="E1046" s="74">
        <v>0</v>
      </c>
    </row>
    <row r="1047" spans="1:5" x14ac:dyDescent="0.2">
      <c r="A1047" s="74">
        <v>201305</v>
      </c>
      <c r="B1047" s="74">
        <v>2.8</v>
      </c>
      <c r="C1047" s="74">
        <v>1.72</v>
      </c>
      <c r="D1047" s="74">
        <v>2.67</v>
      </c>
      <c r="E1047" s="74">
        <v>0</v>
      </c>
    </row>
    <row r="1048" spans="1:5" x14ac:dyDescent="0.2">
      <c r="A1048" s="74">
        <v>201306</v>
      </c>
      <c r="B1048" s="74">
        <v>-1.2</v>
      </c>
      <c r="C1048" s="74">
        <v>1.32</v>
      </c>
      <c r="D1048" s="74">
        <v>0.05</v>
      </c>
      <c r="E1048" s="74">
        <v>0</v>
      </c>
    </row>
    <row r="1049" spans="1:5" x14ac:dyDescent="0.2">
      <c r="A1049" s="74">
        <v>201307</v>
      </c>
      <c r="B1049" s="74">
        <v>5.65</v>
      </c>
      <c r="C1049" s="74">
        <v>1.87</v>
      </c>
      <c r="D1049" s="74">
        <v>0.56999999999999995</v>
      </c>
      <c r="E1049" s="74">
        <v>0</v>
      </c>
    </row>
    <row r="1050" spans="1:5" x14ac:dyDescent="0.2">
      <c r="A1050" s="74">
        <v>201308</v>
      </c>
      <c r="B1050" s="74">
        <v>-2.71</v>
      </c>
      <c r="C1050" s="74">
        <v>0.26</v>
      </c>
      <c r="D1050" s="74">
        <v>-2.68</v>
      </c>
      <c r="E1050" s="74">
        <v>0</v>
      </c>
    </row>
    <row r="1051" spans="1:5" x14ac:dyDescent="0.2">
      <c r="A1051" s="74">
        <v>201309</v>
      </c>
      <c r="B1051" s="74">
        <v>3.77</v>
      </c>
      <c r="C1051" s="74">
        <v>2.9</v>
      </c>
      <c r="D1051" s="74">
        <v>-1.23</v>
      </c>
      <c r="E1051" s="74">
        <v>0</v>
      </c>
    </row>
    <row r="1052" spans="1:5" x14ac:dyDescent="0.2">
      <c r="A1052" s="74">
        <v>201310</v>
      </c>
      <c r="B1052" s="74">
        <v>4.18</v>
      </c>
      <c r="C1052" s="74">
        <v>-1.56</v>
      </c>
      <c r="D1052" s="74">
        <v>1.26</v>
      </c>
      <c r="E1052" s="74">
        <v>0</v>
      </c>
    </row>
    <row r="1053" spans="1:5" x14ac:dyDescent="0.2">
      <c r="A1053" s="74">
        <v>201311</v>
      </c>
      <c r="B1053" s="74">
        <v>3.13</v>
      </c>
      <c r="C1053" s="74">
        <v>1.29</v>
      </c>
      <c r="D1053" s="74">
        <v>0.28000000000000003</v>
      </c>
      <c r="E1053" s="74">
        <v>0</v>
      </c>
    </row>
    <row r="1054" spans="1:5" x14ac:dyDescent="0.2">
      <c r="A1054" s="74">
        <v>201312</v>
      </c>
      <c r="B1054" s="74">
        <v>2.81</v>
      </c>
      <c r="C1054" s="74">
        <v>-0.46</v>
      </c>
      <c r="D1054" s="74">
        <v>-0.01</v>
      </c>
      <c r="E1054" s="74">
        <v>0</v>
      </c>
    </row>
    <row r="1055" spans="1:5" x14ac:dyDescent="0.2">
      <c r="A1055" s="74">
        <v>201401</v>
      </c>
      <c r="B1055" s="74">
        <v>-3.32</v>
      </c>
      <c r="C1055" s="74">
        <v>0.92</v>
      </c>
      <c r="D1055" s="74">
        <v>-2.02</v>
      </c>
      <c r="E1055" s="74">
        <v>0</v>
      </c>
    </row>
    <row r="1056" spans="1:5" x14ac:dyDescent="0.2">
      <c r="A1056" s="74">
        <v>201402</v>
      </c>
      <c r="B1056" s="74">
        <v>4.6500000000000004</v>
      </c>
      <c r="C1056" s="74">
        <v>0.37</v>
      </c>
      <c r="D1056" s="74">
        <v>-0.31</v>
      </c>
      <c r="E1056" s="74">
        <v>0</v>
      </c>
    </row>
    <row r="1057" spans="1:5" x14ac:dyDescent="0.2">
      <c r="A1057" s="74">
        <v>201403</v>
      </c>
      <c r="B1057" s="74">
        <v>0.43</v>
      </c>
      <c r="C1057" s="74">
        <v>-1.87</v>
      </c>
      <c r="D1057" s="74">
        <v>4.92</v>
      </c>
      <c r="E1057" s="74">
        <v>0</v>
      </c>
    </row>
    <row r="1058" spans="1:5" x14ac:dyDescent="0.2">
      <c r="A1058" s="74">
        <v>201404</v>
      </c>
      <c r="B1058" s="74">
        <v>-0.19</v>
      </c>
      <c r="C1058" s="74">
        <v>-4.2</v>
      </c>
      <c r="D1058" s="74">
        <v>1.1399999999999999</v>
      </c>
      <c r="E1058" s="74">
        <v>0</v>
      </c>
    </row>
    <row r="1059" spans="1:5" x14ac:dyDescent="0.2">
      <c r="A1059" s="74">
        <v>201405</v>
      </c>
      <c r="B1059" s="74">
        <v>2.06</v>
      </c>
      <c r="C1059" s="74">
        <v>-1.89</v>
      </c>
      <c r="D1059" s="74">
        <v>-0.13</v>
      </c>
      <c r="E1059" s="74">
        <v>0</v>
      </c>
    </row>
    <row r="1060" spans="1:5" x14ac:dyDescent="0.2">
      <c r="A1060" s="74">
        <v>201406</v>
      </c>
      <c r="B1060" s="74">
        <v>2.61</v>
      </c>
      <c r="C1060" s="74">
        <v>3.09</v>
      </c>
      <c r="D1060" s="74">
        <v>-0.69</v>
      </c>
      <c r="E1060" s="74">
        <v>0</v>
      </c>
    </row>
    <row r="1061" spans="1:5" x14ac:dyDescent="0.2">
      <c r="A1061" s="74">
        <v>201407</v>
      </c>
      <c r="B1061" s="74">
        <v>-2.04</v>
      </c>
      <c r="C1061" s="74">
        <v>-4.26</v>
      </c>
      <c r="D1061" s="74">
        <v>-0.02</v>
      </c>
      <c r="E1061" s="74">
        <v>0</v>
      </c>
    </row>
    <row r="1062" spans="1:5" x14ac:dyDescent="0.2">
      <c r="A1062" s="74">
        <v>201408</v>
      </c>
      <c r="B1062" s="74">
        <v>4.24</v>
      </c>
      <c r="C1062" s="74">
        <v>0.38</v>
      </c>
      <c r="D1062" s="74">
        <v>-0.43</v>
      </c>
      <c r="E1062" s="74">
        <v>0</v>
      </c>
    </row>
    <row r="1063" spans="1:5" x14ac:dyDescent="0.2">
      <c r="A1063" s="74">
        <v>201409</v>
      </c>
      <c r="B1063" s="74">
        <v>-1.97</v>
      </c>
      <c r="C1063" s="74">
        <v>-3.71</v>
      </c>
      <c r="D1063" s="74">
        <v>-1.36</v>
      </c>
      <c r="E1063" s="74">
        <v>0</v>
      </c>
    </row>
    <row r="1064" spans="1:5" x14ac:dyDescent="0.2">
      <c r="A1064" s="74">
        <v>201410</v>
      </c>
      <c r="B1064" s="74">
        <v>2.52</v>
      </c>
      <c r="C1064" s="74">
        <v>4.24</v>
      </c>
      <c r="D1064" s="74">
        <v>-1.85</v>
      </c>
      <c r="E1064" s="74">
        <v>0</v>
      </c>
    </row>
    <row r="1065" spans="1:5" x14ac:dyDescent="0.2">
      <c r="A1065" s="74">
        <v>201411</v>
      </c>
      <c r="B1065" s="74">
        <v>2.5499999999999998</v>
      </c>
      <c r="C1065" s="74">
        <v>-2.0299999999999998</v>
      </c>
      <c r="D1065" s="74">
        <v>-3.12</v>
      </c>
      <c r="E1065" s="74">
        <v>0</v>
      </c>
    </row>
    <row r="1066" spans="1:5" x14ac:dyDescent="0.2">
      <c r="A1066" s="74">
        <v>201412</v>
      </c>
      <c r="B1066" s="74">
        <v>-0.06</v>
      </c>
      <c r="C1066" s="74">
        <v>2.48</v>
      </c>
      <c r="D1066" s="74">
        <v>2.29</v>
      </c>
      <c r="E1066" s="74">
        <v>0</v>
      </c>
    </row>
    <row r="1067" spans="1:5" x14ac:dyDescent="0.2">
      <c r="A1067" s="74">
        <v>201501</v>
      </c>
      <c r="B1067" s="74">
        <v>-3.11</v>
      </c>
      <c r="C1067" s="74">
        <v>-0.54</v>
      </c>
      <c r="D1067" s="74">
        <v>-3.61</v>
      </c>
      <c r="E1067" s="74">
        <v>0</v>
      </c>
    </row>
    <row r="1068" spans="1:5" x14ac:dyDescent="0.2">
      <c r="A1068" s="74">
        <v>201502</v>
      </c>
      <c r="B1068" s="74">
        <v>6.13</v>
      </c>
      <c r="C1068" s="74">
        <v>0.6</v>
      </c>
      <c r="D1068" s="74">
        <v>-1.85</v>
      </c>
      <c r="E1068" s="74">
        <v>0</v>
      </c>
    </row>
    <row r="1069" spans="1:5" x14ac:dyDescent="0.2">
      <c r="A1069" s="74">
        <v>201503</v>
      </c>
      <c r="B1069" s="74">
        <v>-1.1200000000000001</v>
      </c>
      <c r="C1069" s="74">
        <v>3.06</v>
      </c>
      <c r="D1069" s="74">
        <v>-0.41</v>
      </c>
      <c r="E1069" s="74">
        <v>0</v>
      </c>
    </row>
    <row r="1070" spans="1:5" x14ac:dyDescent="0.2">
      <c r="A1070" s="74">
        <v>201504</v>
      </c>
      <c r="B1070" s="74">
        <v>0.59</v>
      </c>
      <c r="C1070" s="74">
        <v>-3.04</v>
      </c>
      <c r="D1070" s="74">
        <v>1.83</v>
      </c>
      <c r="E1070" s="74">
        <v>0</v>
      </c>
    </row>
    <row r="1071" spans="1:5" x14ac:dyDescent="0.2">
      <c r="A1071" s="74">
        <v>201505</v>
      </c>
      <c r="B1071" s="74">
        <v>1.36</v>
      </c>
      <c r="C1071" s="74">
        <v>0.91</v>
      </c>
      <c r="D1071" s="74">
        <v>-1.1000000000000001</v>
      </c>
      <c r="E1071" s="74">
        <v>0</v>
      </c>
    </row>
    <row r="1072" spans="1:5" x14ac:dyDescent="0.2">
      <c r="A1072" s="74">
        <v>201506</v>
      </c>
      <c r="B1072" s="74">
        <v>-1.53</v>
      </c>
      <c r="C1072" s="74">
        <v>2.88</v>
      </c>
      <c r="D1072" s="74">
        <v>-0.76</v>
      </c>
      <c r="E1072" s="74">
        <v>0</v>
      </c>
    </row>
    <row r="1073" spans="1:5" x14ac:dyDescent="0.2">
      <c r="A1073" s="74">
        <v>201507</v>
      </c>
      <c r="B1073" s="74">
        <v>1.54</v>
      </c>
      <c r="C1073" s="74">
        <v>-4.2</v>
      </c>
      <c r="D1073" s="74">
        <v>-4.07</v>
      </c>
      <c r="E1073" s="74">
        <v>0</v>
      </c>
    </row>
    <row r="1074" spans="1:5" x14ac:dyDescent="0.2">
      <c r="A1074" s="74">
        <v>201508</v>
      </c>
      <c r="B1074" s="74">
        <v>-6.04</v>
      </c>
      <c r="C1074" s="74">
        <v>0.36</v>
      </c>
      <c r="D1074" s="74">
        <v>2.8</v>
      </c>
      <c r="E1074" s="74">
        <v>0</v>
      </c>
    </row>
    <row r="1075" spans="1:5" x14ac:dyDescent="0.2">
      <c r="A1075" s="74">
        <v>201509</v>
      </c>
      <c r="B1075" s="74">
        <v>-3.07</v>
      </c>
      <c r="C1075" s="74">
        <v>-2.63</v>
      </c>
      <c r="D1075" s="74">
        <v>0.56999999999999995</v>
      </c>
      <c r="E1075" s="74">
        <v>0</v>
      </c>
    </row>
    <row r="1076" spans="1:5" x14ac:dyDescent="0.2">
      <c r="A1076" s="74">
        <v>201510</v>
      </c>
      <c r="B1076" s="74">
        <v>7.75</v>
      </c>
      <c r="C1076" s="74">
        <v>-1.86</v>
      </c>
      <c r="D1076" s="74">
        <v>-0.46</v>
      </c>
      <c r="E1076" s="74">
        <v>0</v>
      </c>
    </row>
    <row r="1077" spans="1:5" x14ac:dyDescent="0.2">
      <c r="A1077" s="74">
        <v>201511</v>
      </c>
      <c r="B1077" s="74">
        <v>0.56000000000000005</v>
      </c>
      <c r="C1077" s="74">
        <v>3.6</v>
      </c>
      <c r="D1077" s="74">
        <v>-0.38</v>
      </c>
      <c r="E1077" s="74">
        <v>0</v>
      </c>
    </row>
    <row r="1078" spans="1:5" x14ac:dyDescent="0.2">
      <c r="A1078" s="74">
        <v>201512</v>
      </c>
      <c r="B1078" s="74">
        <v>-2.17</v>
      </c>
      <c r="C1078" s="74">
        <v>-2.81</v>
      </c>
      <c r="D1078" s="74">
        <v>-2.59</v>
      </c>
      <c r="E1078" s="74">
        <v>0.01</v>
      </c>
    </row>
    <row r="1079" spans="1:5" x14ac:dyDescent="0.2">
      <c r="A1079" s="74">
        <v>201601</v>
      </c>
      <c r="B1079" s="74">
        <v>-5.77</v>
      </c>
      <c r="C1079" s="74">
        <v>-3.39</v>
      </c>
      <c r="D1079" s="74">
        <v>2.06</v>
      </c>
      <c r="E1079" s="74">
        <v>0.01</v>
      </c>
    </row>
    <row r="1080" spans="1:5" x14ac:dyDescent="0.2">
      <c r="A1080" s="74">
        <v>201602</v>
      </c>
      <c r="B1080" s="74">
        <v>-7.0000000000000007E-2</v>
      </c>
      <c r="C1080" s="74">
        <v>0.81</v>
      </c>
      <c r="D1080" s="74">
        <v>-0.56999999999999995</v>
      </c>
      <c r="E1080" s="74">
        <v>0.02</v>
      </c>
    </row>
    <row r="1081" spans="1:5" x14ac:dyDescent="0.2">
      <c r="A1081" s="74">
        <v>201603</v>
      </c>
      <c r="B1081" s="74">
        <v>6.96</v>
      </c>
      <c r="C1081" s="74">
        <v>0.76</v>
      </c>
      <c r="D1081" s="74">
        <v>1.1000000000000001</v>
      </c>
      <c r="E1081" s="74">
        <v>0.02</v>
      </c>
    </row>
    <row r="1082" spans="1:5" x14ac:dyDescent="0.2">
      <c r="A1082" s="74">
        <v>201604</v>
      </c>
      <c r="B1082" s="74">
        <v>0.91</v>
      </c>
      <c r="C1082" s="74">
        <v>0.67</v>
      </c>
      <c r="D1082" s="74">
        <v>3.21</v>
      </c>
      <c r="E1082" s="74">
        <v>0.01</v>
      </c>
    </row>
    <row r="1083" spans="1:5" x14ac:dyDescent="0.2">
      <c r="A1083" s="74">
        <v>201605</v>
      </c>
      <c r="B1083" s="74">
        <v>1.78</v>
      </c>
      <c r="C1083" s="74">
        <v>-0.19</v>
      </c>
      <c r="D1083" s="74">
        <v>-1.66</v>
      </c>
      <c r="E1083" s="74">
        <v>0.01</v>
      </c>
    </row>
    <row r="1084" spans="1:5" x14ac:dyDescent="0.2">
      <c r="A1084" s="74">
        <v>201606</v>
      </c>
      <c r="B1084" s="74">
        <v>-0.05</v>
      </c>
      <c r="C1084" s="74">
        <v>0.59</v>
      </c>
      <c r="D1084" s="74">
        <v>-1.45</v>
      </c>
      <c r="E1084" s="74">
        <v>0.02</v>
      </c>
    </row>
    <row r="1085" spans="1:5" x14ac:dyDescent="0.2">
      <c r="A1085" s="74">
        <v>201607</v>
      </c>
      <c r="B1085" s="74">
        <v>3.95</v>
      </c>
      <c r="C1085" s="74">
        <v>2.4900000000000002</v>
      </c>
      <c r="D1085" s="74">
        <v>-1.31</v>
      </c>
      <c r="E1085" s="74">
        <v>0.02</v>
      </c>
    </row>
    <row r="1086" spans="1:5" x14ac:dyDescent="0.2">
      <c r="A1086" s="74">
        <v>201608</v>
      </c>
      <c r="B1086" s="74">
        <v>0.49</v>
      </c>
      <c r="C1086" s="74">
        <v>1.1599999999999999</v>
      </c>
      <c r="D1086" s="74">
        <v>3.16</v>
      </c>
      <c r="E1086" s="74">
        <v>0.02</v>
      </c>
    </row>
    <row r="1087" spans="1:5" x14ac:dyDescent="0.2">
      <c r="A1087" s="74">
        <v>201609</v>
      </c>
      <c r="B1087" s="74">
        <v>0.25</v>
      </c>
      <c r="C1087" s="74">
        <v>2.13</v>
      </c>
      <c r="D1087" s="74">
        <v>-1.22</v>
      </c>
      <c r="E1087" s="74">
        <v>0.02</v>
      </c>
    </row>
    <row r="1088" spans="1:5" x14ac:dyDescent="0.2">
      <c r="A1088" s="74">
        <v>201610</v>
      </c>
      <c r="B1088" s="74">
        <v>-2.02</v>
      </c>
      <c r="C1088" s="74">
        <v>-4.4000000000000004</v>
      </c>
      <c r="D1088" s="74">
        <v>4.12</v>
      </c>
      <c r="E1088" s="74">
        <v>0.02</v>
      </c>
    </row>
    <row r="1089" spans="1:5" x14ac:dyDescent="0.2">
      <c r="A1089" s="74">
        <v>201611</v>
      </c>
      <c r="B1089" s="74">
        <v>4.8600000000000003</v>
      </c>
      <c r="C1089" s="74">
        <v>5.68</v>
      </c>
      <c r="D1089" s="74">
        <v>8.1999999999999993</v>
      </c>
      <c r="E1089" s="74">
        <v>0.01</v>
      </c>
    </row>
    <row r="1090" spans="1:5" x14ac:dyDescent="0.2">
      <c r="A1090" s="74">
        <v>201612</v>
      </c>
      <c r="B1090" s="74">
        <v>1.81</v>
      </c>
      <c r="C1090" s="74">
        <v>0.11</v>
      </c>
      <c r="D1090" s="74">
        <v>3.56</v>
      </c>
      <c r="E1090" s="74">
        <v>0.03</v>
      </c>
    </row>
    <row r="1091" spans="1:5" x14ac:dyDescent="0.2">
      <c r="A1091" s="74">
        <v>201701</v>
      </c>
      <c r="B1091" s="74">
        <v>1.94</v>
      </c>
      <c r="C1091" s="74">
        <v>-1.1599999999999999</v>
      </c>
      <c r="D1091" s="74">
        <v>-2.73</v>
      </c>
      <c r="E1091" s="74">
        <v>0.04</v>
      </c>
    </row>
    <row r="1092" spans="1:5" x14ac:dyDescent="0.2">
      <c r="A1092" s="74">
        <v>201702</v>
      </c>
      <c r="B1092" s="74">
        <v>3.57</v>
      </c>
      <c r="C1092" s="74">
        <v>-2.0499999999999998</v>
      </c>
      <c r="D1092" s="74">
        <v>-1.66</v>
      </c>
      <c r="E1092" s="74">
        <v>0.04</v>
      </c>
    </row>
    <row r="1093" spans="1:5" x14ac:dyDescent="0.2">
      <c r="A1093" s="74">
        <v>201703</v>
      </c>
      <c r="B1093" s="74">
        <v>0.17</v>
      </c>
      <c r="C1093" s="74">
        <v>1.1299999999999999</v>
      </c>
      <c r="D1093" s="74">
        <v>-3.37</v>
      </c>
      <c r="E1093" s="74">
        <v>0.03</v>
      </c>
    </row>
    <row r="1094" spans="1:5" x14ac:dyDescent="0.2">
      <c r="A1094" s="74">
        <v>201704</v>
      </c>
      <c r="B1094" s="74">
        <v>1.0900000000000001</v>
      </c>
      <c r="C1094" s="74">
        <v>0.72</v>
      </c>
      <c r="D1094" s="74">
        <v>-2.15</v>
      </c>
      <c r="E1094" s="74">
        <v>0.05</v>
      </c>
    </row>
    <row r="1095" spans="1:5" x14ac:dyDescent="0.2">
      <c r="A1095" s="74">
        <v>201705</v>
      </c>
      <c r="B1095" s="74">
        <v>1.06</v>
      </c>
      <c r="C1095" s="74">
        <v>-2.5499999999999998</v>
      </c>
      <c r="D1095" s="74">
        <v>-3.76</v>
      </c>
      <c r="E1095" s="74">
        <v>0.06</v>
      </c>
    </row>
    <row r="1096" spans="1:5" x14ac:dyDescent="0.2">
      <c r="A1096" s="74">
        <v>201706</v>
      </c>
      <c r="B1096" s="74">
        <v>0.78</v>
      </c>
      <c r="C1096" s="74">
        <v>2.2400000000000002</v>
      </c>
      <c r="D1096" s="74">
        <v>1.48</v>
      </c>
      <c r="E1096" s="74">
        <v>0.06</v>
      </c>
    </row>
    <row r="1097" spans="1:5" x14ac:dyDescent="0.2">
      <c r="A1097" s="74">
        <v>201707</v>
      </c>
      <c r="B1097" s="74">
        <v>1.87</v>
      </c>
      <c r="C1097" s="74">
        <v>-1.46</v>
      </c>
      <c r="D1097" s="74">
        <v>-0.22</v>
      </c>
      <c r="E1097" s="74">
        <v>7.0000000000000007E-2</v>
      </c>
    </row>
    <row r="1098" spans="1:5" x14ac:dyDescent="0.2">
      <c r="A1098" s="74">
        <v>201708</v>
      </c>
      <c r="B1098" s="74">
        <v>0.16</v>
      </c>
      <c r="C1098" s="74">
        <v>-1.65</v>
      </c>
      <c r="D1098" s="74">
        <v>-2.0699999999999998</v>
      </c>
      <c r="E1098" s="74">
        <v>0.09</v>
      </c>
    </row>
    <row r="1099" spans="1:5" x14ac:dyDescent="0.2">
      <c r="A1099" s="74">
        <v>201709</v>
      </c>
      <c r="B1099" s="74">
        <v>2.5099999999999998</v>
      </c>
      <c r="C1099" s="74">
        <v>4.45</v>
      </c>
      <c r="D1099" s="74">
        <v>3.09</v>
      </c>
      <c r="E1099" s="74">
        <v>0.09</v>
      </c>
    </row>
    <row r="1100" spans="1:5" x14ac:dyDescent="0.2">
      <c r="A1100" s="74">
        <v>201710</v>
      </c>
      <c r="B1100" s="74">
        <v>2.25</v>
      </c>
      <c r="C1100" s="74">
        <v>-1.93</v>
      </c>
      <c r="D1100" s="74">
        <v>0.23</v>
      </c>
      <c r="E1100" s="74">
        <v>0.09</v>
      </c>
    </row>
    <row r="1101" spans="1:5" x14ac:dyDescent="0.2">
      <c r="A1101" s="74">
        <v>201711</v>
      </c>
      <c r="B1101" s="74">
        <v>3.12</v>
      </c>
      <c r="C1101" s="74">
        <v>-0.56000000000000005</v>
      </c>
      <c r="D1101" s="74">
        <v>-0.05</v>
      </c>
      <c r="E1101" s="74">
        <v>0.08</v>
      </c>
    </row>
    <row r="1102" spans="1:5" x14ac:dyDescent="0.2">
      <c r="A1102" s="74">
        <v>201712</v>
      </c>
      <c r="B1102" s="74">
        <v>1.06</v>
      </c>
      <c r="C1102" s="74">
        <v>-1.32</v>
      </c>
      <c r="D1102" s="74">
        <v>0.03</v>
      </c>
      <c r="E1102" s="74">
        <v>0.09</v>
      </c>
    </row>
    <row r="1103" spans="1:5" x14ac:dyDescent="0.2">
      <c r="A1103" s="74">
        <v>201801</v>
      </c>
      <c r="B1103" s="74">
        <v>5.58</v>
      </c>
      <c r="C1103" s="74">
        <v>-3.18</v>
      </c>
      <c r="D1103" s="74">
        <v>-1.36</v>
      </c>
      <c r="E1103" s="74">
        <v>0.11</v>
      </c>
    </row>
    <row r="1104" spans="1:5" x14ac:dyDescent="0.2">
      <c r="A1104" s="74">
        <v>201802</v>
      </c>
      <c r="B1104" s="74">
        <v>-3.65</v>
      </c>
      <c r="C1104" s="74">
        <v>0.26</v>
      </c>
      <c r="D1104" s="74">
        <v>-1.03</v>
      </c>
      <c r="E1104" s="74">
        <v>0.11</v>
      </c>
    </row>
    <row r="1105" spans="1:5" x14ac:dyDescent="0.2">
      <c r="A1105" s="74">
        <v>201803</v>
      </c>
      <c r="B1105" s="74">
        <v>-2.35</v>
      </c>
      <c r="C1105" s="74">
        <v>4.0599999999999996</v>
      </c>
      <c r="D1105" s="74">
        <v>-0.23</v>
      </c>
      <c r="E1105" s="74">
        <v>0.12</v>
      </c>
    </row>
    <row r="1106" spans="1:5" x14ac:dyDescent="0.2">
      <c r="A1106" s="74">
        <v>201804</v>
      </c>
      <c r="B1106" s="74">
        <v>0.28999999999999998</v>
      </c>
      <c r="C1106" s="74">
        <v>1.1000000000000001</v>
      </c>
      <c r="D1106" s="74">
        <v>0.48</v>
      </c>
      <c r="E1106" s="74">
        <v>0.14000000000000001</v>
      </c>
    </row>
    <row r="1107" spans="1:5" x14ac:dyDescent="0.2">
      <c r="A1107" s="74">
        <v>201805</v>
      </c>
      <c r="B1107" s="74">
        <v>2.65</v>
      </c>
      <c r="C1107" s="74">
        <v>5.31</v>
      </c>
      <c r="D1107" s="74">
        <v>-3.13</v>
      </c>
      <c r="E1107" s="74">
        <v>0.14000000000000001</v>
      </c>
    </row>
    <row r="1108" spans="1:5" x14ac:dyDescent="0.2">
      <c r="A1108" s="74">
        <v>201806</v>
      </c>
      <c r="B1108" s="74">
        <v>0.48</v>
      </c>
      <c r="C1108" s="74">
        <v>1.1200000000000001</v>
      </c>
      <c r="D1108" s="74">
        <v>-2.33</v>
      </c>
      <c r="E1108" s="74">
        <v>0.14000000000000001</v>
      </c>
    </row>
    <row r="1109" spans="1:5" x14ac:dyDescent="0.2">
      <c r="A1109" s="74">
        <v>201807</v>
      </c>
      <c r="B1109" s="74">
        <v>3.19</v>
      </c>
      <c r="C1109" s="74">
        <v>-2.2400000000000002</v>
      </c>
      <c r="D1109" s="74">
        <v>0.45</v>
      </c>
      <c r="E1109" s="74">
        <v>0.16</v>
      </c>
    </row>
    <row r="1110" spans="1:5" x14ac:dyDescent="0.2">
      <c r="A1110" s="74">
        <v>201808</v>
      </c>
      <c r="B1110" s="74">
        <v>3.44</v>
      </c>
      <c r="C1110" s="74">
        <v>1.1299999999999999</v>
      </c>
      <c r="D1110" s="74">
        <v>-3.98</v>
      </c>
      <c r="E1110" s="74">
        <v>0.16</v>
      </c>
    </row>
    <row r="1111" spans="1:5" x14ac:dyDescent="0.2">
      <c r="A1111" s="74">
        <v>201809</v>
      </c>
      <c r="B1111" s="74">
        <v>0.06</v>
      </c>
      <c r="C1111" s="74">
        <v>-2.29</v>
      </c>
      <c r="D1111" s="74">
        <v>-1.7</v>
      </c>
      <c r="E1111" s="74">
        <v>0.15</v>
      </c>
    </row>
    <row r="1112" spans="1:5" x14ac:dyDescent="0.2">
      <c r="A1112" s="74">
        <v>201810</v>
      </c>
      <c r="B1112" s="74">
        <v>-7.68</v>
      </c>
      <c r="C1112" s="74">
        <v>-4.78</v>
      </c>
      <c r="D1112" s="74">
        <v>3.43</v>
      </c>
      <c r="E1112" s="74">
        <v>0.19</v>
      </c>
    </row>
    <row r="1113" spans="1:5" x14ac:dyDescent="0.2">
      <c r="A1113" s="74">
        <v>201811</v>
      </c>
      <c r="B1113" s="74">
        <v>1.69</v>
      </c>
      <c r="C1113" s="74">
        <v>-0.69</v>
      </c>
      <c r="D1113" s="74">
        <v>0.26</v>
      </c>
      <c r="E1113" s="74">
        <v>0.18</v>
      </c>
    </row>
    <row r="1114" spans="1:5" x14ac:dyDescent="0.2">
      <c r="A1114" s="74">
        <v>201812</v>
      </c>
      <c r="B1114" s="74">
        <v>-9.5500000000000007</v>
      </c>
      <c r="C1114" s="74">
        <v>-2.41</v>
      </c>
      <c r="D1114" s="74">
        <v>-1.9</v>
      </c>
      <c r="E1114" s="74">
        <v>0.19</v>
      </c>
    </row>
    <row r="1115" spans="1:5" x14ac:dyDescent="0.2">
      <c r="A1115" s="74">
        <v>201901</v>
      </c>
      <c r="B1115" s="74">
        <v>8.41</v>
      </c>
      <c r="C1115" s="74">
        <v>2.9</v>
      </c>
      <c r="D1115" s="74">
        <v>-0.44</v>
      </c>
      <c r="E1115" s="74">
        <v>0.21</v>
      </c>
    </row>
    <row r="1116" spans="1:5" x14ac:dyDescent="0.2">
      <c r="A1116" s="74">
        <v>201902</v>
      </c>
      <c r="B1116" s="74">
        <v>3.4</v>
      </c>
      <c r="C1116" s="74">
        <v>2.04</v>
      </c>
      <c r="D1116" s="74">
        <v>-2.68</v>
      </c>
      <c r="E1116" s="74">
        <v>0.18</v>
      </c>
    </row>
    <row r="1117" spans="1:5" x14ac:dyDescent="0.2">
      <c r="A1117" s="74">
        <v>201903</v>
      </c>
      <c r="B1117" s="74">
        <v>1.1000000000000001</v>
      </c>
      <c r="C1117" s="74">
        <v>-2.98</v>
      </c>
      <c r="D1117" s="74">
        <v>-4.05</v>
      </c>
      <c r="E1117" s="74">
        <v>0.19</v>
      </c>
    </row>
    <row r="1118" spans="1:5" x14ac:dyDescent="0.2">
      <c r="A1118" s="74">
        <v>201904</v>
      </c>
      <c r="B1118" s="74">
        <v>3.97</v>
      </c>
      <c r="C1118" s="74">
        <v>-1.72</v>
      </c>
      <c r="D1118" s="74">
        <v>2.17</v>
      </c>
      <c r="E1118" s="74">
        <v>0.21</v>
      </c>
    </row>
    <row r="1119" spans="1:5" x14ac:dyDescent="0.2">
      <c r="A1119" s="74">
        <v>201905</v>
      </c>
      <c r="B1119" s="74">
        <v>-6.94</v>
      </c>
      <c r="C1119" s="74">
        <v>-1.33</v>
      </c>
      <c r="D1119" s="74">
        <v>-2.37</v>
      </c>
      <c r="E1119" s="74">
        <v>0.21</v>
      </c>
    </row>
    <row r="1120" spans="1:5" x14ac:dyDescent="0.2">
      <c r="A1120" s="74">
        <v>201906</v>
      </c>
      <c r="B1120" s="74">
        <v>6.93</v>
      </c>
      <c r="C1120" s="74">
        <v>0.28000000000000003</v>
      </c>
      <c r="D1120" s="74">
        <v>-0.71</v>
      </c>
      <c r="E1120" s="74">
        <v>0.18</v>
      </c>
    </row>
    <row r="1121" spans="1:5" x14ac:dyDescent="0.2">
      <c r="A1121" s="74">
        <v>201907</v>
      </c>
      <c r="B1121" s="74">
        <v>1.19</v>
      </c>
      <c r="C1121" s="74">
        <v>-2.04</v>
      </c>
      <c r="D1121" s="74">
        <v>0.56999999999999995</v>
      </c>
      <c r="E1121" s="74">
        <v>0.19</v>
      </c>
    </row>
    <row r="1122" spans="1:5" x14ac:dyDescent="0.2">
      <c r="A1122" s="74">
        <v>201908</v>
      </c>
      <c r="B1122" s="74">
        <v>-2.58</v>
      </c>
      <c r="C1122" s="74">
        <v>-2.33</v>
      </c>
      <c r="D1122" s="74">
        <v>-4.8899999999999997</v>
      </c>
      <c r="E1122" s="74">
        <v>0.16</v>
      </c>
    </row>
    <row r="1123" spans="1:5" x14ac:dyDescent="0.2">
      <c r="A1123" s="74">
        <v>201909</v>
      </c>
      <c r="B1123" s="74">
        <v>1.43</v>
      </c>
      <c r="C1123" s="74">
        <v>-0.97</v>
      </c>
      <c r="D1123" s="74">
        <v>6.88</v>
      </c>
      <c r="E1123" s="74">
        <v>0.18</v>
      </c>
    </row>
    <row r="1124" spans="1:5" x14ac:dyDescent="0.2">
      <c r="A1124" s="74">
        <v>201910</v>
      </c>
      <c r="B1124" s="74">
        <v>2.0699999999999998</v>
      </c>
      <c r="C1124" s="74">
        <v>0.25</v>
      </c>
      <c r="D1124" s="74">
        <v>-1.91</v>
      </c>
      <c r="E1124" s="74">
        <v>0.15</v>
      </c>
    </row>
    <row r="1125" spans="1:5" x14ac:dyDescent="0.2">
      <c r="A1125" s="74">
        <v>201911</v>
      </c>
      <c r="B1125" s="74">
        <v>3.87</v>
      </c>
      <c r="C1125" s="74">
        <v>0.85</v>
      </c>
      <c r="D1125" s="74">
        <v>-2.09</v>
      </c>
      <c r="E1125" s="74">
        <v>0.12</v>
      </c>
    </row>
    <row r="1126" spans="1:5" x14ac:dyDescent="0.2">
      <c r="A1126" s="74">
        <v>201912</v>
      </c>
      <c r="B1126" s="74">
        <v>2.77</v>
      </c>
      <c r="C1126" s="74">
        <v>0.7</v>
      </c>
      <c r="D1126" s="74">
        <v>1.8</v>
      </c>
      <c r="E1126" s="74">
        <v>0.14000000000000001</v>
      </c>
    </row>
    <row r="1127" spans="1:5" x14ac:dyDescent="0.2">
      <c r="A1127" s="74">
        <v>202001</v>
      </c>
      <c r="B1127" s="74">
        <v>-0.1</v>
      </c>
      <c r="C1127" s="74">
        <v>-3.13</v>
      </c>
      <c r="D1127" s="74">
        <v>-6.17</v>
      </c>
      <c r="E1127" s="74">
        <v>0.13</v>
      </c>
    </row>
    <row r="1128" spans="1:5" x14ac:dyDescent="0.2">
      <c r="A1128" s="74">
        <v>202002</v>
      </c>
      <c r="B1128" s="74">
        <v>-8.1300000000000008</v>
      </c>
      <c r="C1128" s="74">
        <v>1.02</v>
      </c>
      <c r="D1128" s="74">
        <v>-3.75</v>
      </c>
      <c r="E1128" s="74">
        <v>0.12</v>
      </c>
    </row>
    <row r="1129" spans="1:5" x14ac:dyDescent="0.2">
      <c r="A1129" s="74">
        <v>202003</v>
      </c>
      <c r="B1129" s="74">
        <v>-13.38</v>
      </c>
      <c r="C1129" s="74">
        <v>-4.8899999999999997</v>
      </c>
      <c r="D1129" s="74">
        <v>-13.92</v>
      </c>
      <c r="E1129" s="74">
        <v>0.12</v>
      </c>
    </row>
    <row r="1130" spans="1:5" x14ac:dyDescent="0.2">
      <c r="A1130" s="74">
        <v>202004</v>
      </c>
      <c r="B1130" s="74">
        <v>13.65</v>
      </c>
      <c r="C1130" s="74">
        <v>2.56</v>
      </c>
      <c r="D1130" s="74">
        <v>-1.3</v>
      </c>
      <c r="E1130" s="74">
        <v>0</v>
      </c>
    </row>
    <row r="1131" spans="1:5" x14ac:dyDescent="0.2">
      <c r="A1131" s="74">
        <v>202005</v>
      </c>
      <c r="B1131" s="74">
        <v>5.58</v>
      </c>
      <c r="C1131" s="74">
        <v>2.5299999999999998</v>
      </c>
      <c r="D1131" s="74">
        <v>-4.92</v>
      </c>
      <c r="E1131" s="74">
        <v>0.01</v>
      </c>
    </row>
    <row r="1132" spans="1:5" x14ac:dyDescent="0.2">
      <c r="A1132" s="74">
        <v>202006</v>
      </c>
      <c r="B1132" s="74">
        <v>2.46</v>
      </c>
      <c r="C1132" s="74">
        <v>2.67</v>
      </c>
      <c r="D1132" s="74">
        <v>-2.12</v>
      </c>
      <c r="E1132" s="74">
        <v>0.01</v>
      </c>
    </row>
    <row r="1133" spans="1:5" x14ac:dyDescent="0.2">
      <c r="A1133" s="74">
        <v>202007</v>
      </c>
      <c r="B1133" s="74">
        <v>5.77</v>
      </c>
      <c r="C1133" s="74">
        <v>-2.2799999999999998</v>
      </c>
      <c r="D1133" s="74">
        <v>-1.53</v>
      </c>
      <c r="E1133" s="74">
        <v>0.01</v>
      </c>
    </row>
    <row r="1134" spans="1:5" x14ac:dyDescent="0.2">
      <c r="A1134" s="74">
        <v>202008</v>
      </c>
      <c r="B1134" s="74">
        <v>7.63</v>
      </c>
      <c r="C1134" s="74">
        <v>-0.28000000000000003</v>
      </c>
      <c r="D1134" s="74">
        <v>-2.95</v>
      </c>
      <c r="E1134" s="74">
        <v>0.01</v>
      </c>
    </row>
    <row r="1135" spans="1:5" x14ac:dyDescent="0.2">
      <c r="A1135" s="74">
        <v>202009</v>
      </c>
      <c r="B1135" s="74">
        <v>-3.63</v>
      </c>
      <c r="C1135" s="74">
        <v>0.05</v>
      </c>
      <c r="D1135" s="74">
        <v>-2.58</v>
      </c>
      <c r="E1135" s="74">
        <v>0.01</v>
      </c>
    </row>
    <row r="1136" spans="1:5" x14ac:dyDescent="0.2">
      <c r="A1136" s="74">
        <v>202010</v>
      </c>
      <c r="B1136" s="74">
        <v>-2.1</v>
      </c>
      <c r="C1136" s="74">
        <v>4.4000000000000004</v>
      </c>
      <c r="D1136" s="74">
        <v>4.1399999999999997</v>
      </c>
      <c r="E1136" s="74">
        <v>0.01</v>
      </c>
    </row>
    <row r="1137" spans="1:5" x14ac:dyDescent="0.2">
      <c r="A1137" s="74">
        <v>202011</v>
      </c>
      <c r="B1137" s="74">
        <v>12.47</v>
      </c>
      <c r="C1137" s="74">
        <v>5.63</v>
      </c>
      <c r="D1137" s="74">
        <v>2.1</v>
      </c>
      <c r="E1137" s="74">
        <v>0.01</v>
      </c>
    </row>
    <row r="1138" spans="1:5" x14ac:dyDescent="0.2">
      <c r="A1138" s="74">
        <v>202012</v>
      </c>
      <c r="B1138" s="74">
        <v>4.63</v>
      </c>
      <c r="C1138" s="74">
        <v>4.83</v>
      </c>
      <c r="D1138" s="74">
        <v>-1.41</v>
      </c>
      <c r="E1138" s="74">
        <v>0.01</v>
      </c>
    </row>
    <row r="1139" spans="1:5" x14ac:dyDescent="0.2">
      <c r="A1139" s="74">
        <v>202101</v>
      </c>
      <c r="B1139" s="74">
        <v>-0.03</v>
      </c>
      <c r="C1139" s="74">
        <v>7.12</v>
      </c>
      <c r="D1139" s="74">
        <v>3</v>
      </c>
      <c r="E1139" s="74">
        <v>0</v>
      </c>
    </row>
    <row r="1140" spans="1:5" x14ac:dyDescent="0.2">
      <c r="A1140" s="74">
        <v>202102</v>
      </c>
      <c r="B1140" s="74">
        <v>2.78</v>
      </c>
      <c r="C1140" s="74">
        <v>2.04</v>
      </c>
      <c r="D1140" s="74">
        <v>7.2</v>
      </c>
      <c r="E1140" s="74">
        <v>0</v>
      </c>
    </row>
    <row r="1141" spans="1:5" x14ac:dyDescent="0.2">
      <c r="A1141" s="74">
        <v>202103</v>
      </c>
      <c r="B1141" s="74">
        <v>3.08</v>
      </c>
      <c r="C1141" s="74">
        <v>-2.41</v>
      </c>
      <c r="D1141" s="74">
        <v>7.41</v>
      </c>
      <c r="E1141" s="74">
        <v>0</v>
      </c>
    </row>
    <row r="1142" spans="1:5" x14ac:dyDescent="0.2">
      <c r="A1142" s="74">
        <v>202104</v>
      </c>
      <c r="B1142" s="74">
        <v>4.93</v>
      </c>
      <c r="C1142" s="74">
        <v>-3.12</v>
      </c>
      <c r="D1142" s="74">
        <v>-0.95</v>
      </c>
      <c r="E1142" s="74">
        <v>0</v>
      </c>
    </row>
    <row r="1143" spans="1:5" x14ac:dyDescent="0.2">
      <c r="A1143" s="74">
        <v>202105</v>
      </c>
      <c r="B1143" s="74">
        <v>0.28999999999999998</v>
      </c>
      <c r="C1143" s="74">
        <v>-0.28000000000000003</v>
      </c>
      <c r="D1143" s="74">
        <v>7.04</v>
      </c>
      <c r="E1143" s="74">
        <v>0</v>
      </c>
    </row>
    <row r="1144" spans="1:5" x14ac:dyDescent="0.2">
      <c r="A1144" s="74">
        <v>202106</v>
      </c>
      <c r="B1144" s="74">
        <v>2.75</v>
      </c>
      <c r="C1144" s="74">
        <v>1.76</v>
      </c>
      <c r="D1144" s="74">
        <v>-7.82</v>
      </c>
      <c r="E1144" s="74">
        <v>0</v>
      </c>
    </row>
    <row r="1145" spans="1:5" x14ac:dyDescent="0.2">
      <c r="A1145" s="74">
        <v>202107</v>
      </c>
      <c r="B1145" s="74">
        <v>1.27</v>
      </c>
      <c r="C1145" s="74">
        <v>-3.96</v>
      </c>
      <c r="D1145" s="74">
        <v>-1.74</v>
      </c>
      <c r="E1145" s="74">
        <v>0</v>
      </c>
    </row>
    <row r="1146" spans="1:5" x14ac:dyDescent="0.2">
      <c r="A1146" s="74">
        <v>202108</v>
      </c>
      <c r="B1146" s="74">
        <v>2.91</v>
      </c>
      <c r="C1146" s="74">
        <v>-0.46</v>
      </c>
      <c r="D1146" s="74">
        <v>-0.15</v>
      </c>
      <c r="E1146" s="74">
        <v>0</v>
      </c>
    </row>
    <row r="1147" spans="1:5" x14ac:dyDescent="0.2">
      <c r="A1147" s="74">
        <v>202109</v>
      </c>
      <c r="B1147" s="74">
        <v>-4.37</v>
      </c>
      <c r="C1147" s="74">
        <v>0.75</v>
      </c>
      <c r="D1147" s="74">
        <v>5.0599999999999996</v>
      </c>
      <c r="E1147" s="74">
        <v>0</v>
      </c>
    </row>
    <row r="1148" spans="1:5" x14ac:dyDescent="0.2">
      <c r="A1148" s="74">
        <v>202110</v>
      </c>
      <c r="B1148" s="74">
        <v>6.65</v>
      </c>
      <c r="C1148" s="74">
        <v>-2.2999999999999998</v>
      </c>
      <c r="D1148" s="74">
        <v>-0.48</v>
      </c>
      <c r="E1148" s="74">
        <v>0</v>
      </c>
    </row>
    <row r="1149" spans="1:5" x14ac:dyDescent="0.2">
      <c r="A1149" s="74">
        <v>202111</v>
      </c>
      <c r="B1149" s="74">
        <v>-1.55</v>
      </c>
      <c r="C1149" s="74">
        <v>-1.36</v>
      </c>
      <c r="D1149" s="74">
        <v>-0.42</v>
      </c>
      <c r="E1149" s="74">
        <v>0</v>
      </c>
    </row>
    <row r="1150" spans="1:5" x14ac:dyDescent="0.2">
      <c r="A1150" s="74">
        <v>202112</v>
      </c>
      <c r="B1150" s="74">
        <v>3.1</v>
      </c>
      <c r="C1150" s="74">
        <v>-1.6</v>
      </c>
      <c r="D1150" s="74">
        <v>3.22</v>
      </c>
      <c r="E1150" s="74">
        <v>0.01</v>
      </c>
    </row>
    <row r="1152" spans="1:5" x14ac:dyDescent="0.2">
      <c r="A1152" s="74" t="s">
        <v>167</v>
      </c>
      <c r="B1152" s="74">
        <f>AVERAGE(B5:B1150)</f>
        <v>0.69335078534031269</v>
      </c>
      <c r="C1152" s="74">
        <f t="shared" ref="C1152:E1152" si="0">AVERAGE(C5:C1150)</f>
        <v>0.19752181500872598</v>
      </c>
      <c r="D1152" s="74">
        <f t="shared" si="0"/>
        <v>0.33631762652705077</v>
      </c>
      <c r="E1152" s="74">
        <f t="shared" si="0"/>
        <v>0.26778359511343752</v>
      </c>
    </row>
    <row r="1153" spans="1:5" x14ac:dyDescent="0.2">
      <c r="A1153" s="74" t="s">
        <v>227</v>
      </c>
      <c r="B1153" s="74">
        <f>12*B1152</f>
        <v>8.3202094240837532</v>
      </c>
      <c r="C1153" s="74">
        <f t="shared" ref="C1153:E1153" si="1">12*C1152</f>
        <v>2.3702617801047117</v>
      </c>
      <c r="D1153" s="74">
        <f t="shared" si="1"/>
        <v>4.0358115183246088</v>
      </c>
      <c r="E1153" s="74">
        <f t="shared" si="1"/>
        <v>3.2134031413612503</v>
      </c>
    </row>
    <row r="1253" spans="1:1" x14ac:dyDescent="0.2">
      <c r="A1253" s="74" t="s">
        <v>231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EBE6-FBA5-A848-A290-94E6BFFCBE40}">
  <dimension ref="B3:N22"/>
  <sheetViews>
    <sheetView showGridLines="0" zoomScale="140" zoomScaleNormal="140" workbookViewId="0"/>
  </sheetViews>
  <sheetFormatPr baseColWidth="10" defaultRowHeight="13" x14ac:dyDescent="0.15"/>
  <cols>
    <col min="1" max="1" width="10.83203125" style="33"/>
    <col min="2" max="2" width="7.5" style="33" bestFit="1" customWidth="1"/>
    <col min="3" max="3" width="6.6640625" style="33" bestFit="1" customWidth="1"/>
    <col min="4" max="16384" width="10.83203125" style="33"/>
  </cols>
  <sheetData>
    <row r="3" spans="2:14" x14ac:dyDescent="0.15">
      <c r="B3" s="59" t="s">
        <v>138</v>
      </c>
      <c r="C3" s="59" t="s">
        <v>137</v>
      </c>
    </row>
    <row r="4" spans="2:14" x14ac:dyDescent="0.15">
      <c r="B4" s="33" t="s">
        <v>125</v>
      </c>
      <c r="C4" s="16">
        <v>0.06</v>
      </c>
    </row>
    <row r="5" spans="2:14" ht="14" x14ac:dyDescent="0.2">
      <c r="B5" s="33" t="s">
        <v>126</v>
      </c>
      <c r="C5" s="16">
        <v>0.05</v>
      </c>
      <c r="D5" s="58"/>
      <c r="E5" s="58"/>
      <c r="F5" s="58"/>
      <c r="G5" s="58"/>
      <c r="H5" s="58"/>
      <c r="I5" s="58"/>
      <c r="J5" s="58"/>
      <c r="K5" s="58"/>
      <c r="L5" s="58"/>
      <c r="M5" s="58"/>
      <c r="N5" s="58"/>
    </row>
    <row r="6" spans="2:14" x14ac:dyDescent="0.15">
      <c r="B6" s="33" t="s">
        <v>127</v>
      </c>
      <c r="C6" s="16">
        <v>0.06</v>
      </c>
    </row>
    <row r="7" spans="2:14" x14ac:dyDescent="0.15">
      <c r="B7" s="33" t="s">
        <v>136</v>
      </c>
      <c r="C7" s="16">
        <v>0.19</v>
      </c>
    </row>
    <row r="8" spans="2:14" x14ac:dyDescent="0.15">
      <c r="B8" s="33" t="s">
        <v>128</v>
      </c>
      <c r="C8" s="16">
        <v>0.39</v>
      </c>
    </row>
    <row r="9" spans="2:14" x14ac:dyDescent="0.15">
      <c r="B9" s="33" t="s">
        <v>129</v>
      </c>
      <c r="C9" s="16">
        <v>0.73</v>
      </c>
    </row>
    <row r="10" spans="2:14" x14ac:dyDescent="0.15">
      <c r="B10" s="33" t="s">
        <v>130</v>
      </c>
      <c r="C10" s="16">
        <v>0.97</v>
      </c>
    </row>
    <row r="11" spans="2:14" x14ac:dyDescent="0.15">
      <c r="B11" s="33" t="s">
        <v>131</v>
      </c>
      <c r="C11" s="16">
        <v>1.26</v>
      </c>
    </row>
    <row r="12" spans="2:14" x14ac:dyDescent="0.15">
      <c r="B12" s="33" t="s">
        <v>135</v>
      </c>
      <c r="C12" s="16">
        <v>1.44</v>
      </c>
    </row>
    <row r="13" spans="2:14" x14ac:dyDescent="0.15">
      <c r="B13" s="33" t="s">
        <v>132</v>
      </c>
      <c r="C13" s="16">
        <v>1.52</v>
      </c>
    </row>
    <row r="14" spans="2:14" x14ac:dyDescent="0.15">
      <c r="B14" s="33" t="s">
        <v>133</v>
      </c>
      <c r="C14" s="16">
        <v>1.94</v>
      </c>
    </row>
    <row r="15" spans="2:14" x14ac:dyDescent="0.15">
      <c r="B15" s="33" t="s">
        <v>134</v>
      </c>
      <c r="C15" s="16">
        <v>1.9</v>
      </c>
    </row>
    <row r="22" spans="2:2" x14ac:dyDescent="0.15">
      <c r="B22" s="33" t="s">
        <v>164</v>
      </c>
    </row>
  </sheetData>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45"/>
  <sheetViews>
    <sheetView topLeftCell="A7" zoomScale="150" zoomScaleNormal="150" zoomScalePageLayoutView="150" workbookViewId="0">
      <selection activeCell="D44" sqref="D44"/>
    </sheetView>
  </sheetViews>
  <sheetFormatPr baseColWidth="10" defaultRowHeight="13" x14ac:dyDescent="0.15"/>
  <sheetData>
    <row r="2" spans="1:7" x14ac:dyDescent="0.15">
      <c r="B2" s="75" t="s">
        <v>20</v>
      </c>
      <c r="C2" s="75"/>
      <c r="D2" s="75" t="s">
        <v>21</v>
      </c>
      <c r="E2" s="75"/>
      <c r="F2" t="s">
        <v>22</v>
      </c>
    </row>
    <row r="3" spans="1:7" x14ac:dyDescent="0.15">
      <c r="B3" s="3" t="s">
        <v>23</v>
      </c>
      <c r="C3" s="3" t="s">
        <v>24</v>
      </c>
      <c r="D3" s="3" t="s">
        <v>23</v>
      </c>
      <c r="E3" s="3" t="s">
        <v>24</v>
      </c>
      <c r="F3" s="3" t="s">
        <v>23</v>
      </c>
      <c r="G3" s="3" t="s">
        <v>24</v>
      </c>
    </row>
    <row r="4" spans="1:7" x14ac:dyDescent="0.15">
      <c r="A4" s="4" t="s">
        <v>25</v>
      </c>
    </row>
    <row r="5" spans="1:7" x14ac:dyDescent="0.15">
      <c r="A5" s="4" t="s">
        <v>26</v>
      </c>
      <c r="B5">
        <v>2.3450000000000002</v>
      </c>
      <c r="C5" s="5">
        <f>B5</f>
        <v>2.3450000000000002</v>
      </c>
      <c r="D5">
        <f t="shared" ref="D5:D7" si="0">B5*-1</f>
        <v>-2.3450000000000002</v>
      </c>
      <c r="E5" s="5">
        <f>D5</f>
        <v>-2.3450000000000002</v>
      </c>
      <c r="F5">
        <f t="shared" ref="F5:F8" si="1">B5*0</f>
        <v>0</v>
      </c>
      <c r="G5" s="5">
        <f>F5</f>
        <v>0</v>
      </c>
    </row>
    <row r="6" spans="1:7" x14ac:dyDescent="0.15">
      <c r="A6" s="4" t="s">
        <v>27</v>
      </c>
      <c r="B6">
        <v>2.67</v>
      </c>
      <c r="C6" s="6">
        <f t="shared" ref="C6:E12" si="2">B6</f>
        <v>2.67</v>
      </c>
      <c r="D6">
        <f t="shared" si="0"/>
        <v>-2.67</v>
      </c>
      <c r="E6" s="6">
        <f t="shared" si="2"/>
        <v>-2.67</v>
      </c>
      <c r="F6">
        <f t="shared" si="1"/>
        <v>0</v>
      </c>
      <c r="G6" s="6">
        <f t="shared" ref="G6:G12" si="3">F6</f>
        <v>0</v>
      </c>
    </row>
    <row r="7" spans="1:7" x14ac:dyDescent="0.15">
      <c r="A7" s="4" t="s">
        <v>28</v>
      </c>
      <c r="B7">
        <v>2.5779999999999998</v>
      </c>
      <c r="C7" s="7">
        <f t="shared" si="2"/>
        <v>2.5779999999999998</v>
      </c>
      <c r="D7">
        <f t="shared" si="0"/>
        <v>-2.5779999999999998</v>
      </c>
      <c r="E7" s="7">
        <f t="shared" si="2"/>
        <v>-2.5779999999999998</v>
      </c>
      <c r="F7">
        <f t="shared" si="1"/>
        <v>0</v>
      </c>
      <c r="G7" s="7">
        <f t="shared" si="3"/>
        <v>0</v>
      </c>
    </row>
    <row r="8" spans="1:7" x14ac:dyDescent="0.15">
      <c r="A8" s="4" t="s">
        <v>29</v>
      </c>
      <c r="B8">
        <v>2.35E-2</v>
      </c>
      <c r="C8" s="8">
        <f t="shared" si="2"/>
        <v>2.35E-2</v>
      </c>
      <c r="D8">
        <f>B8*-1</f>
        <v>-2.35E-2</v>
      </c>
      <c r="E8" s="8">
        <f t="shared" si="2"/>
        <v>-2.35E-2</v>
      </c>
      <c r="F8">
        <f t="shared" si="1"/>
        <v>0</v>
      </c>
      <c r="G8" s="8">
        <f t="shared" si="3"/>
        <v>0</v>
      </c>
    </row>
    <row r="9" spans="1:7" x14ac:dyDescent="0.15">
      <c r="A9" s="4" t="s">
        <v>30</v>
      </c>
      <c r="B9">
        <v>2345</v>
      </c>
      <c r="C9" s="9">
        <f t="shared" si="2"/>
        <v>2345</v>
      </c>
      <c r="D9">
        <f t="shared" ref="D9:D12" si="4">B9*-1</f>
        <v>-2345</v>
      </c>
      <c r="E9" s="9">
        <f t="shared" si="2"/>
        <v>-2345</v>
      </c>
      <c r="F9">
        <f>B9*0</f>
        <v>0</v>
      </c>
      <c r="G9" s="9">
        <f t="shared" si="3"/>
        <v>0</v>
      </c>
    </row>
    <row r="10" spans="1:7" x14ac:dyDescent="0.15">
      <c r="A10" s="4" t="s">
        <v>31</v>
      </c>
      <c r="B10">
        <v>28.6</v>
      </c>
      <c r="C10" s="10">
        <f t="shared" si="2"/>
        <v>28.6</v>
      </c>
      <c r="D10">
        <f t="shared" si="4"/>
        <v>-28.6</v>
      </c>
      <c r="E10" s="10">
        <f t="shared" si="2"/>
        <v>-28.6</v>
      </c>
      <c r="F10">
        <f t="shared" ref="F10:F12" si="5">B10*0</f>
        <v>0</v>
      </c>
      <c r="G10" s="10">
        <f t="shared" si="3"/>
        <v>0</v>
      </c>
    </row>
    <row r="11" spans="1:7" x14ac:dyDescent="0.15">
      <c r="A11" s="4" t="s">
        <v>32</v>
      </c>
      <c r="B11">
        <v>2015</v>
      </c>
      <c r="C11" s="11">
        <f t="shared" si="2"/>
        <v>2015</v>
      </c>
      <c r="D11">
        <f t="shared" si="4"/>
        <v>-2015</v>
      </c>
      <c r="E11" s="11">
        <f t="shared" si="2"/>
        <v>-2015</v>
      </c>
      <c r="F11">
        <f t="shared" si="5"/>
        <v>0</v>
      </c>
      <c r="G11" s="11">
        <f t="shared" si="3"/>
        <v>0</v>
      </c>
    </row>
    <row r="12" spans="1:7" x14ac:dyDescent="0.15">
      <c r="A12" s="4" t="s">
        <v>33</v>
      </c>
      <c r="B12">
        <f t="shared" ref="B12" si="6">B11</f>
        <v>2015</v>
      </c>
      <c r="C12" s="12">
        <f t="shared" si="2"/>
        <v>2015</v>
      </c>
      <c r="D12">
        <f t="shared" si="4"/>
        <v>-2015</v>
      </c>
      <c r="E12" s="12">
        <f t="shared" si="2"/>
        <v>-2015</v>
      </c>
      <c r="F12">
        <f t="shared" si="5"/>
        <v>0</v>
      </c>
      <c r="G12" s="12">
        <f t="shared" si="3"/>
        <v>0</v>
      </c>
    </row>
    <row r="13" spans="1:7" x14ac:dyDescent="0.15">
      <c r="A13" s="4"/>
      <c r="C13" s="12"/>
      <c r="E13" s="12"/>
      <c r="G13" s="12"/>
    </row>
    <row r="14" spans="1:7" x14ac:dyDescent="0.15">
      <c r="A14" s="13" t="s">
        <v>34</v>
      </c>
    </row>
    <row r="15" spans="1:7" x14ac:dyDescent="0.15">
      <c r="A15" s="13" t="s">
        <v>35</v>
      </c>
      <c r="B15">
        <v>2.3450000000000002</v>
      </c>
      <c r="C15" s="14">
        <f>B15</f>
        <v>2.3450000000000002</v>
      </c>
      <c r="D15">
        <f t="shared" ref="D15:D17" si="7">B15*-1</f>
        <v>-2.3450000000000002</v>
      </c>
      <c r="E15" s="14">
        <f>D15</f>
        <v>-2.3450000000000002</v>
      </c>
      <c r="F15">
        <f t="shared" ref="F15:F18" si="8">B15*0</f>
        <v>0</v>
      </c>
      <c r="G15" s="14">
        <f>F15</f>
        <v>0</v>
      </c>
    </row>
    <row r="16" spans="1:7" x14ac:dyDescent="0.15">
      <c r="A16" s="13" t="s">
        <v>36</v>
      </c>
      <c r="B16">
        <v>2.67</v>
      </c>
      <c r="C16" s="15">
        <f t="shared" ref="C16:C22" si="9">B16</f>
        <v>2.67</v>
      </c>
      <c r="D16">
        <f t="shared" si="7"/>
        <v>-2.67</v>
      </c>
      <c r="E16" s="15">
        <f t="shared" ref="E16:E22" si="10">D16</f>
        <v>-2.67</v>
      </c>
      <c r="F16">
        <f t="shared" si="8"/>
        <v>0</v>
      </c>
      <c r="G16" s="15">
        <f t="shared" ref="G16:G22" si="11">F16</f>
        <v>0</v>
      </c>
    </row>
    <row r="17" spans="1:7" x14ac:dyDescent="0.15">
      <c r="A17" s="13" t="s">
        <v>37</v>
      </c>
      <c r="B17">
        <v>2.5779999999999998</v>
      </c>
      <c r="C17" s="16">
        <f t="shared" si="9"/>
        <v>2.5779999999999998</v>
      </c>
      <c r="D17">
        <f t="shared" si="7"/>
        <v>-2.5779999999999998</v>
      </c>
      <c r="E17" s="16">
        <f t="shared" si="10"/>
        <v>-2.5779999999999998</v>
      </c>
      <c r="F17">
        <f t="shared" si="8"/>
        <v>0</v>
      </c>
      <c r="G17" s="16">
        <f t="shared" si="11"/>
        <v>0</v>
      </c>
    </row>
    <row r="18" spans="1:7" x14ac:dyDescent="0.15">
      <c r="A18" s="13" t="s">
        <v>38</v>
      </c>
      <c r="B18">
        <v>2.35E-2</v>
      </c>
      <c r="C18" s="17">
        <f t="shared" si="9"/>
        <v>2.35E-2</v>
      </c>
      <c r="D18">
        <f>B18*-1</f>
        <v>-2.35E-2</v>
      </c>
      <c r="E18" s="17">
        <f t="shared" si="10"/>
        <v>-2.35E-2</v>
      </c>
      <c r="F18">
        <f t="shared" si="8"/>
        <v>0</v>
      </c>
      <c r="G18" s="17">
        <f t="shared" si="11"/>
        <v>0</v>
      </c>
    </row>
    <row r="19" spans="1:7" x14ac:dyDescent="0.15">
      <c r="A19" s="13" t="s">
        <v>39</v>
      </c>
      <c r="B19">
        <v>2345</v>
      </c>
      <c r="C19" s="18">
        <f t="shared" si="9"/>
        <v>2345</v>
      </c>
      <c r="D19">
        <f t="shared" ref="D19:D22" si="12">B19*-1</f>
        <v>-2345</v>
      </c>
      <c r="E19" s="18">
        <f t="shared" si="10"/>
        <v>-2345</v>
      </c>
      <c r="F19">
        <f>B19*0</f>
        <v>0</v>
      </c>
      <c r="G19" s="18">
        <f t="shared" si="11"/>
        <v>0</v>
      </c>
    </row>
    <row r="20" spans="1:7" x14ac:dyDescent="0.15">
      <c r="A20" s="13" t="s">
        <v>40</v>
      </c>
      <c r="B20">
        <v>28.6</v>
      </c>
      <c r="C20" s="19">
        <f t="shared" si="9"/>
        <v>28.6</v>
      </c>
      <c r="D20">
        <f t="shared" si="12"/>
        <v>-28.6</v>
      </c>
      <c r="E20" s="19">
        <f t="shared" si="10"/>
        <v>-28.6</v>
      </c>
      <c r="F20">
        <f t="shared" ref="F20:F22" si="13">B20*0</f>
        <v>0</v>
      </c>
      <c r="G20" s="19">
        <f t="shared" si="11"/>
        <v>0</v>
      </c>
    </row>
    <row r="21" spans="1:7" x14ac:dyDescent="0.15">
      <c r="A21" s="13" t="s">
        <v>41</v>
      </c>
      <c r="B21">
        <v>2015</v>
      </c>
      <c r="C21" s="20">
        <f t="shared" si="9"/>
        <v>2015</v>
      </c>
      <c r="D21">
        <f t="shared" si="12"/>
        <v>-2015</v>
      </c>
      <c r="E21" s="20">
        <f t="shared" si="10"/>
        <v>-2015</v>
      </c>
      <c r="F21">
        <f t="shared" si="13"/>
        <v>0</v>
      </c>
      <c r="G21" s="20">
        <f t="shared" si="11"/>
        <v>0</v>
      </c>
    </row>
    <row r="22" spans="1:7" x14ac:dyDescent="0.15">
      <c r="A22" s="13" t="s">
        <v>42</v>
      </c>
      <c r="B22">
        <f t="shared" ref="B22" si="14">B21</f>
        <v>2015</v>
      </c>
      <c r="C22" s="21">
        <f t="shared" si="9"/>
        <v>2015</v>
      </c>
      <c r="D22">
        <f t="shared" si="12"/>
        <v>-2015</v>
      </c>
      <c r="E22" s="21">
        <f t="shared" si="10"/>
        <v>-2015</v>
      </c>
      <c r="F22">
        <f t="shared" si="13"/>
        <v>0</v>
      </c>
      <c r="G22" s="21">
        <f t="shared" si="11"/>
        <v>0</v>
      </c>
    </row>
    <row r="23" spans="1:7" x14ac:dyDescent="0.15">
      <c r="A23" s="13"/>
      <c r="C23" s="21"/>
      <c r="E23" s="21"/>
      <c r="G23" s="21"/>
    </row>
    <row r="24" spans="1:7" x14ac:dyDescent="0.15">
      <c r="A24" s="22" t="s">
        <v>43</v>
      </c>
    </row>
    <row r="25" spans="1:7" x14ac:dyDescent="0.15">
      <c r="A25" s="22" t="s">
        <v>44</v>
      </c>
      <c r="B25">
        <v>2.3450000000000002</v>
      </c>
      <c r="C25" s="23">
        <f>B25</f>
        <v>2.3450000000000002</v>
      </c>
      <c r="D25">
        <f t="shared" ref="D25:D27" si="15">B25*-1</f>
        <v>-2.3450000000000002</v>
      </c>
      <c r="E25" s="23">
        <f>D25</f>
        <v>-2.3450000000000002</v>
      </c>
      <c r="F25">
        <f t="shared" ref="F25:F28" si="16">B25*0</f>
        <v>0</v>
      </c>
      <c r="G25" s="23">
        <f>F25</f>
        <v>0</v>
      </c>
    </row>
    <row r="26" spans="1:7" x14ac:dyDescent="0.15">
      <c r="A26" s="22" t="s">
        <v>45</v>
      </c>
      <c r="B26">
        <v>2.67</v>
      </c>
      <c r="C26" s="24">
        <f t="shared" ref="C26:C32" si="17">B26</f>
        <v>2.67</v>
      </c>
      <c r="D26">
        <f t="shared" si="15"/>
        <v>-2.67</v>
      </c>
      <c r="E26" s="24">
        <f t="shared" ref="E26:E32" si="18">D26</f>
        <v>-2.67</v>
      </c>
      <c r="F26">
        <f t="shared" si="16"/>
        <v>0</v>
      </c>
      <c r="G26" s="24">
        <f t="shared" ref="G26:G35" si="19">F26</f>
        <v>0</v>
      </c>
    </row>
    <row r="27" spans="1:7" x14ac:dyDescent="0.15">
      <c r="A27" s="22" t="s">
        <v>46</v>
      </c>
      <c r="B27">
        <v>2.5779999999999998</v>
      </c>
      <c r="C27" s="25">
        <f t="shared" si="17"/>
        <v>2.5779999999999998</v>
      </c>
      <c r="D27">
        <f t="shared" si="15"/>
        <v>-2.5779999999999998</v>
      </c>
      <c r="E27" s="25">
        <f t="shared" si="18"/>
        <v>-2.5779999999999998</v>
      </c>
      <c r="F27">
        <f t="shared" si="16"/>
        <v>0</v>
      </c>
      <c r="G27" s="25">
        <f t="shared" si="19"/>
        <v>0</v>
      </c>
    </row>
    <row r="28" spans="1:7" x14ac:dyDescent="0.15">
      <c r="A28" s="22" t="s">
        <v>47</v>
      </c>
      <c r="B28">
        <v>2.35E-2</v>
      </c>
      <c r="C28" s="26">
        <f t="shared" si="17"/>
        <v>2.35E-2</v>
      </c>
      <c r="D28">
        <f>B28*-1</f>
        <v>-2.35E-2</v>
      </c>
      <c r="E28" s="26">
        <f t="shared" si="18"/>
        <v>-2.35E-2</v>
      </c>
      <c r="F28">
        <f t="shared" si="16"/>
        <v>0</v>
      </c>
      <c r="G28" s="26">
        <f t="shared" si="19"/>
        <v>0</v>
      </c>
    </row>
    <row r="29" spans="1:7" x14ac:dyDescent="0.15">
      <c r="A29" s="22" t="s">
        <v>48</v>
      </c>
      <c r="B29">
        <v>2345</v>
      </c>
      <c r="C29" s="27">
        <f t="shared" si="17"/>
        <v>2345</v>
      </c>
      <c r="D29">
        <f t="shared" ref="D29:D32" si="20">B29*-1</f>
        <v>-2345</v>
      </c>
      <c r="E29" s="27">
        <f t="shared" si="18"/>
        <v>-2345</v>
      </c>
      <c r="F29">
        <f>B29*0</f>
        <v>0</v>
      </c>
      <c r="G29" s="27">
        <f t="shared" si="19"/>
        <v>0</v>
      </c>
    </row>
    <row r="30" spans="1:7" x14ac:dyDescent="0.15">
      <c r="A30" s="22" t="s">
        <v>49</v>
      </c>
      <c r="B30">
        <v>28.6</v>
      </c>
      <c r="C30" s="28">
        <f t="shared" si="17"/>
        <v>28.6</v>
      </c>
      <c r="D30">
        <f t="shared" si="20"/>
        <v>-28.6</v>
      </c>
      <c r="E30" s="28">
        <f t="shared" si="18"/>
        <v>-28.6</v>
      </c>
      <c r="F30">
        <f t="shared" ref="F30:F32" si="21">B30*0</f>
        <v>0</v>
      </c>
      <c r="G30" s="28">
        <f t="shared" si="19"/>
        <v>0</v>
      </c>
    </row>
    <row r="31" spans="1:7" x14ac:dyDescent="0.15">
      <c r="A31" s="22" t="s">
        <v>50</v>
      </c>
      <c r="B31">
        <v>2015</v>
      </c>
      <c r="C31" s="29">
        <f t="shared" si="17"/>
        <v>2015</v>
      </c>
      <c r="D31">
        <f t="shared" si="20"/>
        <v>-2015</v>
      </c>
      <c r="E31" s="29">
        <f t="shared" si="18"/>
        <v>-2015</v>
      </c>
      <c r="F31">
        <f t="shared" si="21"/>
        <v>0</v>
      </c>
      <c r="G31" s="29">
        <f t="shared" si="19"/>
        <v>0</v>
      </c>
    </row>
    <row r="32" spans="1:7" x14ac:dyDescent="0.15">
      <c r="A32" s="22" t="s">
        <v>51</v>
      </c>
      <c r="B32">
        <f t="shared" ref="B32" si="22">B31</f>
        <v>2015</v>
      </c>
      <c r="C32" s="30">
        <f t="shared" si="17"/>
        <v>2015</v>
      </c>
      <c r="D32">
        <f t="shared" si="20"/>
        <v>-2015</v>
      </c>
      <c r="E32" s="30">
        <f t="shared" si="18"/>
        <v>-2015</v>
      </c>
      <c r="F32">
        <f t="shared" si="21"/>
        <v>0</v>
      </c>
      <c r="G32" s="30">
        <f t="shared" si="19"/>
        <v>0</v>
      </c>
    </row>
    <row r="33" spans="1:7" x14ac:dyDescent="0.15">
      <c r="A33" s="22"/>
      <c r="C33" s="30"/>
      <c r="E33" s="30"/>
      <c r="G33" s="30"/>
    </row>
    <row r="34" spans="1:7" x14ac:dyDescent="0.15">
      <c r="A34" s="31" t="s">
        <v>52</v>
      </c>
    </row>
    <row r="35" spans="1:7" x14ac:dyDescent="0.15">
      <c r="A35" s="31" t="s">
        <v>53</v>
      </c>
      <c r="B35">
        <v>2.67</v>
      </c>
      <c r="C35" s="31">
        <f t="shared" ref="C35" si="23">B35</f>
        <v>2.67</v>
      </c>
      <c r="D35">
        <f t="shared" ref="D35" si="24">B35*-1</f>
        <v>-2.67</v>
      </c>
      <c r="E35" s="31">
        <f t="shared" ref="E35" si="25">D35</f>
        <v>-2.67</v>
      </c>
      <c r="F35">
        <f t="shared" ref="F35" si="26">B35*0</f>
        <v>0</v>
      </c>
      <c r="G35" s="31">
        <f t="shared" si="19"/>
        <v>0</v>
      </c>
    </row>
    <row r="44" spans="1:7" x14ac:dyDescent="0.15">
      <c r="D44">
        <f>(5000000-231377.45)/(1+(1/0.05)*(1-1.05^(-30)))</f>
        <v>291258.92892702098</v>
      </c>
    </row>
    <row r="45" spans="1:7" x14ac:dyDescent="0.15">
      <c r="D45" s="32"/>
    </row>
  </sheetData>
  <mergeCells count="2">
    <mergeCell ref="B2:C2"/>
    <mergeCell ref="D2: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Copyright</vt:lpstr>
      <vt:lpstr>N-Stock</vt:lpstr>
      <vt:lpstr>apple-cost-of-capital</vt:lpstr>
      <vt:lpstr>market-returns</vt:lpstr>
      <vt:lpstr>F-F_Research_Data_Factors</vt:lpstr>
      <vt:lpstr>yield-curve</vt:lpstr>
      <vt:lpstr>Format Definitions</vt:lpstr>
      <vt:lpstr>dwbi4bvjpnqahmhe</vt:lpstr>
      <vt:lpstr>eff_w</vt:lpstr>
      <vt:lpstr>gmv_w</vt:lpstr>
      <vt:lpstr>mu</vt:lpstr>
      <vt:lpstr>'N-Stock'!Print_Area</vt:lpstr>
      <vt:lpstr>S</vt:lpstr>
      <vt:lpstr>tang_w</vt:lpstr>
      <vt:lpstr>w</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 Roberts</dc:creator>
  <cp:lastModifiedBy>Roberts, Michael</cp:lastModifiedBy>
  <cp:lastPrinted>2015-07-17T01:56:20Z</cp:lastPrinted>
  <dcterms:created xsi:type="dcterms:W3CDTF">2001-11-03T19:08:30Z</dcterms:created>
  <dcterms:modified xsi:type="dcterms:W3CDTF">2022-12-31T23:36:53Z</dcterms:modified>
</cp:coreProperties>
</file>