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codeName="ThisWorkbook" autoCompressPictures="0"/>
  <mc:AlternateContent xmlns:mc="http://schemas.openxmlformats.org/markup-compatibility/2006">
    <mc:Choice Requires="x15">
      <x15ac:absPath xmlns:x15ac="http://schemas.microsoft.com/office/spreadsheetml/2010/11/ac" url="/Users/mrrobert/Dropbox (Penn)/mrrobert/Classes/Wharton/fnce-intro/book/excel/"/>
    </mc:Choice>
  </mc:AlternateContent>
  <xr:revisionPtr revIDLastSave="0" documentId="13_ncr:1_{AA59D6D1-12C1-4849-9D8B-0761F72B16D4}" xr6:coauthVersionLast="47" xr6:coauthVersionMax="47" xr10:uidLastSave="{00000000-0000-0000-0000-000000000000}"/>
  <bookViews>
    <workbookView xWindow="6880" yWindow="3280" windowWidth="31140" windowHeight="23620" tabRatio="627" activeTab="1" xr2:uid="{00000000-000D-0000-FFFF-FFFF00000000}"/>
  </bookViews>
  <sheets>
    <sheet name="CB_DATA_" sheetId="79" state="veryHidden" r:id="rId1"/>
    <sheet name="Copyright" sheetId="97" r:id="rId2"/>
    <sheet name="portfolio-calcuations" sheetId="90" r:id="rId3"/>
    <sheet name="port-returns" sheetId="89" r:id="rId4"/>
    <sheet name="2-Stock" sheetId="92" r:id="rId5"/>
    <sheet name="N-Stock" sheetId="91" r:id="rId6"/>
    <sheet name="latex-table" sheetId="93" r:id="rId7"/>
    <sheet name="msft-crsp-data" sheetId="87" r:id="rId8"/>
    <sheet name="race-crsp-data" sheetId="88" r:id="rId9"/>
    <sheet name="Format Definitions" sheetId="81" r:id="rId10"/>
  </sheets>
  <definedNames>
    <definedName name="CB_Block_00000000000000000000000000000001" localSheetId="0" hidden="1">"'636109551814472324"</definedName>
    <definedName name="CBWorkbookPriority" localSheetId="0" hidden="1">-613268795589644</definedName>
    <definedName name="CBx_046e6a3263e44bdc8f4a4e9aef5fc3de" localSheetId="0" hidden="1">"'Q1-Q10 Solutions - Sim'!$A$1"</definedName>
    <definedName name="CBx_77a8af0aefb8447d901a8df770aae592" localSheetId="0" hidden="1">"'CB_DATA_'!$A$1"</definedName>
    <definedName name="CBx_Sheet_Guid" localSheetId="0" hidden="1">"'77a8af0a-efb8-447d-901a-8df770aae592"</definedName>
    <definedName name="CBx_SheetRef" localSheetId="0" hidden="1">CB_DATA_!$A$14</definedName>
    <definedName name="CBx_StorageType" localSheetId="0" hidden="1">2</definedName>
    <definedName name="eff_w" localSheetId="4">'2-Stock'!#REF!</definedName>
    <definedName name="eff_w">'N-Stock'!$AG$24:$AG$35</definedName>
    <definedName name="gmv_w" localSheetId="4">'2-Stock'!#REF!</definedName>
    <definedName name="gmv_w">'N-Stock'!$AA$24:$AA$35</definedName>
    <definedName name="mu" localSheetId="4">'2-Stock'!#REF!</definedName>
    <definedName name="mu">'N-Stock'!$T$7:$T$18</definedName>
    <definedName name="muvec">#REF!</definedName>
    <definedName name="npval" localSheetId="1">#REF!</definedName>
    <definedName name="npval" localSheetId="9">#REF!</definedName>
    <definedName name="npval">#REF!</definedName>
    <definedName name="npval_new">#REF!</definedName>
    <definedName name="ones">#REF!</definedName>
    <definedName name="_xlnm.Print_Area" localSheetId="4">'2-Stock'!#REF!</definedName>
    <definedName name="_xlnm.Print_Area" localSheetId="5">'N-Stock'!$AM$4:$BB$53</definedName>
    <definedName name="S" localSheetId="4">'2-Stock'!#REF!</definedName>
    <definedName name="S">'N-Stock'!$X$7:$AI$18</definedName>
    <definedName name="Sigma">#REF!</definedName>
    <definedName name="solver_adj" localSheetId="4" hidden="1">'2-Stock'!$I$13</definedName>
    <definedName name="solver_adj" localSheetId="5" hidden="1">'N-Stock'!$T$24:$T$35</definedName>
    <definedName name="solver_cvg" localSheetId="4" hidden="1">0.0001</definedName>
    <definedName name="solver_cvg" localSheetId="5" hidden="1">0.0001</definedName>
    <definedName name="solver_drv" localSheetId="4" hidden="1">1</definedName>
    <definedName name="solver_drv" localSheetId="5" hidden="1">2</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lhs1" localSheetId="4" hidden="1">'2-Stock'!#REF!</definedName>
    <definedName name="solver_lhs1" localSheetId="5" hidden="1">'N-Stock'!$U$24</definedName>
    <definedName name="solver_lhs2" localSheetId="4" hidden="1">'2-Stock'!#REF!</definedName>
    <definedName name="solver_lhs2" localSheetId="5" hidden="1">'N-Stock'!$V$24</definedName>
    <definedName name="solver_lin" localSheetId="4" hidden="1">2</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2</definedName>
    <definedName name="solver_nod" localSheetId="4" hidden="1">2147483647</definedName>
    <definedName name="solver_nod" localSheetId="5" hidden="1">2147483647</definedName>
    <definedName name="solver_num" localSheetId="4" hidden="1">0</definedName>
    <definedName name="solver_num" localSheetId="5" hidden="1">2</definedName>
    <definedName name="solver_nwt" localSheetId="4" hidden="1">1</definedName>
    <definedName name="solver_nwt" localSheetId="5" hidden="1">1</definedName>
    <definedName name="solver_opt" localSheetId="4" hidden="1">'2-Stock'!$I$15</definedName>
    <definedName name="solver_opt" localSheetId="5" hidden="1">'N-Stock'!$W$24</definedName>
    <definedName name="solver_pre" localSheetId="4" hidden="1">0.000001</definedName>
    <definedName name="solver_pre" localSheetId="5" hidden="1">0.000001</definedName>
    <definedName name="solver_rbv" localSheetId="4" hidden="1">1</definedName>
    <definedName name="solver_rbv" localSheetId="5" hidden="1">2</definedName>
    <definedName name="solver_rel1" localSheetId="4" hidden="1">2</definedName>
    <definedName name="solver_rel1" localSheetId="5" hidden="1">2</definedName>
    <definedName name="solver_rel2" localSheetId="4" hidden="1">2</definedName>
    <definedName name="solver_rel2" localSheetId="5" hidden="1">2</definedName>
    <definedName name="solver_rhs1" localSheetId="4" hidden="1">1</definedName>
    <definedName name="solver_rhs1" localSheetId="5" hidden="1">1</definedName>
    <definedName name="solver_rhs2" localSheetId="4" hidden="1">0.15</definedName>
    <definedName name="solver_rhs2" localSheetId="5" hidden="1">0.15</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2</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2</definedName>
    <definedName name="solver_typ" localSheetId="5" hidden="1">2</definedName>
    <definedName name="solver_val" localSheetId="4" hidden="1">0</definedName>
    <definedName name="solver_val" localSheetId="5" hidden="1">0</definedName>
    <definedName name="solver_ver" localSheetId="4" hidden="1">2</definedName>
    <definedName name="solver_ver" localSheetId="5" hidden="1">3</definedName>
    <definedName name="tang_w" localSheetId="4">'2-Stock'!#REF!</definedName>
    <definedName name="tang_w">'N-Stock'!$AN$24:$AN$35</definedName>
    <definedName name="tol">#REF!</definedName>
    <definedName name="w" localSheetId="4">'2-Stock'!#REF!</definedName>
    <definedName name="w">'N-Stock'!$T$24:$T$35</definedName>
    <definedName name="wvec">#REF!</definedName>
    <definedName name="z9hss8z9sdpy5cpg">'race-crsp-data'!$A$1:$AB$184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W24" i="91" l="1" a="1"/>
  <c r="AW24" i="91" s="1"/>
  <c r="AR30" i="92"/>
  <c r="AR31" i="92"/>
  <c r="AR32" i="92"/>
  <c r="AR33" i="92"/>
  <c r="AR34" i="92"/>
  <c r="AR35" i="92"/>
  <c r="AR36" i="92"/>
  <c r="AR37" i="92"/>
  <c r="AR38" i="92"/>
  <c r="AR39" i="92"/>
  <c r="AR40" i="92"/>
  <c r="AR41" i="92"/>
  <c r="AR42" i="92"/>
  <c r="AR43" i="92"/>
  <c r="AR44" i="92"/>
  <c r="AR45" i="92"/>
  <c r="AR46" i="92"/>
  <c r="AR47" i="92"/>
  <c r="AR48" i="92"/>
  <c r="AR49" i="92"/>
  <c r="AR50" i="92"/>
  <c r="AR51" i="92"/>
  <c r="AR29" i="92"/>
  <c r="AS30" i="92"/>
  <c r="AS31" i="92"/>
  <c r="AS32" i="92"/>
  <c r="AS33" i="92"/>
  <c r="AS34" i="92"/>
  <c r="AS35" i="92"/>
  <c r="AS36" i="92"/>
  <c r="AS37" i="92"/>
  <c r="AS38" i="92"/>
  <c r="AS39" i="92"/>
  <c r="AS40" i="92"/>
  <c r="AS41" i="92"/>
  <c r="AS42" i="92"/>
  <c r="AS43" i="92"/>
  <c r="AS44" i="92"/>
  <c r="AS45" i="92"/>
  <c r="AS46" i="92"/>
  <c r="AS47" i="92"/>
  <c r="AS48" i="92"/>
  <c r="AS49" i="92"/>
  <c r="AS50" i="92"/>
  <c r="AS51" i="92"/>
  <c r="AS29" i="92"/>
  <c r="AQ30" i="92"/>
  <c r="AQ31" i="92"/>
  <c r="AQ32" i="92"/>
  <c r="AQ33" i="92"/>
  <c r="AQ34" i="92"/>
  <c r="AQ35" i="92"/>
  <c r="AQ36" i="92"/>
  <c r="AQ37" i="92"/>
  <c r="AQ38" i="92"/>
  <c r="AQ39" i="92"/>
  <c r="AQ40" i="92"/>
  <c r="AQ41" i="92"/>
  <c r="AQ42" i="92"/>
  <c r="AQ43" i="92"/>
  <c r="AQ44" i="92"/>
  <c r="AQ45" i="92"/>
  <c r="AQ46" i="92"/>
  <c r="AQ47" i="92"/>
  <c r="AQ48" i="92"/>
  <c r="AQ49" i="92"/>
  <c r="AQ50" i="92"/>
  <c r="AQ51" i="92"/>
  <c r="AQ29" i="92"/>
  <c r="AP30" i="92"/>
  <c r="AP31" i="92"/>
  <c r="AP32" i="92"/>
  <c r="AP33" i="92"/>
  <c r="AP34" i="92"/>
  <c r="AP35" i="92"/>
  <c r="AP36" i="92"/>
  <c r="AP37" i="92"/>
  <c r="AP38" i="92"/>
  <c r="AP39" i="92"/>
  <c r="AP40" i="92"/>
  <c r="AP41" i="92"/>
  <c r="AP42" i="92"/>
  <c r="AP43" i="92"/>
  <c r="AP44" i="92"/>
  <c r="AP45" i="92"/>
  <c r="AP46" i="92"/>
  <c r="AP47" i="92"/>
  <c r="AP48" i="92"/>
  <c r="AP49" i="92"/>
  <c r="AP50" i="92"/>
  <c r="AP51" i="92"/>
  <c r="AP29" i="92"/>
  <c r="K23" i="92"/>
  <c r="K24" i="92"/>
  <c r="K25" i="92"/>
  <c r="K26" i="92"/>
  <c r="K27" i="92"/>
  <c r="K28" i="92"/>
  <c r="K29" i="92"/>
  <c r="K30" i="92"/>
  <c r="K31" i="92"/>
  <c r="K32" i="92"/>
  <c r="K33" i="92"/>
  <c r="K34" i="92"/>
  <c r="K35" i="92"/>
  <c r="K36" i="92"/>
  <c r="K37" i="92"/>
  <c r="K38" i="92"/>
  <c r="K39" i="92"/>
  <c r="K40" i="92"/>
  <c r="K41" i="92"/>
  <c r="K42" i="92"/>
  <c r="K43" i="92"/>
  <c r="K22" i="92"/>
  <c r="AR5" i="92"/>
  <c r="AR6" i="92" s="1"/>
  <c r="AR7" i="92" s="1"/>
  <c r="AR8" i="92" s="1"/>
  <c r="AR9" i="92" s="1"/>
  <c r="AR10" i="92" s="1"/>
  <c r="AR11" i="92" s="1"/>
  <c r="AR12" i="92" s="1"/>
  <c r="AR13" i="92" s="1"/>
  <c r="AR14" i="92" s="1"/>
  <c r="AR15" i="92" s="1"/>
  <c r="AR16" i="92" s="1"/>
  <c r="AR17" i="92" s="1"/>
  <c r="AR18" i="92" s="1"/>
  <c r="U6" i="92"/>
  <c r="U7" i="92" s="1"/>
  <c r="G23" i="92"/>
  <c r="G24" i="92" s="1"/>
  <c r="G25" i="92" s="1"/>
  <c r="G26" i="92" s="1"/>
  <c r="G27" i="92" s="1"/>
  <c r="I14" i="92"/>
  <c r="H8" i="92"/>
  <c r="J5" i="92"/>
  <c r="M6" i="92"/>
  <c r="H7" i="92"/>
  <c r="I5" i="92"/>
  <c r="L5" i="92" s="1"/>
  <c r="AS4" i="92" s="1"/>
  <c r="H5" i="92"/>
  <c r="K5" i="92" s="1"/>
  <c r="I6" i="92"/>
  <c r="L6" i="92" s="1"/>
  <c r="H6" i="92"/>
  <c r="E65" i="92"/>
  <c r="E64" i="92"/>
  <c r="E63" i="92"/>
  <c r="E62" i="92"/>
  <c r="E61" i="92"/>
  <c r="E60" i="92"/>
  <c r="E59" i="92"/>
  <c r="E58" i="92"/>
  <c r="E57" i="92"/>
  <c r="E56" i="92"/>
  <c r="E55" i="92"/>
  <c r="E54" i="92"/>
  <c r="E53" i="92"/>
  <c r="E52" i="92"/>
  <c r="E51" i="92"/>
  <c r="E50" i="92"/>
  <c r="E49" i="92"/>
  <c r="E48" i="92"/>
  <c r="E47" i="92"/>
  <c r="E46" i="92"/>
  <c r="E45" i="92"/>
  <c r="E44" i="92"/>
  <c r="E43" i="92"/>
  <c r="E42" i="92"/>
  <c r="E41" i="92"/>
  <c r="E40" i="92"/>
  <c r="E39" i="92"/>
  <c r="E38" i="92"/>
  <c r="E37" i="92"/>
  <c r="E36" i="92"/>
  <c r="E35" i="92"/>
  <c r="E34" i="92"/>
  <c r="E33" i="92"/>
  <c r="E32" i="92"/>
  <c r="E31" i="92"/>
  <c r="AO30" i="92"/>
  <c r="AO31" i="92" s="1"/>
  <c r="E30" i="92"/>
  <c r="E29" i="92"/>
  <c r="E28" i="92"/>
  <c r="E27" i="92"/>
  <c r="E26" i="92"/>
  <c r="E25" i="92"/>
  <c r="E24" i="92"/>
  <c r="E23" i="92"/>
  <c r="E22" i="92"/>
  <c r="E21" i="92"/>
  <c r="E20" i="92"/>
  <c r="E19" i="92"/>
  <c r="E18" i="92"/>
  <c r="E17" i="92"/>
  <c r="E16" i="92"/>
  <c r="E15" i="92"/>
  <c r="E14" i="92"/>
  <c r="E13" i="92"/>
  <c r="E12" i="92"/>
  <c r="E11" i="92"/>
  <c r="E10" i="92"/>
  <c r="E9" i="92"/>
  <c r="E8" i="92"/>
  <c r="K7" i="92"/>
  <c r="E7" i="92"/>
  <c r="E6" i="92"/>
  <c r="AO5" i="92"/>
  <c r="E5" i="92"/>
  <c r="W74" i="91"/>
  <c r="AA69" i="91" s="1"/>
  <c r="V74" i="91"/>
  <c r="Z65" i="91" s="1"/>
  <c r="U74" i="91"/>
  <c r="Y65" i="91" s="1"/>
  <c r="T74" i="91"/>
  <c r="X70" i="91" s="1"/>
  <c r="N74" i="91"/>
  <c r="M74" i="91"/>
  <c r="L74" i="91"/>
  <c r="K74" i="91"/>
  <c r="J74" i="91"/>
  <c r="I74" i="91"/>
  <c r="H74" i="91"/>
  <c r="G74" i="91"/>
  <c r="F74" i="91"/>
  <c r="E74" i="91"/>
  <c r="D74" i="91"/>
  <c r="C74" i="91"/>
  <c r="AA73" i="91"/>
  <c r="Z73" i="91"/>
  <c r="X73" i="91"/>
  <c r="N73" i="91"/>
  <c r="M73" i="91"/>
  <c r="L73" i="91"/>
  <c r="K73" i="91"/>
  <c r="J73" i="91"/>
  <c r="I73" i="91"/>
  <c r="H73" i="91"/>
  <c r="G73" i="91"/>
  <c r="F73" i="91"/>
  <c r="E73" i="91"/>
  <c r="D73" i="91"/>
  <c r="C73" i="91"/>
  <c r="AA72" i="91"/>
  <c r="Y72" i="91"/>
  <c r="X72" i="91"/>
  <c r="AA71" i="91"/>
  <c r="Z71" i="91"/>
  <c r="Y71" i="91"/>
  <c r="X71" i="91"/>
  <c r="I71" i="91"/>
  <c r="H71" i="91"/>
  <c r="G71" i="91"/>
  <c r="F71" i="91"/>
  <c r="E71" i="91"/>
  <c r="D71" i="91"/>
  <c r="C71" i="91"/>
  <c r="AA70" i="91"/>
  <c r="Z70" i="91"/>
  <c r="Y70" i="91"/>
  <c r="L70" i="91"/>
  <c r="K70" i="91"/>
  <c r="J70" i="91"/>
  <c r="I70" i="91"/>
  <c r="H70" i="91"/>
  <c r="G70" i="91"/>
  <c r="F70" i="91"/>
  <c r="E70" i="91"/>
  <c r="D70" i="91"/>
  <c r="C70" i="91"/>
  <c r="X69" i="91"/>
  <c r="AA68" i="91"/>
  <c r="Z68" i="91"/>
  <c r="X68" i="91"/>
  <c r="N68" i="91"/>
  <c r="N71" i="91" s="1"/>
  <c r="M68" i="91"/>
  <c r="M71" i="91" s="1"/>
  <c r="L68" i="91"/>
  <c r="L71" i="91" s="1"/>
  <c r="K68" i="91"/>
  <c r="K71" i="91" s="1"/>
  <c r="J68" i="91"/>
  <c r="J71" i="91" s="1"/>
  <c r="I68" i="91"/>
  <c r="H68" i="91"/>
  <c r="G68" i="91"/>
  <c r="F68" i="91"/>
  <c r="E68" i="91"/>
  <c r="D68" i="91"/>
  <c r="C68" i="91"/>
  <c r="AA67" i="91"/>
  <c r="Z67" i="91"/>
  <c r="Y67" i="91"/>
  <c r="X67" i="91"/>
  <c r="N67" i="91"/>
  <c r="N70" i="91" s="1"/>
  <c r="M67" i="91"/>
  <c r="M70" i="91" s="1"/>
  <c r="L67" i="91"/>
  <c r="K67" i="91"/>
  <c r="J67" i="91"/>
  <c r="I67" i="91"/>
  <c r="H67" i="91"/>
  <c r="G67" i="91"/>
  <c r="F67" i="91"/>
  <c r="E67" i="91"/>
  <c r="D67" i="91"/>
  <c r="C67" i="91"/>
  <c r="AA66" i="91"/>
  <c r="Z66" i="91"/>
  <c r="Y66" i="91"/>
  <c r="X66" i="91"/>
  <c r="AA65" i="91"/>
  <c r="X65" i="91"/>
  <c r="O65" i="91"/>
  <c r="AA64" i="91"/>
  <c r="Z64" i="91"/>
  <c r="X64" i="91"/>
  <c r="O64" i="91"/>
  <c r="AA63" i="91"/>
  <c r="Z63" i="91"/>
  <c r="Y63" i="91"/>
  <c r="X63" i="91"/>
  <c r="O63" i="91"/>
  <c r="AA62" i="91"/>
  <c r="X62" i="91"/>
  <c r="O62" i="91"/>
  <c r="AA61" i="91"/>
  <c r="Z61" i="91"/>
  <c r="Y61" i="91"/>
  <c r="X61" i="91"/>
  <c r="S61" i="91"/>
  <c r="S62" i="91" s="1"/>
  <c r="S63" i="91" s="1"/>
  <c r="S64" i="91" s="1"/>
  <c r="S65" i="91" s="1"/>
  <c r="S66" i="91" s="1"/>
  <c r="S67" i="91" s="1"/>
  <c r="S68" i="91" s="1"/>
  <c r="S69" i="91" s="1"/>
  <c r="S70" i="91" s="1"/>
  <c r="S71" i="91" s="1"/>
  <c r="S72" i="91" s="1"/>
  <c r="O61" i="91"/>
  <c r="AA60" i="91"/>
  <c r="AA74" i="91" s="1"/>
  <c r="Z60" i="91"/>
  <c r="Y60" i="91"/>
  <c r="O60" i="91"/>
  <c r="O59" i="91"/>
  <c r="O58" i="91"/>
  <c r="O57" i="91"/>
  <c r="O56" i="91"/>
  <c r="O55" i="91"/>
  <c r="O54" i="91"/>
  <c r="O53" i="91"/>
  <c r="O52" i="91"/>
  <c r="O51" i="91"/>
  <c r="O50" i="91"/>
  <c r="O49" i="91"/>
  <c r="O48" i="91"/>
  <c r="O47" i="91"/>
  <c r="O46" i="91"/>
  <c r="O45" i="91"/>
  <c r="O44" i="91"/>
  <c r="O43" i="91"/>
  <c r="O42" i="91"/>
  <c r="O41" i="91"/>
  <c r="O40" i="91"/>
  <c r="O39" i="91"/>
  <c r="O38" i="91"/>
  <c r="O37" i="91"/>
  <c r="O36" i="91"/>
  <c r="O35" i="91"/>
  <c r="O34" i="91"/>
  <c r="O33" i="91"/>
  <c r="O32" i="91"/>
  <c r="O31" i="91"/>
  <c r="O30" i="91"/>
  <c r="O29" i="91"/>
  <c r="O28" i="91"/>
  <c r="O27" i="91"/>
  <c r="AZ26" i="91"/>
  <c r="AY26" i="91"/>
  <c r="AY27" i="91" s="1"/>
  <c r="O26" i="91"/>
  <c r="AY25" i="91"/>
  <c r="AV25" i="91"/>
  <c r="AU25" i="91"/>
  <c r="AT25" i="91"/>
  <c r="AT26" i="91" s="1"/>
  <c r="O25" i="91"/>
  <c r="BA24" i="91"/>
  <c r="AZ24" i="91"/>
  <c r="AU24" i="91"/>
  <c r="AV24" i="91" s="1"/>
  <c r="AP24" i="91"/>
  <c r="AO24" i="91"/>
  <c r="AI24" i="91"/>
  <c r="AH24" i="91"/>
  <c r="AC24" i="91"/>
  <c r="AB24" i="91"/>
  <c r="V24" i="91" a="1"/>
  <c r="V24" i="91" s="1"/>
  <c r="U24" i="91"/>
  <c r="O24" i="91"/>
  <c r="O23" i="91"/>
  <c r="O22" i="91"/>
  <c r="O21" i="91"/>
  <c r="O20" i="91"/>
  <c r="AI19" i="91"/>
  <c r="AH19" i="91"/>
  <c r="AG19" i="91"/>
  <c r="AF19" i="91"/>
  <c r="AE19" i="91"/>
  <c r="AD19" i="91"/>
  <c r="AC19" i="91"/>
  <c r="AB19" i="91"/>
  <c r="AA19" i="91"/>
  <c r="Z19" i="91"/>
  <c r="Y19" i="91"/>
  <c r="X19" i="91"/>
  <c r="O19" i="91"/>
  <c r="AZ18" i="91"/>
  <c r="AJ18" i="91"/>
  <c r="AI18" i="91"/>
  <c r="AH18" i="91"/>
  <c r="AG18" i="91"/>
  <c r="AF18" i="91"/>
  <c r="AE18" i="91"/>
  <c r="AD18" i="91"/>
  <c r="AC18" i="91"/>
  <c r="AB18" i="91"/>
  <c r="AA18" i="91"/>
  <c r="Z18" i="91"/>
  <c r="Y18" i="91"/>
  <c r="X18" i="91"/>
  <c r="O18" i="91"/>
  <c r="AY17" i="91"/>
  <c r="AJ17" i="91"/>
  <c r="AI17" i="91"/>
  <c r="AH17" i="91"/>
  <c r="AG17" i="91"/>
  <c r="AF17" i="91"/>
  <c r="AE17" i="91"/>
  <c r="AD17" i="91"/>
  <c r="AC17" i="91"/>
  <c r="AB17" i="91"/>
  <c r="AA17" i="91"/>
  <c r="Z17" i="91"/>
  <c r="Y17" i="91"/>
  <c r="X17" i="91"/>
  <c r="O17" i="91"/>
  <c r="AX16" i="91"/>
  <c r="AJ16" i="91"/>
  <c r="AI16" i="91"/>
  <c r="AH16" i="91"/>
  <c r="AG16" i="91"/>
  <c r="AF16" i="91"/>
  <c r="AE16" i="91"/>
  <c r="AD16" i="91"/>
  <c r="AC16" i="91"/>
  <c r="AB16" i="91"/>
  <c r="AA16" i="91"/>
  <c r="Z16" i="91"/>
  <c r="Y16" i="91"/>
  <c r="X16" i="91"/>
  <c r="O16" i="91"/>
  <c r="AW15" i="91"/>
  <c r="AJ15" i="91"/>
  <c r="AI15" i="91"/>
  <c r="AH15" i="91"/>
  <c r="AG15" i="91"/>
  <c r="AF15" i="91"/>
  <c r="AE15" i="91"/>
  <c r="AD15" i="91"/>
  <c r="AC15" i="91"/>
  <c r="AB15" i="91"/>
  <c r="AA15" i="91"/>
  <c r="Z15" i="91"/>
  <c r="Y15" i="91"/>
  <c r="X15" i="91"/>
  <c r="O15" i="91"/>
  <c r="AV14" i="91"/>
  <c r="AJ14" i="91"/>
  <c r="AI14" i="91"/>
  <c r="AH14" i="91"/>
  <c r="AG14" i="91"/>
  <c r="AF14" i="91"/>
  <c r="AE14" i="91"/>
  <c r="AD14" i="91"/>
  <c r="AC14" i="91"/>
  <c r="AB14" i="91"/>
  <c r="AA14" i="91"/>
  <c r="Z14" i="91"/>
  <c r="Y14" i="91"/>
  <c r="X14" i="91"/>
  <c r="O14" i="91"/>
  <c r="AU13" i="91"/>
  <c r="AJ13" i="91"/>
  <c r="AI13" i="91"/>
  <c r="AH13" i="91"/>
  <c r="AG13" i="91"/>
  <c r="AF13" i="91"/>
  <c r="AE13" i="91"/>
  <c r="AD13" i="91"/>
  <c r="AC13" i="91"/>
  <c r="AB13" i="91"/>
  <c r="AA13" i="91"/>
  <c r="Z13" i="91"/>
  <c r="Y13" i="91"/>
  <c r="X13" i="91"/>
  <c r="O13" i="91"/>
  <c r="AT12" i="91"/>
  <c r="AJ12" i="91"/>
  <c r="AI12" i="91"/>
  <c r="AH12" i="91"/>
  <c r="AG12" i="91"/>
  <c r="AF12" i="91"/>
  <c r="AE12" i="91"/>
  <c r="AD12" i="91"/>
  <c r="AC12" i="91"/>
  <c r="AB12" i="91"/>
  <c r="AA12" i="91"/>
  <c r="Z12" i="91"/>
  <c r="Y12" i="91"/>
  <c r="X12" i="91"/>
  <c r="O12" i="91"/>
  <c r="AS11" i="91"/>
  <c r="AJ11" i="91"/>
  <c r="AI11" i="91"/>
  <c r="AH11" i="91"/>
  <c r="AG11" i="91"/>
  <c r="AF11" i="91"/>
  <c r="AE11" i="91"/>
  <c r="AD11" i="91"/>
  <c r="AC11" i="91"/>
  <c r="AB11" i="91"/>
  <c r="AA11" i="91"/>
  <c r="Z11" i="91"/>
  <c r="Y11" i="91"/>
  <c r="X11" i="91"/>
  <c r="O11" i="91"/>
  <c r="AR10" i="91"/>
  <c r="AA10" i="91" s="1"/>
  <c r="AJ10" i="91"/>
  <c r="AI10" i="91"/>
  <c r="AH10" i="91"/>
  <c r="AG10" i="91"/>
  <c r="AF10" i="91"/>
  <c r="AE10" i="91"/>
  <c r="AD10" i="91"/>
  <c r="AC10" i="91"/>
  <c r="AB10" i="91"/>
  <c r="Z10" i="91"/>
  <c r="Y10" i="91"/>
  <c r="X10" i="91"/>
  <c r="O10" i="91"/>
  <c r="AQ9" i="91"/>
  <c r="Z9" i="91" s="1"/>
  <c r="AJ9" i="91"/>
  <c r="AI9" i="91"/>
  <c r="AH9" i="91"/>
  <c r="AG9" i="91"/>
  <c r="AF9" i="91"/>
  <c r="AE9" i="91"/>
  <c r="AD9" i="91"/>
  <c r="AC9" i="91"/>
  <c r="AB9" i="91"/>
  <c r="AA9" i="91"/>
  <c r="Y9" i="91"/>
  <c r="X9" i="91"/>
  <c r="O9" i="91"/>
  <c r="AP8" i="91"/>
  <c r="Y8" i="91" s="1"/>
  <c r="AJ8" i="91"/>
  <c r="AI8" i="91"/>
  <c r="AH8" i="91"/>
  <c r="AG8" i="91"/>
  <c r="AF8" i="91"/>
  <c r="AE8" i="91"/>
  <c r="AD8" i="91"/>
  <c r="AC8" i="91"/>
  <c r="AB8" i="91"/>
  <c r="AA8" i="91"/>
  <c r="Z8" i="91"/>
  <c r="X8" i="91"/>
  <c r="O8" i="91"/>
  <c r="AO7" i="91"/>
  <c r="X7" i="91" s="1"/>
  <c r="AJ7" i="91"/>
  <c r="AI7" i="91"/>
  <c r="AH7" i="91"/>
  <c r="AG7" i="91"/>
  <c r="AF7" i="91"/>
  <c r="AE7" i="91"/>
  <c r="AD7" i="91"/>
  <c r="AC7" i="91"/>
  <c r="AB7" i="91"/>
  <c r="AA7" i="91"/>
  <c r="Z7" i="91"/>
  <c r="Y7" i="91"/>
  <c r="O7" i="91"/>
  <c r="O6" i="91"/>
  <c r="O5" i="91"/>
  <c r="BA19" i="91" s="1"/>
  <c r="AJ19" i="91" s="1"/>
  <c r="B88" i="89"/>
  <c r="C88" i="89"/>
  <c r="D88" i="89"/>
  <c r="E88" i="89"/>
  <c r="C95" i="89"/>
  <c r="C96" i="89" s="1"/>
  <c r="E78" i="89"/>
  <c r="E77" i="89"/>
  <c r="D78" i="89"/>
  <c r="D77" i="89"/>
  <c r="C78" i="89"/>
  <c r="C77" i="89"/>
  <c r="B79" i="89"/>
  <c r="B80" i="89" s="1"/>
  <c r="B78" i="89"/>
  <c r="M437" i="87"/>
  <c r="K67" i="89"/>
  <c r="F66" i="89"/>
  <c r="K66" i="89"/>
  <c r="M436" i="87"/>
  <c r="H40" i="90"/>
  <c r="H37" i="90"/>
  <c r="H36" i="90"/>
  <c r="H35" i="90"/>
  <c r="H33" i="90"/>
  <c r="L63" i="89"/>
  <c r="L62" i="89"/>
  <c r="L61" i="89"/>
  <c r="G72" i="89" s="1"/>
  <c r="H72" i="89" s="1"/>
  <c r="L60" i="89"/>
  <c r="L59" i="89"/>
  <c r="L58" i="89"/>
  <c r="L57" i="89"/>
  <c r="L56" i="89"/>
  <c r="L55" i="89"/>
  <c r="L54" i="89"/>
  <c r="L53" i="89"/>
  <c r="L52" i="89"/>
  <c r="L51" i="89"/>
  <c r="L50" i="89"/>
  <c r="L49" i="89"/>
  <c r="L48" i="89"/>
  <c r="L47" i="89"/>
  <c r="L46" i="89"/>
  <c r="L45" i="89"/>
  <c r="L44" i="89"/>
  <c r="L43" i="89"/>
  <c r="L42" i="89"/>
  <c r="L41" i="89"/>
  <c r="L40" i="89"/>
  <c r="L39" i="89"/>
  <c r="L38" i="89"/>
  <c r="L37" i="89"/>
  <c r="L36" i="89"/>
  <c r="L35" i="89"/>
  <c r="L34" i="89"/>
  <c r="L33" i="89"/>
  <c r="L32" i="89"/>
  <c r="L31" i="89"/>
  <c r="L30" i="89"/>
  <c r="L29" i="89"/>
  <c r="L28" i="89"/>
  <c r="L27" i="89"/>
  <c r="L26" i="89"/>
  <c r="L25" i="89"/>
  <c r="L24" i="89"/>
  <c r="L23" i="89"/>
  <c r="L22" i="89"/>
  <c r="L21" i="89"/>
  <c r="L20" i="89"/>
  <c r="L19" i="89"/>
  <c r="L18" i="89"/>
  <c r="L17" i="89"/>
  <c r="L16" i="89"/>
  <c r="L15" i="89"/>
  <c r="L14" i="89"/>
  <c r="L13" i="89"/>
  <c r="L12" i="89"/>
  <c r="L11" i="89"/>
  <c r="L10" i="89"/>
  <c r="L9" i="89"/>
  <c r="L8" i="89"/>
  <c r="L7" i="89"/>
  <c r="L6" i="89"/>
  <c r="L5" i="89"/>
  <c r="L4" i="89"/>
  <c r="G63" i="89"/>
  <c r="G62" i="89"/>
  <c r="G73" i="89" s="1"/>
  <c r="G61" i="89"/>
  <c r="H73" i="89" s="1"/>
  <c r="G60" i="89"/>
  <c r="G59" i="89"/>
  <c r="G58" i="89"/>
  <c r="G57" i="89"/>
  <c r="G56" i="89"/>
  <c r="G55" i="89"/>
  <c r="G54" i="89"/>
  <c r="G53" i="89"/>
  <c r="G52" i="89"/>
  <c r="G51" i="89"/>
  <c r="G50" i="89"/>
  <c r="G49" i="89"/>
  <c r="G48" i="89"/>
  <c r="G47" i="89"/>
  <c r="G46" i="89"/>
  <c r="G45" i="89"/>
  <c r="G44" i="89"/>
  <c r="G43" i="89"/>
  <c r="G42" i="89"/>
  <c r="G41" i="89"/>
  <c r="G40" i="89"/>
  <c r="G39" i="89"/>
  <c r="G38" i="89"/>
  <c r="G37" i="89"/>
  <c r="G36" i="89"/>
  <c r="G35" i="89"/>
  <c r="G34" i="89"/>
  <c r="G33" i="89"/>
  <c r="G32" i="89"/>
  <c r="G31" i="89"/>
  <c r="G30" i="89"/>
  <c r="G29" i="89"/>
  <c r="G28" i="89"/>
  <c r="G27" i="89"/>
  <c r="G26" i="89"/>
  <c r="G25" i="89"/>
  <c r="G24" i="89"/>
  <c r="G23" i="89"/>
  <c r="G22" i="89"/>
  <c r="G21" i="89"/>
  <c r="G20" i="89"/>
  <c r="G19" i="89"/>
  <c r="G18" i="89"/>
  <c r="G17" i="89"/>
  <c r="G16" i="89"/>
  <c r="G15" i="89"/>
  <c r="G14" i="89"/>
  <c r="G13" i="89"/>
  <c r="G12" i="89"/>
  <c r="G11" i="89"/>
  <c r="G10" i="89"/>
  <c r="G9" i="89"/>
  <c r="G8" i="89"/>
  <c r="G7" i="89"/>
  <c r="G6" i="89"/>
  <c r="G5" i="89"/>
  <c r="G4" i="89"/>
  <c r="L4" i="90"/>
  <c r="H15" i="90"/>
  <c r="H14" i="90"/>
  <c r="AS9" i="92" l="1"/>
  <c r="AS8" i="92"/>
  <c r="AS10" i="92"/>
  <c r="AT5" i="92"/>
  <c r="AS7" i="92"/>
  <c r="AS6" i="92"/>
  <c r="AS5" i="92"/>
  <c r="AT8" i="92"/>
  <c r="AT4" i="92"/>
  <c r="AT9" i="92"/>
  <c r="AT7" i="92"/>
  <c r="AT6" i="92"/>
  <c r="AT10" i="92"/>
  <c r="AO6" i="92"/>
  <c r="AO7" i="92" s="1"/>
  <c r="AO8" i="92" s="1"/>
  <c r="AO9" i="92" s="1"/>
  <c r="AO10" i="92" s="1"/>
  <c r="AO11" i="92" s="1"/>
  <c r="AO12" i="92" s="1"/>
  <c r="AO13" i="92" s="1"/>
  <c r="AO14" i="92" s="1"/>
  <c r="AO15" i="92" s="1"/>
  <c r="AO16" i="92" s="1"/>
  <c r="AO17" i="92" s="1"/>
  <c r="AO18" i="92" s="1"/>
  <c r="AT18" i="92"/>
  <c r="AS18" i="92"/>
  <c r="AT13" i="92"/>
  <c r="AT12" i="92"/>
  <c r="AS12" i="92"/>
  <c r="AS11" i="92"/>
  <c r="AT16" i="92"/>
  <c r="AT15" i="92"/>
  <c r="AS15" i="92"/>
  <c r="AT11" i="92"/>
  <c r="AT14" i="92"/>
  <c r="AS13" i="92"/>
  <c r="AT17" i="92"/>
  <c r="AS17" i="92"/>
  <c r="AS16" i="92"/>
  <c r="AS14" i="92"/>
  <c r="V18" i="92"/>
  <c r="H22" i="92"/>
  <c r="V5" i="92"/>
  <c r="V7" i="92"/>
  <c r="U8" i="92"/>
  <c r="V6" i="92"/>
  <c r="H24" i="92"/>
  <c r="H25" i="92"/>
  <c r="H23" i="92"/>
  <c r="G28" i="92"/>
  <c r="H27" i="92"/>
  <c r="I17" i="92"/>
  <c r="H9" i="92"/>
  <c r="L9" i="92"/>
  <c r="K6" i="92"/>
  <c r="K8" i="92"/>
  <c r="I9" i="92"/>
  <c r="AO32" i="92"/>
  <c r="BB24" i="91" a="1"/>
  <c r="BB24" i="91" s="1"/>
  <c r="AK24" i="91" a="1"/>
  <c r="AK24" i="91" s="1"/>
  <c r="AJ24" i="91" a="1"/>
  <c r="AJ24" i="91" s="1"/>
  <c r="AE24" i="91" a="1"/>
  <c r="AE24" i="91" s="1"/>
  <c r="AD24" i="91" a="1"/>
  <c r="AD24" i="91" s="1"/>
  <c r="AR24" i="91" a="1"/>
  <c r="AR24" i="91" s="1"/>
  <c r="AQ24" i="91" a="1"/>
  <c r="AQ24" i="91" s="1"/>
  <c r="Y24" i="91" a="1"/>
  <c r="Y24" i="91" s="1"/>
  <c r="W24" i="91" a="1"/>
  <c r="W24" i="91" s="1"/>
  <c r="X24" i="91" s="1"/>
  <c r="AU26" i="91"/>
  <c r="AV26" i="91" s="1"/>
  <c r="AT27" i="91"/>
  <c r="AZ27" i="91"/>
  <c r="BB27" i="91" s="1" a="1"/>
  <c r="BB27" i="91" s="1"/>
  <c r="AY28" i="91"/>
  <c r="Q70" i="91"/>
  <c r="BB26" i="91" a="1"/>
  <c r="BB26" i="91" s="1"/>
  <c r="AP4" i="92"/>
  <c r="AP24" i="92"/>
  <c r="BA26" i="91"/>
  <c r="O67" i="91"/>
  <c r="O70" i="91" s="1"/>
  <c r="AW25" i="91" a="1"/>
  <c r="AW25" i="91" s="1"/>
  <c r="Q67" i="91"/>
  <c r="O68" i="91"/>
  <c r="O71" i="91" s="1"/>
  <c r="H26" i="92"/>
  <c r="AZ25" i="91"/>
  <c r="BB25" i="91" s="1" a="1"/>
  <c r="BB25" i="91" s="1"/>
  <c r="O73" i="91"/>
  <c r="O74" i="91"/>
  <c r="Y64" i="91"/>
  <c r="Y68" i="91"/>
  <c r="Z72" i="91"/>
  <c r="Y73" i="91"/>
  <c r="AP5" i="92"/>
  <c r="Y62" i="91"/>
  <c r="Y74" i="91" s="1"/>
  <c r="Z62" i="91"/>
  <c r="Z74" i="91" s="1"/>
  <c r="Y69" i="91"/>
  <c r="Z69" i="91"/>
  <c r="X60" i="91"/>
  <c r="X74" i="91" s="1"/>
  <c r="B81" i="89"/>
  <c r="C80" i="89"/>
  <c r="D80" i="89"/>
  <c r="E80" i="89"/>
  <c r="E79" i="89"/>
  <c r="D79" i="89"/>
  <c r="C79" i="89"/>
  <c r="K5" i="90"/>
  <c r="M4" i="90"/>
  <c r="H16" i="90"/>
  <c r="H17" i="90"/>
  <c r="H18" i="90" s="1"/>
  <c r="H26" i="90"/>
  <c r="H25" i="90"/>
  <c r="H24" i="90"/>
  <c r="E70" i="89"/>
  <c r="E69" i="89"/>
  <c r="J68" i="89"/>
  <c r="E68" i="89"/>
  <c r="J67" i="89"/>
  <c r="E67" i="89"/>
  <c r="J66" i="89"/>
  <c r="L66" i="89" s="1"/>
  <c r="E66" i="89"/>
  <c r="G66" i="89" s="1"/>
  <c r="Z13" i="89"/>
  <c r="Z14" i="89"/>
  <c r="Z12" i="89"/>
  <c r="Z8" i="89"/>
  <c r="Z9" i="89"/>
  <c r="Z10" i="89"/>
  <c r="Z7" i="89"/>
  <c r="T13" i="89"/>
  <c r="T14" i="89"/>
  <c r="T12" i="89"/>
  <c r="T8" i="89"/>
  <c r="T9" i="89"/>
  <c r="T10" i="89"/>
  <c r="T7" i="89"/>
  <c r="AQ18" i="92" l="1"/>
  <c r="AQ5" i="92"/>
  <c r="AD8" i="92"/>
  <c r="AQ14" i="92"/>
  <c r="AQ7" i="92"/>
  <c r="AQ15" i="92"/>
  <c r="AQ17" i="92"/>
  <c r="AQ10" i="92"/>
  <c r="AQ8" i="92"/>
  <c r="AP7" i="92"/>
  <c r="AQ16" i="92"/>
  <c r="AQ6" i="92"/>
  <c r="AQ11" i="92"/>
  <c r="AQ12" i="92"/>
  <c r="AP6" i="92"/>
  <c r="AQ13" i="92"/>
  <c r="AQ9" i="92"/>
  <c r="AD6" i="92"/>
  <c r="AQ4" i="92"/>
  <c r="AC6" i="92"/>
  <c r="AD5" i="92"/>
  <c r="AD32" i="92"/>
  <c r="AD34" i="92" s="1"/>
  <c r="AD18" i="92"/>
  <c r="AD7" i="92"/>
  <c r="AB8" i="92"/>
  <c r="AC8" i="92"/>
  <c r="AC5" i="92"/>
  <c r="AC18" i="92"/>
  <c r="AC32" i="92"/>
  <c r="AC7" i="92"/>
  <c r="AB5" i="92"/>
  <c r="AB32" i="92"/>
  <c r="AB18" i="92"/>
  <c r="AB6" i="92"/>
  <c r="AB7" i="92"/>
  <c r="X32" i="92"/>
  <c r="AA18" i="92"/>
  <c r="Y18" i="92"/>
  <c r="W18" i="92"/>
  <c r="Z18" i="92"/>
  <c r="X18" i="92"/>
  <c r="Z32" i="92"/>
  <c r="AA32" i="92"/>
  <c r="W32" i="92"/>
  <c r="Y32" i="92"/>
  <c r="Y7" i="92"/>
  <c r="AA6" i="92"/>
  <c r="X7" i="92"/>
  <c r="Y6" i="92"/>
  <c r="X6" i="92"/>
  <c r="Z6" i="92"/>
  <c r="Z7" i="92"/>
  <c r="W7" i="92"/>
  <c r="W6" i="92"/>
  <c r="W8" i="92"/>
  <c r="AA8" i="92"/>
  <c r="X8" i="92"/>
  <c r="Y8" i="92"/>
  <c r="Z8" i="92"/>
  <c r="H13" i="92"/>
  <c r="AA5" i="92"/>
  <c r="X5" i="92"/>
  <c r="Z5" i="92"/>
  <c r="Y5" i="92"/>
  <c r="W5" i="92"/>
  <c r="AA7" i="92"/>
  <c r="J26" i="92"/>
  <c r="G29" i="92"/>
  <c r="I29" i="92" s="1"/>
  <c r="J28" i="92"/>
  <c r="J24" i="92"/>
  <c r="I24" i="92"/>
  <c r="J22" i="92"/>
  <c r="J23" i="92"/>
  <c r="I25" i="92"/>
  <c r="J25" i="92"/>
  <c r="J27" i="92"/>
  <c r="U9" i="92"/>
  <c r="AD9" i="92" s="1"/>
  <c r="V8" i="92"/>
  <c r="I22" i="92"/>
  <c r="I23" i="92"/>
  <c r="H28" i="92"/>
  <c r="K9" i="92"/>
  <c r="I26" i="92"/>
  <c r="I27" i="92"/>
  <c r="I28" i="92"/>
  <c r="AQ24" i="92"/>
  <c r="I15" i="92"/>
  <c r="I16" i="92" s="1"/>
  <c r="H15" i="92"/>
  <c r="H16" i="92" s="1"/>
  <c r="AP8" i="92"/>
  <c r="BA27" i="91"/>
  <c r="AW27" i="91" a="1"/>
  <c r="AW27" i="91" s="1"/>
  <c r="AU27" i="91"/>
  <c r="AV27" i="91" s="1"/>
  <c r="AT28" i="91"/>
  <c r="AW26" i="91" a="1"/>
  <c r="AW26" i="91" s="1"/>
  <c r="AZ28" i="91"/>
  <c r="BB28" i="91" s="1" a="1"/>
  <c r="BB28" i="91" s="1"/>
  <c r="AY29" i="91"/>
  <c r="BA25" i="91"/>
  <c r="AO33" i="92"/>
  <c r="B82" i="89"/>
  <c r="C81" i="89"/>
  <c r="D81" i="89"/>
  <c r="E81" i="89"/>
  <c r="K6" i="90"/>
  <c r="L5" i="90"/>
  <c r="M5" i="90"/>
  <c r="H28" i="90"/>
  <c r="H27" i="90"/>
  <c r="G31" i="92" l="1"/>
  <c r="AD33" i="92"/>
  <c r="AB9" i="92"/>
  <c r="AC9" i="92"/>
  <c r="AC33" i="92"/>
  <c r="AC34" i="92"/>
  <c r="AB33" i="92"/>
  <c r="AB34" i="92"/>
  <c r="U15" i="92"/>
  <c r="AD15" i="92" s="1"/>
  <c r="Y34" i="92"/>
  <c r="Y33" i="92"/>
  <c r="W34" i="92"/>
  <c r="W33" i="92"/>
  <c r="Z34" i="92"/>
  <c r="Z33" i="92"/>
  <c r="U12" i="92"/>
  <c r="AD12" i="92" s="1"/>
  <c r="AA33" i="92"/>
  <c r="AA34" i="92"/>
  <c r="U16" i="92"/>
  <c r="AD16" i="92" s="1"/>
  <c r="X34" i="92"/>
  <c r="X33" i="92"/>
  <c r="H14" i="92"/>
  <c r="H17" i="92" s="1"/>
  <c r="AA9" i="92"/>
  <c r="W9" i="92"/>
  <c r="X9" i="92"/>
  <c r="Y9" i="92"/>
  <c r="Z9" i="92"/>
  <c r="H29" i="92"/>
  <c r="G30" i="92"/>
  <c r="J29" i="92"/>
  <c r="U10" i="92"/>
  <c r="AD10" i="92" s="1"/>
  <c r="V9" i="92"/>
  <c r="AR24" i="92"/>
  <c r="AP9" i="92"/>
  <c r="AT29" i="91"/>
  <c r="AW28" i="91" a="1"/>
  <c r="AW28" i="91" s="1"/>
  <c r="AU28" i="91"/>
  <c r="AV28" i="91" s="1"/>
  <c r="AY30" i="91"/>
  <c r="AZ29" i="91"/>
  <c r="BB29" i="91" s="1" a="1"/>
  <c r="BB29" i="91" s="1"/>
  <c r="BA28" i="91"/>
  <c r="AO34" i="92"/>
  <c r="C82" i="89"/>
  <c r="D82" i="89"/>
  <c r="B83" i="89"/>
  <c r="E82" i="89"/>
  <c r="L6" i="90"/>
  <c r="K7" i="90"/>
  <c r="M6" i="90"/>
  <c r="I28" i="90"/>
  <c r="F35" i="81"/>
  <c r="G35" i="81" s="1"/>
  <c r="D35" i="81"/>
  <c r="E35" i="81"/>
  <c r="C35" i="81"/>
  <c r="B32" i="81"/>
  <c r="D32" i="81" s="1"/>
  <c r="E32" i="81" s="1"/>
  <c r="F32" i="81"/>
  <c r="G32" i="81" s="1"/>
  <c r="F31" i="81"/>
  <c r="G31" i="81"/>
  <c r="D31" i="81"/>
  <c r="E31" i="81"/>
  <c r="C31" i="81"/>
  <c r="F30" i="81"/>
  <c r="G30" i="81" s="1"/>
  <c r="D30" i="81"/>
  <c r="E30" i="81" s="1"/>
  <c r="C30" i="81"/>
  <c r="F29" i="81"/>
  <c r="G29" i="81" s="1"/>
  <c r="D29" i="81"/>
  <c r="E29" i="81"/>
  <c r="C29" i="81"/>
  <c r="F28" i="81"/>
  <c r="G28" i="81"/>
  <c r="D28" i="81"/>
  <c r="E28" i="81" s="1"/>
  <c r="C28" i="81"/>
  <c r="F27" i="81"/>
  <c r="G27" i="81" s="1"/>
  <c r="D27" i="81"/>
  <c r="E27" i="81" s="1"/>
  <c r="C27" i="81"/>
  <c r="F26" i="81"/>
  <c r="G26" i="81" s="1"/>
  <c r="D26" i="81"/>
  <c r="E26" i="81"/>
  <c r="C26" i="81"/>
  <c r="F25" i="81"/>
  <c r="G25" i="81"/>
  <c r="D25" i="81"/>
  <c r="E25" i="81" s="1"/>
  <c r="C25" i="81"/>
  <c r="B22" i="81"/>
  <c r="F22" i="81"/>
  <c r="G22" i="81"/>
  <c r="D22" i="81"/>
  <c r="E22" i="81" s="1"/>
  <c r="C22" i="81"/>
  <c r="F21" i="81"/>
  <c r="G21" i="81" s="1"/>
  <c r="D21" i="81"/>
  <c r="E21" i="81" s="1"/>
  <c r="C21" i="81"/>
  <c r="F20" i="81"/>
  <c r="G20" i="81" s="1"/>
  <c r="D20" i="81"/>
  <c r="E20" i="81"/>
  <c r="C20" i="81"/>
  <c r="F19" i="81"/>
  <c r="G19" i="81"/>
  <c r="D19" i="81"/>
  <c r="E19" i="81" s="1"/>
  <c r="C19" i="81"/>
  <c r="F18" i="81"/>
  <c r="G18" i="81" s="1"/>
  <c r="D18" i="81"/>
  <c r="E18" i="81" s="1"/>
  <c r="C18" i="81"/>
  <c r="F17" i="81"/>
  <c r="G17" i="81" s="1"/>
  <c r="D17" i="81"/>
  <c r="E17" i="81"/>
  <c r="C17" i="81"/>
  <c r="F16" i="81"/>
  <c r="G16" i="81"/>
  <c r="D16" i="81"/>
  <c r="E16" i="81" s="1"/>
  <c r="C16" i="81"/>
  <c r="F15" i="81"/>
  <c r="G15" i="81"/>
  <c r="D15" i="81"/>
  <c r="E15" i="81" s="1"/>
  <c r="C15" i="81"/>
  <c r="B12" i="81"/>
  <c r="F12" i="81"/>
  <c r="G12" i="81" s="1"/>
  <c r="F11" i="81"/>
  <c r="G11" i="81" s="1"/>
  <c r="D11" i="81"/>
  <c r="E11" i="81"/>
  <c r="C11" i="81"/>
  <c r="F10" i="81"/>
  <c r="G10" i="81"/>
  <c r="D10" i="81"/>
  <c r="E10" i="81" s="1"/>
  <c r="C10" i="81"/>
  <c r="F9" i="81"/>
  <c r="G9" i="81" s="1"/>
  <c r="D9" i="81"/>
  <c r="E9" i="81" s="1"/>
  <c r="C9" i="81"/>
  <c r="F8" i="81"/>
  <c r="G8" i="81" s="1"/>
  <c r="D8" i="81"/>
  <c r="E8" i="81"/>
  <c r="C8" i="81"/>
  <c r="F7" i="81"/>
  <c r="G7" i="81"/>
  <c r="D7" i="81"/>
  <c r="E7" i="81" s="1"/>
  <c r="C7" i="81"/>
  <c r="F6" i="81"/>
  <c r="G6" i="81"/>
  <c r="D6" i="81"/>
  <c r="E6" i="81" s="1"/>
  <c r="C6" i="81"/>
  <c r="F5" i="81"/>
  <c r="G5" i="81"/>
  <c r="D5" i="81"/>
  <c r="E5" i="81" s="1"/>
  <c r="C5" i="81"/>
  <c r="B11" i="79"/>
  <c r="A11" i="79"/>
  <c r="J31" i="92" l="1"/>
  <c r="AO35" i="92"/>
  <c r="H31" i="92"/>
  <c r="I31" i="92"/>
  <c r="X16" i="92"/>
  <c r="Z15" i="92"/>
  <c r="Y15" i="92"/>
  <c r="AA15" i="92"/>
  <c r="AB12" i="92"/>
  <c r="AC12" i="92"/>
  <c r="AB15" i="92"/>
  <c r="AC15" i="92"/>
  <c r="X15" i="92"/>
  <c r="W15" i="92"/>
  <c r="AB10" i="92"/>
  <c r="AC10" i="92"/>
  <c r="AB16" i="92"/>
  <c r="AC16" i="92"/>
  <c r="V15" i="92"/>
  <c r="W16" i="92"/>
  <c r="V16" i="92"/>
  <c r="Y16" i="92"/>
  <c r="Z16" i="92"/>
  <c r="AA16" i="92"/>
  <c r="V12" i="92"/>
  <c r="AA12" i="92"/>
  <c r="W12" i="92"/>
  <c r="Z12" i="92"/>
  <c r="Y12" i="92"/>
  <c r="X12" i="92"/>
  <c r="Y10" i="92"/>
  <c r="X10" i="92"/>
  <c r="Z10" i="92"/>
  <c r="W10" i="92"/>
  <c r="AA10" i="92"/>
  <c r="J30" i="92"/>
  <c r="G32" i="92"/>
  <c r="I30" i="92"/>
  <c r="H30" i="92"/>
  <c r="V10" i="92"/>
  <c r="U11" i="92"/>
  <c r="AD11" i="92" s="1"/>
  <c r="AP10" i="92"/>
  <c r="AZ30" i="91"/>
  <c r="BB30" i="91" s="1" a="1"/>
  <c r="BB30" i="91" s="1"/>
  <c r="AY31" i="91"/>
  <c r="BA29" i="91"/>
  <c r="AW29" i="91" a="1"/>
  <c r="AW29" i="91" s="1"/>
  <c r="AU29" i="91"/>
  <c r="AV29" i="91" s="1"/>
  <c r="AT30" i="91"/>
  <c r="AO36" i="92"/>
  <c r="D83" i="89"/>
  <c r="B84" i="89"/>
  <c r="C83" i="89"/>
  <c r="E83" i="89"/>
  <c r="K8" i="90"/>
  <c r="L7" i="90"/>
  <c r="M7" i="90" s="1"/>
  <c r="D12" i="81"/>
  <c r="E12" i="81" s="1"/>
  <c r="C12" i="81"/>
  <c r="C32" i="81"/>
  <c r="AP11" i="92" l="1"/>
  <c r="AB11" i="92"/>
  <c r="AC11" i="92"/>
  <c r="X11" i="92"/>
  <c r="Y11" i="92"/>
  <c r="W11" i="92"/>
  <c r="Z11" i="92"/>
  <c r="AA11" i="92"/>
  <c r="G33" i="92"/>
  <c r="J32" i="92"/>
  <c r="H32" i="92"/>
  <c r="I32" i="92"/>
  <c r="U13" i="92"/>
  <c r="AD13" i="92" s="1"/>
  <c r="V11" i="92"/>
  <c r="AO37" i="92"/>
  <c r="AW30" i="91" a="1"/>
  <c r="AW30" i="91" s="1"/>
  <c r="AV30" i="91"/>
  <c r="AU30" i="91"/>
  <c r="AT31" i="91"/>
  <c r="AZ31" i="91"/>
  <c r="BB31" i="91" s="1" a="1"/>
  <c r="BB31" i="91" s="1"/>
  <c r="AY32" i="91"/>
  <c r="BA30" i="91"/>
  <c r="D84" i="89"/>
  <c r="E84" i="89"/>
  <c r="B85" i="89"/>
  <c r="C84" i="89"/>
  <c r="K9" i="90"/>
  <c r="L8" i="90"/>
  <c r="M8" i="90" s="1"/>
  <c r="AB13" i="92" l="1"/>
  <c r="AC13" i="92"/>
  <c r="Y13" i="92"/>
  <c r="W13" i="92"/>
  <c r="AA13" i="92"/>
  <c r="Z13" i="92"/>
  <c r="X13" i="92"/>
  <c r="AP12" i="92"/>
  <c r="G34" i="92"/>
  <c r="J33" i="92"/>
  <c r="I33" i="92"/>
  <c r="H33" i="92"/>
  <c r="U14" i="92"/>
  <c r="AD14" i="92" s="1"/>
  <c r="V13" i="92"/>
  <c r="AY33" i="91"/>
  <c r="BA32" i="91"/>
  <c r="AZ32" i="91"/>
  <c r="BB32" i="91" s="1" a="1"/>
  <c r="BB32" i="91" s="1"/>
  <c r="BA31" i="91"/>
  <c r="AT32" i="91"/>
  <c r="AW31" i="91" a="1"/>
  <c r="AW31" i="91" s="1"/>
  <c r="AU31" i="91"/>
  <c r="AV31" i="91" s="1"/>
  <c r="AO38" i="92"/>
  <c r="E85" i="89"/>
  <c r="B86" i="89"/>
  <c r="D85" i="89"/>
  <c r="C85" i="89"/>
  <c r="K10" i="90"/>
  <c r="L9" i="90"/>
  <c r="M9" i="90"/>
  <c r="AP13" i="92" l="1"/>
  <c r="AB14" i="92"/>
  <c r="AC14" i="92"/>
  <c r="Z14" i="92"/>
  <c r="X14" i="92"/>
  <c r="AA14" i="92"/>
  <c r="W14" i="92"/>
  <c r="Y14" i="92"/>
  <c r="G35" i="92"/>
  <c r="J34" i="92"/>
  <c r="I34" i="92"/>
  <c r="H34" i="92"/>
  <c r="V14" i="92"/>
  <c r="U17" i="92"/>
  <c r="AD17" i="92" s="1"/>
  <c r="AO39" i="92"/>
  <c r="AZ33" i="91"/>
  <c r="BB33" i="91" s="1" a="1"/>
  <c r="BB33" i="91" s="1"/>
  <c r="AY34" i="91"/>
  <c r="AU32" i="91"/>
  <c r="AV32" i="91" s="1"/>
  <c r="AT33" i="91"/>
  <c r="AW32" i="91" a="1"/>
  <c r="AW32" i="91" s="1"/>
  <c r="C86" i="89"/>
  <c r="D86" i="89"/>
  <c r="B87" i="89"/>
  <c r="E86" i="89"/>
  <c r="K11" i="90"/>
  <c r="L10" i="90"/>
  <c r="M10" i="90" s="1"/>
  <c r="AP14" i="92" l="1"/>
  <c r="AB17" i="92"/>
  <c r="AC17" i="92"/>
  <c r="W17" i="92"/>
  <c r="AA17" i="92"/>
  <c r="Y17" i="92"/>
  <c r="Z17" i="92"/>
  <c r="X17" i="92"/>
  <c r="G36" i="92"/>
  <c r="J35" i="92"/>
  <c r="H35" i="92"/>
  <c r="I35" i="92"/>
  <c r="U19" i="92"/>
  <c r="AD19" i="92" s="1"/>
  <c r="V17" i="92"/>
  <c r="AW33" i="91" a="1"/>
  <c r="AW33" i="91" s="1"/>
  <c r="AV33" i="91"/>
  <c r="AU33" i="91"/>
  <c r="AT34" i="91"/>
  <c r="AZ34" i="91"/>
  <c r="BB34" i="91" s="1" a="1"/>
  <c r="BB34" i="91" s="1"/>
  <c r="AY35" i="91"/>
  <c r="BA33" i="91"/>
  <c r="AO40" i="92"/>
  <c r="B89" i="89"/>
  <c r="D87" i="89"/>
  <c r="E87" i="89"/>
  <c r="C87" i="89"/>
  <c r="K12" i="90"/>
  <c r="L11" i="90"/>
  <c r="M11" i="90" s="1"/>
  <c r="AP15" i="92" l="1"/>
  <c r="AB19" i="92"/>
  <c r="AC19" i="92"/>
  <c r="W19" i="92"/>
  <c r="AA19" i="92"/>
  <c r="Y19" i="92"/>
  <c r="Z19" i="92"/>
  <c r="X19" i="92"/>
  <c r="G37" i="92"/>
  <c r="J36" i="92"/>
  <c r="H36" i="92"/>
  <c r="I36" i="92"/>
  <c r="U20" i="92"/>
  <c r="AD20" i="92" s="1"/>
  <c r="V19" i="92"/>
  <c r="AO41" i="92"/>
  <c r="BA34" i="91"/>
  <c r="AT35" i="91"/>
  <c r="AW34" i="91" a="1"/>
  <c r="AW34" i="91" s="1"/>
  <c r="AV34" i="91"/>
  <c r="AU34" i="91"/>
  <c r="AY36" i="91"/>
  <c r="BA35" i="91"/>
  <c r="AZ35" i="91"/>
  <c r="BB35" i="91" s="1" a="1"/>
  <c r="BB35" i="91" s="1"/>
  <c r="B90" i="89"/>
  <c r="E89" i="89"/>
  <c r="D89" i="89"/>
  <c r="C89" i="89"/>
  <c r="K13" i="90"/>
  <c r="L12" i="90"/>
  <c r="M12" i="90" s="1"/>
  <c r="AP16" i="92" l="1"/>
  <c r="AB20" i="92"/>
  <c r="AC20" i="92"/>
  <c r="W20" i="92"/>
  <c r="AA20" i="92"/>
  <c r="Y20" i="92"/>
  <c r="X20" i="92"/>
  <c r="Z20" i="92"/>
  <c r="G38" i="92"/>
  <c r="J37" i="92"/>
  <c r="H37" i="92"/>
  <c r="I37" i="92"/>
  <c r="U21" i="92"/>
  <c r="AD21" i="92" s="1"/>
  <c r="V20" i="92"/>
  <c r="AU35" i="91"/>
  <c r="AT36" i="91"/>
  <c r="AW35" i="91" a="1"/>
  <c r="AW35" i="91" s="1"/>
  <c r="AV35" i="91"/>
  <c r="AZ36" i="91"/>
  <c r="BB36" i="91" s="1" a="1"/>
  <c r="BB36" i="91" s="1"/>
  <c r="AY37" i="91"/>
  <c r="BA36" i="91"/>
  <c r="AP17" i="92"/>
  <c r="AO42" i="92"/>
  <c r="B91" i="89"/>
  <c r="E90" i="89"/>
  <c r="C90" i="89"/>
  <c r="D90" i="89"/>
  <c r="K14" i="90"/>
  <c r="L13" i="90"/>
  <c r="M13" i="90" s="1"/>
  <c r="AB21" i="92" l="1"/>
  <c r="AC21" i="92"/>
  <c r="Y21" i="92"/>
  <c r="W21" i="92"/>
  <c r="Z21" i="92"/>
  <c r="AA21" i="92"/>
  <c r="X21" i="92"/>
  <c r="G39" i="92"/>
  <c r="J38" i="92"/>
  <c r="I38" i="92"/>
  <c r="H38" i="92"/>
  <c r="V21" i="92"/>
  <c r="U22" i="92"/>
  <c r="AD22" i="92" s="1"/>
  <c r="AP18" i="92"/>
  <c r="AO43" i="92"/>
  <c r="AZ37" i="91"/>
  <c r="BB37" i="91" s="1" a="1"/>
  <c r="BB37" i="91" s="1"/>
  <c r="AY38" i="91"/>
  <c r="AW36" i="91" a="1"/>
  <c r="AW36" i="91" s="1"/>
  <c r="AU36" i="91"/>
  <c r="AV36" i="91" s="1"/>
  <c r="AT37" i="91"/>
  <c r="B92" i="89"/>
  <c r="C91" i="89"/>
  <c r="E91" i="89"/>
  <c r="D91" i="89"/>
  <c r="K15" i="90"/>
  <c r="L14" i="90"/>
  <c r="M14" i="90" s="1"/>
  <c r="AB22" i="92" l="1"/>
  <c r="AC22" i="92"/>
  <c r="X22" i="92"/>
  <c r="Y22" i="92"/>
  <c r="Z22" i="92"/>
  <c r="AA22" i="92"/>
  <c r="W22" i="92"/>
  <c r="J39" i="92"/>
  <c r="I39" i="92"/>
  <c r="G40" i="92"/>
  <c r="H39" i="92"/>
  <c r="U23" i="92"/>
  <c r="AD23" i="92" s="1"/>
  <c r="V22" i="92"/>
  <c r="AT38" i="91"/>
  <c r="AW37" i="91" a="1"/>
  <c r="AW37" i="91" s="1"/>
  <c r="AU37" i="91"/>
  <c r="AV37" i="91" s="1"/>
  <c r="AY39" i="91"/>
  <c r="AZ38" i="91"/>
  <c r="BB38" i="91" s="1" a="1"/>
  <c r="BB38" i="91" s="1"/>
  <c r="BA37" i="91"/>
  <c r="AO44" i="92"/>
  <c r="E92" i="89"/>
  <c r="D92" i="89"/>
  <c r="C92" i="89"/>
  <c r="K16" i="90"/>
  <c r="L15" i="90"/>
  <c r="M15" i="90" s="1"/>
  <c r="AB23" i="92" l="1"/>
  <c r="AC23" i="92"/>
  <c r="X23" i="92"/>
  <c r="Y23" i="92"/>
  <c r="Z23" i="92"/>
  <c r="W23" i="92"/>
  <c r="AA23" i="92"/>
  <c r="J40" i="92"/>
  <c r="H40" i="92"/>
  <c r="I40" i="92"/>
  <c r="G41" i="92"/>
  <c r="U24" i="92"/>
  <c r="AD24" i="92" s="1"/>
  <c r="V23" i="92"/>
  <c r="AO45" i="92"/>
  <c r="BA38" i="91"/>
  <c r="AY40" i="91"/>
  <c r="AZ39" i="91"/>
  <c r="BB39" i="91" s="1" a="1"/>
  <c r="BB39" i="91" s="1"/>
  <c r="AT39" i="91"/>
  <c r="AW38" i="91" a="1"/>
  <c r="AW38" i="91" s="1"/>
  <c r="AU38" i="91"/>
  <c r="AV38" i="91" s="1"/>
  <c r="K17" i="90"/>
  <c r="L16" i="90"/>
  <c r="M16" i="90" s="1"/>
  <c r="AB24" i="92" l="1"/>
  <c r="AC24" i="92"/>
  <c r="AA24" i="92"/>
  <c r="Z24" i="92"/>
  <c r="X24" i="92"/>
  <c r="Y24" i="92"/>
  <c r="W24" i="92"/>
  <c r="J41" i="92"/>
  <c r="H41" i="92"/>
  <c r="G42" i="92"/>
  <c r="I41" i="92"/>
  <c r="U25" i="92"/>
  <c r="AD25" i="92" s="1"/>
  <c r="V24" i="92"/>
  <c r="AW39" i="91" a="1"/>
  <c r="AW39" i="91" s="1"/>
  <c r="AU39" i="91"/>
  <c r="AV39" i="91" s="1"/>
  <c r="AT40" i="91"/>
  <c r="BA39" i="91"/>
  <c r="AZ40" i="91"/>
  <c r="BB40" i="91" s="1" a="1"/>
  <c r="BB40" i="91" s="1"/>
  <c r="AY41" i="91"/>
  <c r="AO46" i="92"/>
  <c r="L17" i="90"/>
  <c r="M17" i="90" s="1"/>
  <c r="K18" i="90"/>
  <c r="AB25" i="92" l="1"/>
  <c r="AC25" i="92"/>
  <c r="Y25" i="92"/>
  <c r="AA25" i="92"/>
  <c r="Z25" i="92"/>
  <c r="X25" i="92"/>
  <c r="W25" i="92"/>
  <c r="J42" i="92"/>
  <c r="I42" i="92"/>
  <c r="H42" i="92"/>
  <c r="G43" i="92"/>
  <c r="V25" i="92"/>
  <c r="U26" i="92"/>
  <c r="AD26" i="92" s="1"/>
  <c r="AZ41" i="91"/>
  <c r="BB41" i="91" s="1" a="1"/>
  <c r="BB41" i="91" s="1"/>
  <c r="AY42" i="91"/>
  <c r="BA40" i="91"/>
  <c r="AO47" i="92"/>
  <c r="AW40" i="91" a="1"/>
  <c r="AW40" i="91" s="1"/>
  <c r="AV40" i="91"/>
  <c r="AU40" i="91"/>
  <c r="AT41" i="91"/>
  <c r="L18" i="90"/>
  <c r="M18" i="90"/>
  <c r="AB26" i="92" l="1"/>
  <c r="AC26" i="92"/>
  <c r="AA26" i="92"/>
  <c r="X26" i="92"/>
  <c r="Y26" i="92"/>
  <c r="Z26" i="92"/>
  <c r="W26" i="92"/>
  <c r="J43" i="92"/>
  <c r="I43" i="92"/>
  <c r="H43" i="92"/>
  <c r="U27" i="92"/>
  <c r="AD27" i="92" s="1"/>
  <c r="V26" i="92"/>
  <c r="AT42" i="91"/>
  <c r="AW41" i="91" a="1"/>
  <c r="AW41" i="91" s="1"/>
  <c r="AU41" i="91"/>
  <c r="AV41" i="91" s="1"/>
  <c r="AO48" i="92"/>
  <c r="AO49" i="92" s="1"/>
  <c r="AY43" i="91"/>
  <c r="AZ42" i="91"/>
  <c r="BB42" i="91" s="1" a="1"/>
  <c r="BB42" i="91" s="1"/>
  <c r="BA41" i="91"/>
  <c r="AO50" i="92" l="1"/>
  <c r="AB27" i="92"/>
  <c r="AC27" i="92"/>
  <c r="AA27" i="92"/>
  <c r="X27" i="92"/>
  <c r="W27" i="92"/>
  <c r="Y27" i="92"/>
  <c r="Z27" i="92"/>
  <c r="U28" i="92"/>
  <c r="AD28" i="92" s="1"/>
  <c r="V27" i="92"/>
  <c r="AZ43" i="91"/>
  <c r="BB43" i="91" s="1" a="1"/>
  <c r="BB43" i="91" s="1"/>
  <c r="AY44" i="91"/>
  <c r="BA42" i="91"/>
  <c r="AW42" i="91" a="1"/>
  <c r="AW42" i="91" s="1"/>
  <c r="AV42" i="91"/>
  <c r="AU42" i="91"/>
  <c r="AT43" i="91"/>
  <c r="AO51" i="92" l="1"/>
  <c r="AB28" i="92"/>
  <c r="AC28" i="92"/>
  <c r="W28" i="92"/>
  <c r="AA28" i="92"/>
  <c r="X28" i="92"/>
  <c r="Y28" i="92"/>
  <c r="Z28" i="92"/>
  <c r="U29" i="92"/>
  <c r="AD29" i="92" s="1"/>
  <c r="V28" i="92"/>
  <c r="AW43" i="91" a="1"/>
  <c r="AW43" i="91" s="1"/>
  <c r="AU43" i="91"/>
  <c r="AV43" i="91" s="1"/>
  <c r="AT44" i="91"/>
  <c r="AZ44" i="91"/>
  <c r="BB44" i="91" s="1" a="1"/>
  <c r="BB44" i="91" s="1"/>
  <c r="BA43" i="91"/>
  <c r="AB29" i="92" l="1"/>
  <c r="AC29" i="92"/>
  <c r="Y29" i="92"/>
  <c r="Z29" i="92"/>
  <c r="W29" i="92"/>
  <c r="X29" i="92"/>
  <c r="AA29" i="92"/>
  <c r="V29" i="92"/>
  <c r="BA44" i="91"/>
  <c r="AT45" i="91"/>
  <c r="AW44" i="91" a="1"/>
  <c r="AW44" i="91" s="1"/>
  <c r="AV44" i="91"/>
  <c r="AU44" i="91"/>
  <c r="AW45" i="91" l="1" a="1"/>
  <c r="AW45" i="91" s="1"/>
  <c r="AU45" i="91"/>
  <c r="AV45" i="91" s="1"/>
  <c r="AT46" i="91"/>
  <c r="AT47" i="91" l="1"/>
  <c r="AW46" i="91" a="1"/>
  <c r="AW46" i="91" s="1"/>
  <c r="AV46" i="91"/>
  <c r="AU46" i="91"/>
  <c r="AT48" i="91" l="1"/>
  <c r="AW47" i="91" a="1"/>
  <c r="AW47" i="91" s="1"/>
  <c r="AV47" i="91"/>
  <c r="AU47" i="91"/>
  <c r="AU48" i="91" l="1"/>
  <c r="AW48" i="91" a="1"/>
  <c r="AW48" i="91" s="1"/>
  <c r="AV48" i="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michaelroberts</author>
    <author>Roberts, Michael</author>
  </authors>
  <commentList>
    <comment ref="G8" authorId="0" shapeId="0" xr:uid="{BBF16C4B-47D8-5544-A77F-3038231484FF}">
      <text>
        <r>
          <rPr>
            <b/>
            <sz val="9"/>
            <color rgb="FF000000"/>
            <rFont val="Tahoma"/>
            <family val="2"/>
          </rPr>
          <t>michaelroberts:</t>
        </r>
        <r>
          <rPr>
            <sz val="9"/>
            <color rgb="FF000000"/>
            <rFont val="Tahoma"/>
            <family val="2"/>
          </rPr>
          <t xml:space="preserve">
</t>
        </r>
        <r>
          <rPr>
            <sz val="9"/>
            <color rgb="FF000000"/>
            <rFont val="Tahoma"/>
            <family val="2"/>
          </rPr>
          <t>Must multiply by 12 to convert from monthly to annual.</t>
        </r>
      </text>
    </comment>
    <comment ref="I12" authorId="1" shapeId="0" xr:uid="{640C177C-632F-784C-813B-CD4AFA3272EF}">
      <text>
        <r>
          <rPr>
            <b/>
            <sz val="10"/>
            <color rgb="FF000000"/>
            <rFont val="Tahoma"/>
            <family val="2"/>
          </rPr>
          <t>Roberts, Michael:</t>
        </r>
        <r>
          <rPr>
            <sz val="10"/>
            <color rgb="FF000000"/>
            <rFont val="Tahoma"/>
            <family val="2"/>
          </rPr>
          <t xml:space="preserve">
</t>
        </r>
        <r>
          <rPr>
            <sz val="10"/>
            <color rgb="FF000000"/>
            <rFont val="Tahoma"/>
            <family val="2"/>
          </rPr>
          <t>Use solver to minimize the variance by changing the weight on MSFT.</t>
        </r>
      </text>
    </comment>
    <comment ref="AD32" authorId="1" shapeId="0" xr:uid="{3D43AED3-A222-5C45-B5FE-1FE00E6A98E8}">
      <text>
        <r>
          <rPr>
            <b/>
            <sz val="10"/>
            <color rgb="FF000000"/>
            <rFont val="Tahoma"/>
            <family val="2"/>
          </rPr>
          <t>Roberts, Michael:</t>
        </r>
        <r>
          <rPr>
            <sz val="10"/>
            <color rgb="FF000000"/>
            <rFont val="Tahoma"/>
            <family val="2"/>
          </rPr>
          <t xml:space="preserve">
</t>
        </r>
        <r>
          <rPr>
            <sz val="10"/>
            <color rgb="FF000000"/>
            <rFont val="Tahoma"/>
            <family val="2"/>
          </rPr>
          <t>Use Goal Seek to set this cell to 0 by changing the correlation above.</t>
        </r>
      </text>
    </comment>
  </commentList>
</comments>
</file>

<file path=xl/sharedStrings.xml><?xml version="1.0" encoding="utf-8"?>
<sst xmlns="http://schemas.openxmlformats.org/spreadsheetml/2006/main" count="1614" uniqueCount="253">
  <si>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</si>
  <si>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</si>
  <si>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</si>
  <si>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</si>
  <si>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</si>
  <si>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</si>
  <si>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</si>
  <si>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</si>
  <si>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</si>
  <si>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</si>
  <si>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</si>
  <si>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</si>
  <si>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77a8af0a-efb8-447d-901a-8df770aae592</t>
  </si>
  <si>
    <t>CB_Block_0</t>
  </si>
  <si>
    <t>㜸〱敤㕣㕢㙣ㅣ搵ㄹ摥ㄹ敦慥㜷搶㜶㙣攲㕣㐸戸㤹晢挵改ㄲ㠷㠴㑢㘹〸扥攴〶戹㌸㔹㈷ㄴ㔱扡㡣㜷捦搸㤳散捣㍡㌳戳㑥㑣搳㌶戴ㄴ㑡㉦慡愰てㄴ㑡㈹㐲ㄵ㙡㕦㉡搱〷〴㉤㝤愸㠴搴慡〵搴〷㔴戵て㤵㈸慡摡㠷㔶㔵愴扥昰㠰㐴扦敦捣捣敥散慥㜷㙣ㄶ㘸㑤攵㐹昶捦㤹㜳㍦攷扦㥥晦㍦㤳㠴㤲㐸㈴摥挷挳㝦昹㈴㤹戸㌸扦攰㝡挲捡㡤㔷捡㘵㔱昴捣㡡敤收㐶ㅤ㐷㕦㌸㘰扡㕥ㄷ㉡愴ぢ㈶捡摤㔴挱㌵ㅦㄴ㤹挲扣㜰㕣㔴㑡㈵ㄲ㤹㡣愶愲㥣㥤昰㌷㄰扥㘸㙣搵㥢〴㤸ㅡㅦ㍢㍣㝤〲扤收扤㡡㈳戶っㅤ昷摢敥ㅣㄹ挹㡤攴戶敦ㄸ搹㤶摢扡㘵㘸扣㕡昶慡㡥搸㘹㡢慡攷攸攵㉤㐳㤳搵改戲㔹扣㕢㉣㑣㔵㑥ち㝢愷㤸摥㝡搳戴扥晤搶㤱敤㍢㜶ㄸ户摤㜶㙢㉦㠶㑥ㅣㅡㅦ㥢㜴㠴攱㝥㐴㝤愶㌸攵敤ㄳ愲㘸㜲㙤㐲㌸愶㍤㤳ㅢㅦ挳摦挸晣昱㜶㑢㉥㍦㉢㠴挷愱㠵㈳散愲㜰㌵㌴散戱㐶㕤户㙡捤㜱昳㌴㙢て㤶㕡搴㕤㉦㘵㡤㡢㜲㔹戳挲㕥㌳搶㘱散㕤㔹㕦攸戵昲挲㜶㑤捦㥣㌷扤㠵戴㌵㠵㡥㑡㝤搶㌱㔷ㅣ搵敤ㄹ㜱㐸户㐴捡摡㕢㌵㑢㐹晦㐹㜴㕤ㅢ㜶ㄱ㥤㤸㕣㝥㙥搴戵挶㘷㜵㐷捥挸攵挶挴搴摤攳ㄴㅢ敢㕥搹扥㕦㑥㕤㡥挰㍥慦㙥㕦て㈵挷㜵愷㔶㜳戸㝤捤㘰昱㡤㌳戸戱㝤晤挸ㅥ㌵戶戹扥㝤ㅢ戹㤵㡤戵㤵㥥㠰扥攵㡥㘲㌱㕡㥡愰㥢㈰㐳㐰〴㙡㔹㠲ㅥ㠲㕥〰㈵昹㙦㜰㐹戴㈱㡢搴㠲慥ㄶ愶搵㐲㔱㉤㤴搴㠲㔰ぢ㠶㕡㤸㔱ぢ戳㙡挱㔴ぢ㈷搴挲㐹搴〹㥦㑣㜷户ㅡ㍣愵捤㜷晣昱㜷㑦扥㍦晥慣㜳戳昹愹晣㙢㙦昶慥㐱愵㈳挱愴㈶ㅣ晤㌴㐸慤㑥挵攰〸晥㔹㥡㉢挰ㄴ挶づ攳ㄶ㘳㘴愴戴㘳慢㝥㤳㥥攲戲㘲㤰摦㐰㈸〳愸摢㙢摣㘳摡愵捡㘹㠹扢㡢挷㜴㔷搴㌷㙥㌸㈸ㅢ慢㔴敤㤲㝢搱攲㠵㜹㑦昷挴收收戲㝡㈷㉤捤昲㘰㉢攱捡昱㉥㙤㙥㜶㕣㉦㔷挵攸ㄹ搳㉦扥愴愹搸㥡㜴㉡搳敤㑢昷㌸攲㔴慤戴㘵㐶愳㄰㙡昳戲敦㤶㔵晡㐵晥扣㠶挶㘷㉢慥戰攵昴㠶慤㐹戳㜸㔲㌸㜹㐱㤱㈸㑡㜲愹敢㔹ㄴ㜰晤昰㘱ㅢぢ〵户㤶慥㠸收ㅡ扢捦㜸㘰㘶㔱挲㝣攷㠴攳㉤㑣改搳㘵戱愱愱㡡㍦㈶ち㌶㌵㘴敦愹ㄴ慢敥㜸挵昶㥣㑡戹戱㘴戴㌴慦㐳搲㤴づ㔶㑡㈲㤹㑣㐸愱〰㠱摢搵愵㈸㠹ㅢ摡昳㠲㐴㐴〴挵㘴攴ぢㅢ挹㉥㜷ㄴ慢挳㉡捡㠲㌴愹㕥戵㐴㘷㥣慦㤴㌱㌱ㅣㄸ㔹ㄳ昵〷〷扤㙥㠹㙥㙢㤸晢㜸㉢慢敡㘰戰晡摤昳挲昶昶改㜶愹㉣㥣㔸敤愷㜰㐶㕡㍦㐰敡㍣〴㐲摢摤愳慡㔳捥㈸ぢ愹搳㘶挹㥢㑤捦ち㜳㘶搶㐳ㅥ㌴㘴㈶挳慤㙤㜹戴ぢ㤰愵慤㈵ㄸ〴挸㘶ㄳ改㜵慣㤴捥攲㐹愴㈸㥤㘲㜸戹㐱㤰戳㕤〳㉦昷ㅡ㝢捣戲㈷㝣愱摣㙦〰㈳扥㔶㤳攸敢㈳㠹㍡㝡搱㔷ㄸ敢㡣㜱㔰愹㙥摡摥㐲㥤㙦㕢戸挴㈷愲㔵㔹戰攲㘴〱㐵㐱愳㍣㠸攱㌵㄰㑤㤳㌴㠸慦ㅣ㈱㈲戲㐱㡣㘶㐷捦㡤㐴挶晡㌱㌲〲昵愳㐴挸摡㕢摢换〸ㄲ㝢㉢㤱戲㔱㕢㝥㕣㤵㘶㡢搹昲扥㌴㕢㡦㡤搳㌶㄰㙣㈴戸㤰㘰ㄳ㠰昲㌷㐸㌸㑡㌹愴ㅢㅦ敤㈲扣㙢ㄷㄳ㕣〲〰昹愴㔱收〴愲㡡㌶搴㜲散㐸搶敢㠳㥤㉣㡤㘲㕦ㄴ搱㌲慥搹㤹㝤㤶㐴㜴㘰㜵慥っ㕤㥢㤴㍡昶㥡昶戴ㄹ㕤づ㈹㌲愶㙡㜴慤㑢㔴㡤㙥〴慢㜶愸户㉥㐳㔳㙤㠸攰㜲〰㕦戱搰搸㕤㥥㌵㑦㜳昲ㄳ㘱ㄲ昹㠶㔰㠷捡㍤㈰㘲㥡晦㌱〲慥攵攸戲㙡㍦搳ㄴㅣ㌶㍥昱昶昳㤶昶扣ㅤ㈰扤㐹㘷慥敡ㅣ晡㡡㍥愰〵㝤〵搸㑢昹㜳㕢晤㜲ㄵ㡡戵慢〹慥〱㘸搲㉦㍣㜹㝦㔰㉦㠱㌴㠹慤〸收搶搲攳㈲㉤摣愹㠵㌹㈱戵㑦慦㌱愵㍢㌳挲㠳昷㘲晦〴散攰㡡攳㠸㌲づ戴㈵㤹挱戳换挶挶㑣㜷㡦㔳戱㤸扦㙡ㅦ扢㥦〸挵㤰㑣慡㕤㠹㈶晢㌸挶捥㡣昸㥢㈲㤴㐳晤㝢㔳㝢㈱ㄱ㘹搴㐸㕥㙣ㄷ㝦戶㕣㤵㈴ㅤ㐸㤲敢戰慤摡昵〰㤰ㄲ捡ㅦ摡㑡㤴㘱㔶摢㈲慢㌵㕡慢昴敥挵㥣㑣㥡晣㠷㉤㜲愴挷㜷搶㡥挱㜷攰昶㔹㜹搳慡〹㡢ㅥ㙢㔲㌸㐵昸ㄵ捣戲挸晡㉥㔹㡡㥡㔵㔹昱〹㤱ㄵ㕤㕤㉤㘷改ㄸ摦㥡愴㤳㈶㈹ㄱ换敤戱㠵㌱攷昰㍡㔱搱〵㐹愱ㄲ攳ㄶ慡㐹㈰㔲ㅥ敢慥㡡㤸づ㐴㑣づㅢ愷摤㐸戰㤵㘰〴㈰昵㈶㈴捤㜲㌷㥥愱戰敥㜹扡戳ぢ㠵㐴㠶㘸㤰敥挱㌷摡ち慢敤ㅣ㘶〷挱捤〰㑤收て㥤㡦㌱㠴㈸㔱ㅥ㈱㐴㕡㑢㥡㜱摣ㄴ愷㐹〳㙢っ〴㤵挶慢慥㔷戱ㄸ㔵敡㌳㈶㉡㠷㉡摥㠴改捥㈱ち㌵㘸〴㠹㝢㘶㠵つ敡㜲㘰晢㌴攵㔵收收㐴㐹㌳昲㤵㉡㐴摢晥㠹㤵㜰㈸挷晡㘰㑢捡㜳戹慡攰改散㙣㡣㉥ㄴ㜹㈲㠶慦㤵㥥搸㘵㜹扥㜹攸敢慦敦攸㤴改㤵㐵㡦攱㌳ㅤ搳ㄹ〳扢㠸愸㐱愹摢㤸㥡㜵㠴㤸攸㌳昶㍡㘶愹㙣摡㠲挸㠰㡤挹㐰摤〱㌱㠳〸挱㘴㠵昱扦㡡摤㘷㑣㌹扡敤捥改っ㈶㉥慣㙤㜸㤳㈱㤱㤴㌱㘶摡㉥㠶㤱㔸㘴扡摦挸捦㔶㑥㈳㕡㕢戵散扤晡㥣扢㈲戰㐲愲昷ㅦ㠹ㅡ㐵㔵㔴㔵挹愸㤹㑥昱挳〳㜹㈲戱つ扦㈴㠱挴㔵㈲㐵㝦㜹㡣昶愶㕤ㅦ挴㘷㘸愷㜳㑥扤㠸ㅣ搵㌲扢㘲愵㌰㌹㔵扢㤵㙤㙥〳戸㙢敦戱晤昵愸摣㠷㡡㔷愷攸攱㡦㤱昱㤲㉣㙡㐱㄰晡攷搶昸愴挲㍣㔲づ㌸㄰ㄸ攷㕢㌳昹㘵つ㔹㠷搴户愶㥥摣㠳㈸㔲慦㜱㐰㥦ㄶ㘵挴愲㉤摤㕢攳扦搰㡣戵昴戲ㅢ㤴㡤㔷㉣㑢㈷㘹㤱㉣昳㐵㥤ㄴ㍣㕡昵㉡〷㑤㕢㌳〰㈴晤〵㔹晡ㄹ㘴改㘷㘴㔶慦㜱㤴㘱㐱㤹㘶㕦㤵ㄹ摤㌱扤㔹换㉣㘶昸挲搰摤㡡愰㐹㌰㌹㈵㙦昸㠴㌲㘳愸挹㥡㍦〶㤳捤捤〱摤㌹挸㔱㙥ㅤ搱て捡㔵㤵㌴晥㈸ㅤ㍡㤶㈰㘰愴㤷㔴扢ㅤ扤愵攴捤〸㠸ㅣ昹㥣て敦㕦㥣晦㌲㜲㝣扦ㅣ戱ㅥ㐳㈲昰〸㐶㠴㍣摤摢㘹攳㤸㙤㝡挰ㅥ㌱戶挷昴㈶㕣愰ㅣ〰㐹㜹扣摤㉣戱ㅡ㘹㌴㕣搳ち㤷戵ㄶ㌵愸㠹㑢㕢换愳㝡攳慡㐵㡡㝤㡤ㄲ㔱㈴㑢㔵㤲㥡㘵㤱㌹慥㈴㔵愳㐸挵ㅤ㙡ㅢ㈵捥㙤㕡摦㜷㑡㤱て愱㤸㈴捤㈴戴㥤㤲㔰㄰攴㈵㜵㐰㐷搱㕦ㅦ㑦ㅥ㤱㘸つ㙤㠰㉣昵㤴㥦搷ㄷ㠴〳昷攳捡㐹㐹㘴㠳㌷昰昷㥡㈰㜹戸敡㌵㤴攸㘷〶㠳㤲搱㜲昹戰つ㉢愱愸㍢愵ㄵ挲搲㔸㥢慦㘱㈴㜷㜶慡晤晤敤㡤㌰㘲挰㠶っ㠹挴昸㠱挱㠶㘰慥㐸㌴㤵搶㔹ㅦ户扡㤶㥤攱摢㐱愱摢ㄲ〳㜹慦㌴㈱收愵ㄹ㔶户攴〷㘵㠳摡㘹㔱捡㔱捤ㄸ㥤㜶愱搲㍤捡昱㈰㈵ㄹ㕣㌳㡥搲㉤㠵ぢっ㄰扢㐱㙡戲攸㈱慣㕢敢㠰㈷㠳㤵㠳ㅤ散㠸ㅦ㌶愱㜵㐶〹㥡㡥㈱摣挶㐵㤰㜷㍡挴㈸〴愹㈱㥦㝦敤㔲㥥㝥㡡捦㑦㜶㈵挲㐴挰㐴っ㜵挵㔸て㐰㙥㌴㉡㐹㉥ㅡっ㠳攵扥㘴㤳㐲慢㌷捣愳㠹搱㐷㤳捦昱㜰㠳㠷㜱慣㝥戲㑤ㄹ㜷摣㍣ㄳ摡戴扣戰挶搸㙦ㄷ换搵㤲㤰慡㌸㤴搵㔲㈳慦〸㝣挹敢㝦㍥㌷挵散㑢戰㈹晢㜱㤴攲㤲㠹愴捥敤㙥敤づ㌴㤷㐲づ㝤昸戲㡤挱挷ㄸ户㥣っ㠶戵摣㔱愰㝤戸戶㝥㜹㐱㕥㥣㠳㐸㙢挹愲㉣㍢㠰扢㜸戵〸戲攴戶㐸戵〳㤵〳ㄵ摡散㤱慣㝤愶㥦戵㈲㜰㠴㜵晡〲㉦㥤㠶㌱搲㈱㜷戰㤳挴昹㈰戲㝢晥换昲㌵㜱㝥㔷㘰㝣㈸㡣敦昲ㄴ㤴挰慥㠲㤱㘸㜰慢㜵慢㕢㘱攴㤷㤶户㜶㈷㠰挲㄰㌰つ㕡搴昴つ㥣㌱愴㤷㌶㜰ㄸ㡣㡣㠹㡥㐶〳愹㡣㔱づ挲㘱て愴㠱㥢㜸㤰㥥慡㐰〹㜹敢攴愵戰昰㕥攲戰㠵㈳㔰挵搹搰㤴㌹愹㝢戸晡㘲㙦㙡捡ㅥ㉤㤵㘸敥挲㍦户㈲戰㡡㙢ㅢ扥㌹扡慥改㐲㤶㕣ㄳ敤扢㉢㥢ち㠲㡢㠲摢㈶㜲晢㜴慦㌸㥢昷ㄶ晣㑢㕢㥤㤲㐴敡㤷昰㐷㉣㍡㍡㙤收愴捤㑢愸昳摣晢散㐹扢㜲摡㤶昳㑡戹扣昱㐷㉢㔶敢敥收㈴戳㠹昷昱㐷㍥㙡㈲昵㉡㝡㕣捥戴搹㐱摤㐱挲㝥攴攳㑢㠳㈱愴㘳攸〴戶㝢敤挶〰改㘴㕤ㄳ㥤㐸㐱戰㑡㈸昶捣㐷㐶㈸捡㉦㠰㔶ㄲ㡢㝦㈴挷㥥扦〰搶㔷㝥㡥ㅣ㈲ㅣ敦㠱ㄸ㐹㕤㡥㔴っ敡愴㈰て慥㜷昰㌲挸晦て㤶㐲㙥㕥㤴㥤晥ぢ捣慣扣搲㡣愲㑢㠹愲㤷㕢㔱挴㐰散〷ち㜹㜳昶慢㐷捤㡦晤㕡敦晦昰愸㜹ㄷ㌰捣㐷㕡㘳〸慡㌱ㄸ㕦㌳〶扡㕡㡣㠱慢㔱㉣㡤㠱扢搹㠶昱㝡摦ㄸ〸扣ㅤ〷㤱戱戴㌱挰㈸㕥㡣挹ㄷ〹慡㐶ㅣㄸ㍣㙢㙤戰攸〹摢㠷敢戵挲㐵攴ㅥ敡挹ㅤ㠷敦㘹㘳㙢昶愴敥攸搶㈶㤹扦搷ㄱ㔰㕢捥ㄴ敥㙢换㈶㙣戱㜹搱ㄲ搹㘸ㄱ慦㐴攸㑦㕦昵㥣㉣敦㤶㍡㌰攵㍦扥愳㕥挹㈸改て攱ㄳ㔱㜸㐲㐸㝣㘱摤㑦昷晥攵挱㠷㜷昱㕥㕡㐰慢㈹〶㠲㍢〹捥搳㜲㐰昸㌶㜲㈵㘴㍤㍦扦㌹㠸て㤱捣戹戲ㄸ搳ㅤ㘹敦戸㥡ㄵ㈶㝤挲㡢㄰愶㑦㝣㉢挱㤸挴つ〷摦㤸捣㌵㌹㌶攵攷㑢搲ㄹ㤸㡢㑣㕣㝡敦挲〰愱搲㔶㘵㜵㘸㔷愶㝥〶愵昳〱㈷搲㘸て昲㝣挹㐷㔱㕥㙣搶㙡㍢愸搵愴㤹愸っ愳㐶㈸愵㄰㘹㈰㠵㐴㡦㉣っ晤㑢㈹㌵㠹㐴㉡〷㄰ㄳ㐳㙢づ收昲攴扦㉡〴㐴敤㝡㕦㠷㥦慡㘰ㄷ㠱挵搰敢摥改搹㤵㔶㘷愸㥡ㄸ㤴㤵愷㡦㈳㐸挸㘳ち㌳ㄸ愵㤵戹㐷㤱〸㥦搴〸㔲换㜶㍣㜱㤰㍥换て戱昹㡣㥤戲攸㔵换㕡扢敤㉡敥㜸㐰捦愴愵挲戰搷㌲ㅢ㐷㑦ㄹ㡤昳慢㘶晤㉣挲㝥㍦㔹㙢搴ㄳㄴ㐱㘷搹㥢㜰晥㐴㤸㡦摦〳戱㝣戸摥昵晡收ㄲ敡㌸扢ㅢぢ攴て昶搷愵㌱㡣㡤㔱挹㌱㤰戰换慡㤵昱㉦㠱攷搱㐴摡昳㡡㔶㑦㜲㉣㐵㘱㌴㍡攴慣㉥戵㐵晦㌳㑥㉤㌹㙢㡡戵ㄹ戰㙥搰晦挷㤱戱愴晥㔷ㄸ㘵㤳㈸扢㈷㐸昰㈵挵㐸挹㤲挱ㄹ敥〸㝣搸〸搳挸㈳戰㈶㤳っ㙥晢愹㍣㍥㔱昵㡢愵〴㠷㠷㉢搹㝣〹愲搶㤶戶㙤㑦㕢〱挸㈸㔰敡挷㄰㐱㙤摢㜳搲慤攷搸昴扤挸㕥㜷搰㉣㍡ㄵ户㘲㜸㐳㜹㠴㜷㠷昸㠵㤹〱㥢㘷㔴㜹愱㔹愸㕤㠹㥤攸扤て㙤づㅤ㠶挰㍥㈴扣㡦㉡敡挸ㄸ挲昲㘲ㄶ晣摡㘸㈰ㄲ㐸愲㜶㜰㉦㌰㡥㔴昵㌲㍥㔰㍤っ慦愶挷慣ㄵ愱散㝣摦㜲昳㕤っ㙥ㅤ㙥㘳摤つ捦㡦㈸攷㄰〶㤳㑢戸敦㝥敥㙢昳ㅥ㌴搶つ搶收戲㘶㘷摥戵㙣敡㐷挰改昲㐶㘹㈴ㄹ㡥挹敦㡥戳摡晤㠴㠸昳搰㍢扡㝣㔷㉣㝢ㅢ〴㥤〷㥦㙤搳攵㌵㕣㠶愳㙣ㄹ㜱敥捦愳愹㜲㈷〱㝥㕡㈱㐸昰㐵愱㍦敦㜶㈶㥥挳戲挸〰㐸㈷搲㍡㐰㝢慡㝥㜶㌱慡㔶㜸戴㈰ㄵ㘶㤵ㅦ愰㥣扢攴慦戶挴㍣ㅣ㌵攴ㄱ〲㘹㉤㉡戹ㄵㅥ㈱攴昸㑦愳㐱㙤晣ㄹ攴戶ㅦ晦㝢㡢㡥㑦攵㉦搷ㄷ敤㝦㈰㔴ㅥ摡〹づ㝤㤲愰㑣㘰〱っ㠴㌵晢㈹ㄶ㈹㙢搲㝥㄰攱㤵㕤㐸攳昹㝤昰敦摢扢摥㜸㥤捦㍦㜷㈹㔲㄰愲愸㜱ㄵㄴ㠴㜲ㄵ㡦㐷㔷㌱㠷摣昶慢昸捥㘲慢ㄸ愰㡣攴㑣㌴〷愰慦㑢㈱慤挸㔵戹㐸㜰㐳昹㔳㈴㐲㤱㘸㤸挵〰ㄱ㉢摢㔶㤱㐰㕢敥扣㙣㍢㡦㐴搸㌶挵㡤㠸昹㠴㐷摡㐷扣昲㐸慦㑤摡㜷扢愶㝤慤㤸戱〲㝦敢㡡㤰つ㔸ㄲ扦㠹㙤㉢搲搳ㅤ挶昲㤵挷㐲挴散摢ㄷ㝥ㅦ愵〶搱㈵㄰㠶㙦㤱㤲㤰戸㤱捡搷挳捡㉦扥㔴㜷㡥愲〰て愸挷慦㑣㠲㤳㤵ㅦつ㉢㙦挳户㔷戲㑥㠲㜷〵昸扣ㅤ㔶㈶㘱捡捡㡦㠴㤵晦戱㙤㔳慤㜲㐸㠷㝥捦㈹ㄲ㐹㡣慤㉢慤晦挸㜷搸㍣㔴愷っ敡捦ㅥ挳捦愶攴㤴㐱攲戲搴愰扤戸昶攱攰㑢攸〳戸挵㠴换ㅥ㄰戲晥㝦㠸戰ㅦ户㥢㈶㜴㑦挷㠷捥昳〸㉢㍢㥡㝣㘳攳戴㜱搸㐱㐶户戱摦挵㤹慡戴愲㐸〴收㐰搲摦摦㈵摣敦㌱愶㘳㝤㍦挲㜰㤸捡摢㈲㥤㈹てㄹ㐲㐹㉡て㠷㤸㑤㥣慢搳㡣昶㐵㈰〷㘲ㄲ㤰〹敤㑢㠰㝥挸㘵ㅤ㌳〶挸晦㤲戹捦㈱愱㍤㐴昰ㄵ㠰慣㐲㘶㈷ㅤ愴扦ち搰ㅦ晥㜷ㄴ㐳昳搲㕦愲㉡㘷挳挱愲㘴愴㝤㡤つㅥ〱攸㠲愳㔶〹㠸㌰慢㍤㡡㥣攸愰ㄴㅣ㜲搰挷㔸昰つ㠲㙦〲㘴㔳㥣散戲㜷㡤㙢敡㔰㜳㝤ぢ㑤ㄵ㙥㠵㤴㘳摦づㄲ㝣㐹㥤〳戸扤扤慤捣愳㜰昸昹㍥㠲㥡つ摦改敦挶㜷昷ぢ㕣㜴ㄷ晥摢㤱㤴㌴散㤳敡愷㍢敢㡢㑣㐰㥢㕣晥ㅣ㙣昶㠷攸㠷敢慡摢㤸散昱㌳昸㘵搴戴昲㄰晥㍤㠷㥦㜲ち㈳㜰ㄴ㙡摡っ摣㉣愴〱㔹㌰ㄷㄴ㔰㘵㘹㡦〳㈸挴㌱昱愴㍤挱㌷愲㤶晤㙢摦つㄲ㝣㔱㠸搷㜳㑣㤴㠳收攱㠰挴戵㉣㌸搹㌴㈰昱㉦ぢ㑥㐴〷㝣ㄲ戹㡡㐴ㄶㄲ㡤㕡㠹㐸㑢㌲昷㈹㠰扥慥㝥捥㡤㕡㑥㍤愳ㄴㅦ㈸㍤昰挰扢晤挹愱捤挹捦摥搹晢搴摢扦㝤攷㠹户㍥户昳敦敦㍤昳捣㕢㝦㝤攲昵昷㕥㥤摥昹敢攷㥦㝦敤慥ㅦ扥晥捥㕡攳㌹昵愵㜷て㍣㜷㜶攴攴搹㔳挶戱ㅢ昶㥥扤昷挴㤱㤱挹ぢ㠶扢扡扡扢慦ㅤ晣捤㠵搷つ㥣㍢昵戲昲慢㍦㙤戴ㄵ戹㕣づ㜸ㄴ㈰㝣〶戸㙣㌹㡤敦㈳㠱㘹㜰挶ㅦ敢㌴戸摣㜳昸㈹愵㘰愳挶昰㤲㠱㑦㠳ㄳ㤰〵挵挶㠲㥥晦〰敥摥戲㍣</t>
  </si>
  <si>
    <t>Decisioneering:7.0.0.0</t>
  </si>
  <si>
    <t>046e6a32-63e4-4bdc-8f4a-4e9aef5fc3de</t>
  </si>
  <si>
    <t>CB_Block_7.0.0.0:1</t>
  </si>
  <si>
    <t>㜸〱敤㕣㕢㙣ㅣ㔷ㄹ摥ㄹ敦慥㜷搶㜶散挶戹㌴改捤扤㕦ㅣ㙤攳㌴愱㉤㈵愴扥攴搶㍡㠹ㄳ㍢㈹㔵㘹户攳摤㌳昶㈴㍢戳捥捣慣ㄳ㤷〰㈹㤴㤶㔲㄰㙡㜹㠰㤶〲㔵㠵㉡攰〱愹㈰㔵㉤㤴〷㈴㈴㄰㙡ㄱてㄵ㠸㠷㡡㔲㈱㜸〰愱㐸扣昴愱㔲昹扥㌳㌳扢戳扢摥戱戳㘹挱㐱㥥㘴晦㥣㌹昷㜳晥敢昹晦㌳㐹㈸㠹㐴攲〳㍣晣㤷㑦㤲㠹换㈷ㄷ㕣㑦㔸戹搱㜲愹㈴ち㥥㔹戶摤摣戰攳攸ぢ攳愶敢㜵愰㐲㍡㙦愲摣㑤攵㕤昳ㄱ㤱挹捦ぢ挷㐵愵㔴㈲㤱挹㘸㉡捡搹〹㝦㝤攱㡢挶㔶摤㐹㠰愹搱㤱㐳搳挷搱敢愴㔷㜶挴㤶㠱㘳㝥摢㥤㐳㐳戹愱摣昶ㅤ㐳摢㜲㕢户っ㡣㔶㑡㕥挵ㄱ㍢㙤㔱昱ㅣ扤戴㘵㘰愲㌲㕤㌲ぢ昷㡡㠵愹昲〹㘱敦ㄴ搳㕢㙦㥢搶户摦㌱戴㝤挷づ攳捥㍢敦攸挶搰㠹㠳愳㈳ㄳ㡥㌰摣て愹捦ㄴ愷扣㝤㑣ㄴ㑣慥㑤〸挷戴㘷㜲愳㈳昸ㅢ㤹㍦摥㙥捦㑤捥ち攱㜱㘸攱〸扢㈰㕣つつ扢慣㘱搷慤㔸㜳摣㍣捤摡㠳愵ㄶ㜴搷㑢㔹愳愲㔴搲慣戰搷㡣㜵〸㝢㔷搲ㄷ扡慤㐹㘱扢愶㘷捥㥢摥㐲摡㥡㐲㐷挵ㅥ敢愸㉢㡥攸昶㡣㌸愸㕢㈲㘵敤慤㤸挵愴晦㈴㍡㙥っ扢㠸㑥㑣㉥㍦㌷散㕡愳戳扡㈳㘷攴㜲㘳㘲敡敥㜱ち昵㜵慦㙤摤㉦愷㉥㐷㘰㥦搷户慥㠷㤲㘳扡㔳慤㌹搸扡㘶戰昸晡ㄹ摣摡扡㝥㘴㡦敡摢摣摣扡㡤摣捡晡摡㑡㔷㐰摦㜲㐷戱ㄸ㉤㑤搰㐹㤰㈱㈰〲戵㉣㐱ㄷ㐱㌷㠰㤲晣㌷戸㈴摡㤰㐵㙡㕥㔷昳搳㙡扥愰收㡢㙡㕥愸㜹㐳捤捦愸昹㔹㌵㙦慡昹攳㙡晥〴敡㠴㑦愶戳㔳つ㥥愷摥㝥攰搸㡤てつ㡤㍦晡挷㐷扡晥㝣搵㡦㝥摡扤〶㤵づ〷㤳ㅡ㜳昴㔳㈰戵ㅡㄵ㠳㈳昸㘷㘹慥〰㔳ㄸ㍢㡣摢㡤愱愱攲㡥慤晡㙤㝡㡡换㡡㐱㝥ㅤ愱昴愱㙥户㜱㥦㘹ㄷ换愷㈴敥㉥ㅦ搱㕤㔱摢戸挱愰㙣愴㕣戱㡢敥㘵㡢ㄷ㑥㝡扡㈷㌶㌷㤶搵㍡㘹㙡㌶〹戶ㄲ慥ㅣ敦捡挶㘶挷昴㔲㐵っ㥦㌶晤攲㉢ㅡ㡡慤〹愷㍣摤扡㜴㡦㈳㑥㔶㑢㥢㘶㌴っ愱㌶㉦晢㙥㕡愵㕦攴捦㙢㘰㜴戶散ち㕢㑥㙦搰㥡㌰ぢ㈷㠴㌳㈹㈸ㄲ㐵㔱㉥㜵㍤㡢〲慥ㅦ㍣㘴㘳愱攰搶攲㌵搱㕣㘳昷㘹て捣㉣㡡㤸敦㥣㜰扣㠵㈹㝤扡㈴㌶搴㔵昱挷㐴挱愶扡散㍤攵㐲挵ㅤ㉤摢㥥㔳㉥搵㤷っㄷ攷㜵㐸㥡攲㠱㜲㔱㈴㤳〹㈹ㄴ㈰㜰㍢㍡ㄴ㈵㜱㑢㙢㕥㤰㠸㠸愰㤸㡣㝣㘹㍤搹攵㡥㘰㜵㔸㐵㐹㤰㈶搵敢㤶攸㡣昳㤵㌲㈶㠶〳㈳㙢愲晥攰愰㌷㉤搱㙤ㄵ㜳ㅦ㙤㘵㔵敤て㔶扦㝢㕥搸摥㍥摤㉥㤶㠴ㄳ慢晤ㄴ捥㐸敢〵㐸㥤㠳㐰㘸戹㝢㔴㜵捡㘹㘵㈱㜵捡㉣㝡戳改㔹㘱捥捣㝡挸㠳㠶捣㘴戸戵㑤㡦㜶〹戲戴戵〴晤〰搹㙣㈲扤㡥㤵搲㔹㍣㠹ㄴ愵㔳っ㉦搷〹㜲戶慢攳攵㙥㘳㡦㔹昲㠴㉦㤴㝢つ㘰挴搷㙡ㄲ㝤㍤㈴㔱㐷㉦昸ち㘳㥤㌱ち㉡搵㑤摢㕢愸昱㙤ㄳ㤷昸㐴戴㉡ぢ㔶㥣㉣愰㈸愸㤷〷㌱扣〶愲㘹㤰〶昱㤵㈳㐴㐴㌶㠸搱散攸戹㥥挸㔸㍦㐶㐶愰㝥㤴〸㔹㝢㙢㙢ㄹ㐱㘲㙦㈶㔲㌶㙡挹㡦慢搲㙣㌱㕢摥㤷㘶敢戱㜱摡〶㠲㡤〴㤷ㄲ㙣〲㔰晥〶〹㐷㈹㠷㜴晤愳㕤㠶㜷敤㜲㠲㉢〰㈰㥦㌴捡㥣㐰㔴搱㠶㕡㡥ㅤ挹㝡㍤戰㤳愵㔱散㡢㈲㕡挶㔵㍢戳挷㤲㠸づ慣捥㤵愱㙢㤳㔲挷摥搰㥡㌶愳换㈱㐵挶㔴㡤慥㜵㠹慡搱㡤㘰搵㌶昵搶㔵㘸慡つ㄰㕣つ攰㉢ㄶㅡ扢换戳收㘹㑥㕥ㄴ㈶㤱㙦〸戵愹摣〳㈲愶昹ㅦ㈳攰㥡㡥㉥慢昶㌳㑤挱㐱攳愲户㥦户戴收敤〰改つ㍡㜳㔵攷搰㔷㜴㥥ㄶ昴㌵㘰㉦攵敤㤶晡攵㍡ㄴ㙢搷ㄳ摣〰搰愰㕦㜸昲㍥㕦㉦㠱㌴㠹慤〸收搶搲攳㈲㉤摣愹㠵㌹㈱戵㑦户㌱愵㍢㌳挲㠳昷㘲晦ㄸ散攰戲攳㠸ㄲづ戴㐵㤹挱戳换挶晡㑣㜷㡦㔳戶㤸扦㙡ㅦ扢ㄷ㠵㘲㐸㈶搵㡥㐴㠳㝤ㅣ㘳㘷㐶晣㑤ㄱ捡愱晥扤慤戵㤰㠸㌴慡㈷㉦戶㡢㍦㕢慥㑡㤲㌶㈴挹㑤搸㔶敤㘶〰㐸〹攵て㉤㈵捡㈰慢㙤㤱搵敡慤㔵㝡昷㘲㑥㈶つ晥挳㈶㌹搲攵㍢㙢㐷攰㍢㜰㝢慣㐹搳慡ち㡢㉥㙢㐲㌸〵昸ㄵ捣㤲挸晡㉥㔹㡡㥡㔵㔹㜱㤱挸㡡㡥㡥愶戳㜴㡣㙦㑤搲㐹㠳㤴㠸攵昶搸挲㤸㜳㜸㡤愸攸㠲愴㔰㠹㜱ぢ㔵㈵㄰㈹㡦㜵㔷㐵㑣ㅢ㈲㈶㠷㡤搳㙥㈵搸㑡㌰〴㤰晡ㅤ㈴捤㜲㌷㥥愱戰捥㜹扡戳昳昹㐴㠶㘸㤰敥挱㌷㕢ち慢敤ㅣ㘶〷挱挷〰ㅡ捣ㅦ㍡ㅦ㘳〸㔱愲㍣㐲㠸戴㤶㌴攳㤸㈹㑥㤱〶搶ㄸ〸㉡㡤㔶㕣慦㙣㌱慡搴㘳㡣㤵て㤶扤㌱搳㥤㐳ㄴ慡摦〸ㄲ昷捤ちㅢ搴攵挰昶㘹挸㉢捦捤㠹愲㘶㑣㤶㉢㄰㙤晢挷㔶挲愱ㅣ敢㠳㉤㈹捦攵慡㠲愷扤戳㌱扡㔰攴㠹ㄸ扥㔶㝡㘲㤷攵昹收愱慦户戶愳㔳愶㔷ㄲ㕤㠶捦㜴㑣㘷っ散㈲愲〶挵㑥㘳㙡搶ㄱ㘲慣挷搸敢㤸挵㤲㘹ぢ㈲〳㌶㈶〳㜵攳㘲〶ㄱ㠲㠹㌲攳㝦㘵扢挷㤸㜲㜴摢㥤搳ㄹ㑣㕣㔸㕢昷㈶㐳㈲㈹㘳挴戴㕤っ㈳戱挸㜴慦㌱㌹㕢㍥㠵㘸㙤挵戲昷敡㜳敥㡡挰ち㠹摥㝦㈴㙡ㄴ㔵㔱㔵㈵愳㘶摡挵てて攴㠹挴㌶晣㤲〴ㄲ㔷㠹ㄴ晤攵㌱摡㥢㜶㝤㄰㥦愱㥤捥㌹㜵㈳㜲㔴捤散㠸㤵挲攴㔴敤づ戶戹ㄳ攰㥥扤㐷昷搷愲㜲ㄷㄴ慦㑥搱挳ㅦ㈳攳㈵㔹㔴㠳㈰昴捦慤昱㐹㠵㜹愴ㅣ㜰㈰㌰捥户㐶昲换ㅡ戲づ愹㙦㑤㉤戹〷㔱愴㙥㘳㕣㥦ㄶ㈵挴愲㉤摤㕢攳扦搰㡣戵昴㤲ㅢ㤴㡤㤶㉤㑢㈷㘹㤱㉣㈷ぢ㍡㈹㜸戸攲㤵て㤸戶㘶〰㐸晡ぢ戲昴搳挸搲㑦换慣㙥攳〸挳㠲㌲捤扥捡㌳扡㘳㝡戳㤶㔹挸昰㠵愱扢ㄵ㐱㤳㘰㜲㑡摥昰〹㘵挶㐰㠳㌵㝦ㄴ㈶㥢㥢〳扡㜳㤰愳摣㍡愲ㅦ㤴慢㉡㘹晣㔱摡㜴㉣㐱挰㐸㉦愹㜶ㄷ㝡㑢挹㥢ㄱ㄰㌹昲㌹ㄷ摥扦㌸昷㜹攴昸㝥㌹㘲㍤㠶㐴攰ㄱ㡣〸㜹扡户搳挶㔱摢昴㠰㍤㘲㙣㡦改㡤戹㐰㌹〰㤲昲㜸扢㔹㘲㌵搲㘸戰慡ㄵ慥㙡㉥慡㔳ㄳ㔷㌶㤷㐷昵挶㜵㡢ㄴ晢ㅡ㈵愲㐸㤶慡㈴㌵换㈲㜳㕣㐹慡㐶㤱㡡㍢搴㌶㑡㥣摢戴戶敦㤴㈲ㄷ愰㤸㈴捤㈴戴㥤㤲㔰㄰攴㈵㜵㐰㐷搱㕦ㅦ㑦ㅥ㤱㘸つ㙤㠰㉣昵㤴㥦搷ㄳ㠴〳昷攳捡㐹㔱㘴㠳㌷昰昷㥡㈰㜹愸攲搵㤵攸愷晢㠳㤲攱㔲改㤰つ㉢愱愰㍢挵ㄵ挲搲㔸㥢慦㘱㈴㜷戶慢晤晤敤㡤㌰㘲挰㠶っ㠹挴昸㠱挱㠶㘰慥㐸㌴㤵搶㔹て户扡㥡㥤攱摢〱愱摢ㄲ〳㤳㕥㜱㑣捣㑢㌳慣㘶挹昷换〶搵搳愲㤴愳㥡㌱㍣敤㐲愵㝢㤴攳㐱㑡㌲戸㘶ㅣ愱㕢ちㄷㄸ㈰㜶㠳搴㐴挱㐳㔸户摡〱㑦〶㉢〷㍢搸ㄱ㍦㙣㐲敢㡣ㄲ㌴ㅤ㐳戸昵㡢㈰敦戴㠹㔱〸㔲㐳㍥晦摡愵㍣昷㉣㥦ㅦ敥㑡㠴㠹㠰㠹ㄸ敡㡡戱ㅥ㠰摣㘸㔴㤲㕣搴ㅦ〶换㝤挹㈶㠵㔶㜷㤸㐷ㄳ愳㠷㈶㥦攳攱〶て攳㔸扤㘴㥢ㄲ敥戸㜹㈶戴㘹㘹㘱㡤戱摦㉥㤴㉡㐵㈱㔵㜱㈸慢愵㐶㕥ㄱ昸㤲搷晦㝣㙥㡡搹㤷㘰㔳昶攳㈸挵㈵ㄳ㐹敤摢摤摡㈷搱㕣ち㌹昴攱换㌶〶ㅦ㘳摣㜲㌲ㄸ搶㜴㐷㠱昶攱摡摡攵〵㜹㜱づ㈲慤㈹㡢戲㙣ㅣ㜷昱慡ㄱ㘴挹㙤㤱㙡攳攵昱㌲㙤昶㐸搶㍥搳捦㕡ㄱ㌸挲㍡㝤㠱㤷㑥挳ㄸ㘹㤳㍢搸㐹攲㕣㄰搹㍤昷㜹昹㥡㌸户㉢㌰㍥ㄴ挶㜷㜹ち㑡㘰㔷挱㐸㌴戸搵㥡搵慤㌰昲㑢换㕢扢ㅢ㐰㘱〸㤸〶㉤㙡晡〶捥〸搲㑢ㅢ㌸っ㐶挶㐴㐷愳㠱㔴挶㈸晢攱戰〷搲挰㑤㍣㐸㑦㤵愱㠴扣㜵昲㔲㔸㜸㉦㜱搰挲ㄱ愸散㙣㘸挸㥣搰㍤㕣㝤戱㌷㌵㘴てㄷ㡢㌴㜷攱㥦㕢ㄱ㔸挵戵つ摦ㅣ㕤搷㜰㈱㑢慥㠹昶摤戵つ〵挱㐵挱㙤㘳戹㝤扡㔷㤸㥤昴ㄶ晣㑢㕢敤㤲㐴敡ㄷ昰㐷㉣㍡㍡㙤收愴捤㑢愸昳摣晢散〹扢㝣捡㤶昳㑡戹扣昱㐷㉢㔶敢散攴㈴戳㠹て昰㐷㍥㙡㈲昵㍡㝡㕣捥戴搹㐱捤㐱挲㝥攴攳㑢㠳〱愴㘳攸〴戶㝢昵挶〰改㘴㕤〳㥤㐸㐱戰㑡㈸昶捣㠷㐶㈸捡捦㠱㔶ㄲ㡢㝦㈴挷㥥扦〴搶㔷㝥㠶ㅣ㈲ㅣ敦㠱ㄸ㐹㕤㡤㔴っ敡愴㈰て慥㜷昰㌲挸晦て㤶㐲㙥㕥㤴㥤晥ぢ捣慣扣搶㠸愲㉢㠹愲㔷㥢㔱挴㐰散㜹㠵扣㌹晢搵愳收㐷㝥慤昷㝦㜸搴扣〷ㄸ收㈳慤㌱〴搵ㄸ㡣慦ㅡ〳ㅤ㑤挶挰昵㈸㤶挶挰扤㙣挳㜸扤㙦っ〴摥㡥〳挸㔸摡ㄸ㘰ㄴ㉦挶攴㡢〴㔵㈳づっ㥥戵㌶㔸昴㠴敤挳昵㕡攱㈲㜲て昵攴㡥挲昷戴戱㌹㝢㐲㜷㜴㙢㤳捣摦敢〸愸㉤㘷ち昷戵㘵ㄳ戶搸扣㘸㠹㙣戴㠸㔷㈲昴愷慦㝡㑥㤶㜷㑢ㅤ㤸昲ㅦ摦㔱慦㘴㤴昴〵昸㐴ㄴ㥥㄰ㄲ㥦㔹昷攳扤㝦㜹攴戱㕤扣㤷ㄶ搰㙡㡡㠱攰㜶㠲昳戴ㅣ㄰扥㡤㕣〹㔹捦捦㙦づ攰㐳㈴㜳慥㈴㐶㜴㐷摡㍢慥㘶㠵㐹㥦昰㈲㠴改ㄳ摦㑡㌰㈶㜱挳挱㌷㈶㜳つ㡥㑤昹昹㤲㜴〶收㈲ㄳ㤷摥扢㌰㐰愸戴㔴㔹㙤摡㤵愹㥦㐰改㥣攷㐴敡敤㐱㥥㉦昹㈸捡换㡤㕡㙤〷戵㥡㌴ㄳ㤵㐱搴〸愵ㄴ㈲つ愴㤰攸㤱㠵愱㝦㈹愵㈶㤰㐸攵〰㘲㘲㘸㡤挱㕣㥥晣㔷㠵㠰愸㕥敦㙢昳㔳ㄵ散㈲戰ㄸ㝡摤摢㍤扢搲敡っ㔵ㄳ㠳戲昲昴㜱ㄸ〹㜹㑣㘱〶愳戴㌲昷〸ㄲ攱㤳ㅡ㐲㙡搹㡥㈷づ搲㘳昹㈱㌶㥦戱㔳ㄶ扤㙡㔹㙢户㕤挱ㅤて攸㤹戴㔴ㄸ昶㕡㘶攳攸㈹愳㜱㝥搵慣㥦㐵搸敢㈷慢㡤扡㠲㈲攸㉣㝢ㄳ捥㥦〸昳昱㝢㈰㤶て搶扡㕥摦㔸㐲ㅤ㘷㜷㘲㠱晣挱晥扡㌲㠶戱㌱㉡㌹〶ㄲ㜶㔹戵㌲晥㈵昰㐹㌴㤱昶扣愲搵㤲ㅣ㑢㔱ㄸ㡤づ㌹慢㐳㙤搲晦㡣㔳㑢捥㥡㘲㙤〶慣敢昴晦㌱㘴㉣愹晦ㄵ㐶搹㈴捡敥ぢㄲ㝣㐹㌱㔲戲㘴㜰㠶㍢〲ㅦ㌶挲㌴昲〸慣挹㈴㠳摢㝥㙡ㄲ㥦愸晡挵㔲㠲挳挳㤵㙣扣〴㔱㙤㑢摢戶慢愵〰㘴ㄴ㈸昵〳㠸愰㤶敤㌹改收㜳㙣晡㝥㘴慦㍢㘰ㄶ㥣戲㕢㌶扣㠱㐹㠴㜷〷昸㠵㤹〱㥢㘷㔸㜹愹㔱愸㕤㡢㥤攸㝥〰㙤づㅥ㠲挰㍥㈸扣て㉢敡挸ㄸ挲昲㘲ㄶ晣摡愸㉦ㄲ㐸愲㜶㜰㉦㌱づ㔷昴ㄲ㍥㔰㍤〴慦愶挷慣ㄵ愱散㝣摦㜲攳㕤っ㙥ㅤ㙥㘳摤ぢ捦㡦㈸攵㄰〶㤳㑢㜸攰㐱敥㙢攳ㅥ搴搷つ搶收戲㘶㝢摥戵㙣敡晢挰改昲㐶愹㈷ㄹ㡥挹敦㡥戳摡㠳㠴㠸昳搰㍢扡㝣㔷㉣㝢敢〷㥤〷㥦㙤搳攵㌵㔸㠲愳㙣ㄹ㜱敥㠷搰㔴戹㥢〰㍦㉤ㅦ㈴昸愲搰㥦㜷ㄷㄳ㉦㘰㔹㘴〰愴ㄳ㘹ㅤ愰㌵㔵㝦㜷㌱慡㔶㜸戴㈰ㄵ㘶㤵敦愰㥣扢攴慦戶挸㍣ㅣ㌵攴ㄱ〲㘹㉤㉡戹ㄵㅥ㈱攴昸捦愱㐱㜵晣ㄹ攴戶ㅥ晦㕢㡢㡥㑦攵㉦搷ㄷ敤扦㉦㔴ㅥ摡㜱づ㝤㠲愰㐴㘰〱昴㠵㌵㝢㈹ㄶ㈹㙢搲㝥㄰攱戵㕤㐸攳昹㝤昰敦㍢扢摥㝣㠳捦㍦㜷㈹㔲㄰愲愸㝥ㄵㄴ㠴㜲ㄵ㑦㐷㔷㌱㠷摣搶慢昸晡㘲慢攸愳㡣攴㑣㌴〷愰愷㐳㈱慤挸㔵戹㐸㜰㐳昹㔳㈴㐲㤱愸㥢㐵ㅦㄱ㉢摢㔶㤰㐰㕢敥扣㙣㍢㡦㐴搸㌶挵㡤㠸昹㠴㐷摡㐷扣昲㐸慦㑤摡㜷扢愶㝤慤㤸戱〲㝦敢㡡㤰つ㔸ㄲ扦㠹㙤㈹搲搳㙤挶昲㤵㈷㐳挴散摢ㄷ㝥ㅦ愵〶搱㈵㄰㠶㙦㤱㤲㤰戸㤱捡㤷挳捡㉦扦㔲㜳㡥愲〰て愸挷慦㑣㠲㤳㤵㥦〸㉢㙦挳户㔷戲㑥㠲㜷〵昸扣ㄳ㔶㈶㘱捡捡㡦㠷㤵晦戱㙤㔳戵㜲㐸㠷㝥捦㈹ㄲ㐹㡣慤㉢慤晦挸㜷搸㍣㔴愷っ敡捦㉥挳捦愶攴㤴㐱攲㤲搴愰摤戸昶攱攰㑢攸㜱摣㘲挲㘵て〸㔹晦㍦㐴搸㡦摢㑤㘳扡愷攳㐳攷㜹㠴㤵ㅤ㑤扥戱㜱摡㌸攴㈰愳搳搸敦攲㑣㔵㕣㔱㈴〲㜳㈰改敦敦ㄲ敥昷ㄸ搳戱戶ㅦ㘱㌸㑣攵㙤㤱昶㤴㠷っ愱㈴㤵挷㐲捣㈶捥搶㘸㐶晢㉣㤰〳㌱〹挸㠴昶㌹㐰㍦攴戲㡥ㄹ㝤攴㝦挹摣㘷㤱搰ㅥ㈵昸〲㐰㔶㈱戳㤳づ搲㕦〴攸つ晦㍢㡡㠱㜹改㉦㔱㤵㌳攱㘰㔱㌲搲扥挴〶㡦〳㜴挰㔱慢〴㐴㤸搵㥥㐰㑥㜴㔰ちづ㌹攸㤳㉣昸ち挱㔳〰搹ㄴ㈷扢散㕤攳㥡摡搴㕣㕦㐵㔳㠵㕢㈱攵搸搷㠲〴㕦㔲㘷〱敥㙡㙤㉢昳㈸ㅣ㝥扥㡦愰㘶摤㜷晡扢昱摤晤〲ㄷ摤㠱晦㜶㈴㈵つ晢愴晡昱昶晡㈲ㄳ搰㈶㤷㍦〷㥢㝤〱晤㜰㕤㌵ㅢ㤳㍤㝥〲扦㡣㥡㔶ㅥ挵扦㘷昱㔳㑥㘲〴㡥㐲㑤㥢㠱㥢㠵㌴㈰ぢ收㠲〲慡㉣敤㘹〰㠵㌸㈶㥥戴㘷昸㐶搴戲㝦敤ㅢ㐱㠲㉦ち昱㝡㤶㠹㔲搰㍣ㅣ㤰戸㤶〵㈷ㅡ〶㈴晥㘵挱昱攸㠰摦㐴慥㈲㤱㠵㐴扤㔶㈲搲㤲捣㝤ㄶ愰愷愳㤷㜳愳㤶㔳㑦㉢㠵㠷㡢て㍦晣㕥㙦㜲㘰㜳昲㔳㜷㜷㍦晢捥㙦摦㝤收慤㑦敦晣晢晢捦㍦晦搶㕦㥦㜹攳晤搷愷㜷晥晡挵ㄷ㝦㜵捦昷摥㜸㜷慤昱㠲晡捡㝢攳㉦㥣ㄹ㍡㜱收愴㜱昴㤶扤㘷敥㍦㝥㜸㘸攲㤲挱㡥㡥捥捥ㅢ晢㝦㜳改㑤㝤㘷㑦扥慡晣昲㑦ㅢ㙤㐵㉥㤷〳ㅥ〱〸㥦㍥㉥㕢㑥攳摢㐸㘰ㅡ㥣昱㐷㍡つ㉥昷㉣㝥㑡㌱搸愸ㄱ扣㘴攰搳攰〴㘴㐱愱扥愰敢㍦戲㌷戱㤶</t>
  </si>
  <si>
    <t>㜸〱敤㕡㕢㙣ㅣ搷㜹㥥搹摤ㄹ敥㉣㜷挹戵愴昸㈲挷昶捡㤷摡づ㘵㤶㉢㡢㠹ㅤ㤷㤰挸愵㈸㔱愲㐴㑡㑢㐹㜶ㄳ㜷㌵摣㍤㈳㡥㌹ㄷ㝡㘶㤶㈲〳愳ㄶ㝡㐱搱〶㘹ち户㈸㘰搷㙤っ愳㈸㤰摥㠲愰㐰㤱〴〱〲愳㈹㤲ㄶづ摡㠷ㄴ㐵㠱愲〸〲〳〵㤲愰㜵晢㤴㠷〰敥昷㥤㤹㈵㜷㤷换愵捣㌰㈸ㅦ㜲〸晥㜳敥㝢捥昹敦晦㌹㡡慡㈸捡〷㐸晣㌲㘵㤸昹㘸㜵㈳㡣㠴㍢㕡昱ㅤ㐷搴㈳摢昷挲搱挹㈰㌰㌷收散㌰㑡愳㠳㕥戳搱ㅥ㙡戵搰晥㡣挸搶搶㐴㄰愲㤳愶㈸搹慣㤱㐲㝢敢扦搸捡ㄸㅣ㘵㘴〰昲攸愵㉣㔶愶收㤷㕥挲搴搵挸て挴昱搲戵㜸㠲㠹㜲㜹戴㍣㝡㜲扣㝣㘲㜴散㜸愹搲㜴愲㘶㈰㈶㍣搱㡣〲搳㌹㕥㕡㘸㉥㌹㜶晤㠲搸㔸昴㔷㠴㌷㈱㤶挶㥥㕥㌲㑦㍥㔳㍥㌹㍥㙥㍤晢散㌳㜹ㅤ㌳㕦慡㑣㉤〴挲ち昷㙢捥〱捥㌹㕦㤹ㅡ扤㈴愲晤㥡㌳㡢㌹㌱攵戴敦㥡戶户㑦㤳㙡㍣攰愷愷㐵摤㈶㈶㠴〸㙣敦收㈸㤶摤㜱搰㈸㝤㘲㜴〶㈷㕥㌷挳愸㈲ㅣ攷㡡戰戸挱扣换㌳ㄳ㠱昰敡㈲ㅣ㜲捦慣搷㠵㤳㌴㠷㔹昷㥡ㄹ㕣㌲㕤㤱㘱㘶搸㡤昱㌶摢㄰㕥㘴㐷ㅢ〵昷㙡㈸慥㤸摥㑤挱㉥㥡㝢戶㘹㌷㌲ㄹ㌵㤳㔱搲㡦昷㕡㡣挴捤攸㑣㔰慦㉣㥢㐱㈴㑢挴㕡戹㔷摦㌶ち㤱ぢ敦㔸ㄶ愹愸搴㌵㡡㘸慡摡敥〵ㄱ㜸挲攱㡦㜰㙦㈳㕤㥤攴㤹挴㐷扦㜹㌸慤摤㄰㌱敡㘰㐲晣摣ち㝦挵㌰〸㜲〰晡㈰㐰㘶戶㝣攲㘹㈳捦扡〲㠰㥡昹㕦㜰㑦晢ㄸ㜶㑡搵捣㔴㙤㈹㔵慢愷㙡㡤㔴㑤愴㙡㔶慡㜶㌳㔵㕢㑥搵散㔴敤愵㔴㙤〵㝤㕡㈹㍢㌰㤰㑡搲〳㝦戰㌱昶㉦㕦ㅥ㥦晤㥤㈷攷㝥戰戰晡昷㘷㌴㌲捣㜸慦つ㜴㥦捤㘴ㄸ㌶摤㔵㜲㙡㠲㌷㙥挵㜰愷挳㘸挱っ摣㜰㝦ㄱっ昴敥㠶攱挹搰晤搹㘳ㄸ㍦戲㉦ㄸ搶㠷㜱㔸㑦㉣〶㌶攸戸改㤸挱昱㡢戶㌷㔱ㅥㅢ㍢㍥㘷慦〸挷ㄶ㘱㌴㔱㍥㌱㜶晣愲戹㍥㔱㍥㌹㘶ㄴ㜹戴㜷〱攸㠷〰搲攷换攳挶㘱㔶ㅤ〱㔰搵ㅦ㠲ㅣ㐸ㄲ摦㜸昸搸㠵愳ㅦ㉦㕦昸摡戵㜷㙥㔵敦㝦攴㕦昳㜷愳昹㜲㐲㕢搳㠱㜹ぢっ扡挵晢㄰㜸晣摢㕤攸㐱收㔹攳搶㈷慣㜲戹㌱㍥㘶㍥㙤㙡愴捥㍢㘵㌵慥㌰㙦㕤户扤㠶㝦㑢昲㕥摥㥡戱㥤㐸〴戲㌰㙣攱ㄳ换て㔹㉥㔸㘷搶㈱㜸敢㌱㥢ㅥ戱㉡㈲㠸㈰戰愲㡤㉤捣㝥㜴捡っ挵㔶㜱㈴㤹㝢捡㙦㝡㡤昰晥摥㡤搵挸㡣挴搱敥戶慤㐹戶つ慢㐲㤸㠹㔰㉥改挱敥㘱搷㑣愷㈹㈶搷敤戸昹㠱慥㘶㠸㌵㝦㘹攷搶㤹㐰扣扣搹扡㙤㐵㤳㔰㝣㙢㜲敥㙤扢㡣㥢攲㜵㤵㉡换㝥㈸㍣戹扣ㄱ㜷挱慥慦㠸愰㉡愸㌶㐵㐳㙥昵㈳㙣㑡㘴敢挸扣㠷㡤㐲㕡㌶ㅥ㙥慦攵㐱ぢ慦㈱ㅡ㔸敦㉡㑥㜹㘳搱㕣㜲挴摤ㅤ㕤攲摦㐴挳㝤ㅤ搵㌳㝥扤ㄹ㔶㝣㉦ち㝣愷戳㘵戲戱㘶㐲㥥㌷㉥晡つ㤱㤱㐹㠹愱慡愴搳慡慡㍣搱㑢慥㜰敥㤰愲戳㡤㐸㈸愰晢㜷㙥㈳㈲㜶敥㈹㜲㌷㘷㐶愶㡤挸搸晦挹扥㉢㘹㈷㐲昶ㅥ敢摢扢〷㤱㜲搰扤㥤㡣㌷㝡〵昸〱ㅥ㜰挸㘸㑣㍤扡昳㤴㕢㜴戹换㑡摢戰㐲㉢㠹扤晢ㅣ㥡㥣㜶㤳昶㝥戶㥤㔳愹挳挹敥捦慣㐱㙢㥦㌳扤㠶㈳㠲扥㌶㥥捡ㄵㄹ昷㄰摣㑢㜰ㅦ挱㔱㠲晢〱戴昷㈰摦㜶㍣㔱敡㉣㜵㕤摤搰㙥搹㡤㘸㔹㕦ㄶ昶捤攵〸㜵戰つ戳㔹ㅥ昷ㄲ晥晦〱㠶㘱つ挲晢ㅤ昶㌶ㅥ㈰㜸㤰攰㈱㠰㕣㑥搱㑢昸㉡㝡捥㌸挶捦挳〰挳㉤戳愵ㄴ㔳㘶㑥搱愸㤲㍦扣攱㐰㡢搴㤰㜶ちっ挹㔰㜳㌱㙦㤸㑥昷㍡㡤㜳㘶戸ㅣ㤱ㄱ晢㌶㑡ㄳ攱ㄱ㑥晡㈸㐰晥㌱㠰㑢攷㠴〳㌶摥㉦ㅢ㔴愳戱戱慢慤㐳㕤㜴户㕢摤昰敡换㠱敦挱㉣㥦㌶㈳㜳戲づ㠳㉥㔴㑤摤㥤昳㉢捤㐸㜷捦搹昸攴摤㉢㘲㔵㤸㔱〵㘲㍡㉡戸㜳㌰〶愵ㅣ㥤㙤慣㙢㙥㙣挷㑤㡢戰㙥搰攰㥢㠵㔸㕡搷㤱㠳㥣捤扢ㄴ㌴㘲㍤攲搴〳㉥㉣ぢ㤰㤳㠱㑥㈳㜲㔴㥣攳挸㠲慣㙢㡤捥㈵㈵捣㔰㤴搹戶㔹〶㘵㐵㍣㤳㐲㕡㠰〶㠵㑥捤㈴戰㥢㠳慥㐶戶ㄳ㡥㈶挷㍢㍡敤挳㈱㄰搲㌱攱戱敢㍡〸㑣敦㡢慣㙥㐶愷挵㌸㕦㕦㡡愷挵㔲捥〶㝥㜳㤵㌶挵㝥捤挳戹ㄴ攳ㄷ〰扥昰㍦㝦晥摣㘳㝦晣愵て㤲敦慢㘰㈱㤹っ摡㡢㐶〹㠰㐵㝣㘴㌲㥥挴㈷搷慦㑤愳昵搹㔳搲敥㘰摣㤲㔰昳㉥㜶扢ㄸ〸㘹慤㘷㘵㘱㘳㔵ㄴ摣敢㝥戰戲攴晢㉢㐴晥㤰㉣㠵换㐲㐴㌴㠱〷ㄳ㡢㥦㜹㔵㔵搳改づ㕢户捤㔶愶挵愹㍦〵㔰㤸㜴㥣㔲㙢挶㔰ㅦ㐵㔵ㅡㅡ㐵晦㐵㘴ㅥ慥㤸㡥㘳摥㌲㌷㑡㑦㤵慡扥搳㤴扥㈵昲㤷换㑦㕤㉥㡦㡤慥㍢攱扡晡捦㌸〷㕡㔰㈷㕥昲㌲敦搵晦晤挲攷捦㕦㝡攳扦㙢㝦昷ㅦ敡㍦㈵つ摢捣㘴㕡㘴㝤㙣愰づ㘳㤴㝤㍢㙣愰㙤摡㍤ㄶ㌰㍦户㘱づ㥣つ搳㘹扦㝣㙣ㄷ愵摤㘵挱散愸慦㝥㙥〱昴㡡昲挴ㄶ挰〹㌰㡢晡ㅤ戰ㅤ㌵㍥昲㥤挹㌸㠹戲㌱㑥昰㜱〰攸㙤㈹挷愰戶㥦㠹㡢㉡扤㈴慡㘹攳㔹㠲㑦〲㘸㜴㤵晡㉢㌳戰㉢ㅤ戲っ扤搷㠲㍢㉤㉣ㄳ㠱㈰愹㠰㔴昳晦㔳㍦㘵㄰ㅣ㙢㔳㑥晤㌷㠱戵㔳昶敢摤戶㙤㘷㡣〲㤱㤳挶㔹攱㉤㐲〸㠷晢愹㜶昶㔳㝤ㄹ捦㘱ㅦ慤愴㝤ㄳ㠴㜰攷㝢㘲㌰㜱㘰㡤戶㐳慤愶㘴戹㐳搶ㄸ戴㔵戶慢扣㔳愸捤昵㙢㔳改扦㔲敤ㄹ㔴㌳晡㌴㐰ㅡ挴㘲㔰戱愸㕦㑢㤴挳㌶慤昱搵愴愱摢㈱搷㘸摥㜶ㅢㄸ㌲㍡戴改慡戴㠹㤰㈱晥愲㜵搵戳愳㜰搰㥡㙣㐶晥㡣ㅤ〱挷㜹ぢ〰㔹㌹攴愸戴敡摢〶㡤㔸搷㙣㜱㡢搸㝤㘸㝢ㄳ〲㘷㤵㘶ㄸ昹搲㜶㝡㜰㝢晢戴㝦挹㡦愶敤㜰搵㌱㌷ㅥ敤搱ㅣ户㕣㕦ㄶㅥ摣捣〰摥收㙥㥤晣搵㔵搱攸戱挶慡摦っ敡㘲㜶晡㈰㌸慡㙡㙣〴㉡戰㌳挰㙢敡㘳㍢换昸戶㜳愷戳㤲㠲㙤愲敥搱捦㈹㘱扣㘲捣ㄲ㤲㐰㜳㌹攳㍣㌲㄰㘷ㅡ㥤㥦晥㈴搲收晡搲㤰换㔹㐰㙢㕣㔷㐸㘲㉢戳㕥㘸㌷㐴㉥㈹㈱戴㌴㤴㘴攷㥢㔱㐷㡢戹㝥㌸㘹㠱〱㌵敦〱昵㜵㌳㘸ㅣ〴慣㘰㘳㐸㌱㑡㔴ㅤ㝦㝢㍢攸㜸ㅡ㐵㜹扦㜵摢昰晥慢㘰昸ぢ愸收㔹搳挷散㘹捦㙥戲㈳㌲㙤㤱〳敡㠸〲㡦㝢戳㍡换搲㐵㘱㝡ㄲぢ搵愸㌱㉤搶㠶㘴て〱〲㐷扣摡ㄱ㠷㍢㡢㔲慢ㄸ搶攴㔲㐸㕢㔴っ㙤收㈴愳ㅢ搶ㄵ攱㤸㡣〲攵㌷㜳ぢ昵〸㜱戲捤昹ㄸ攱㌹㌸ㄸ挲㠹㘴ㄲ㉣愹ㄲ㑦㝡ㅦ攲敤摣〴㜹㘸㡦㔸㠵㐸户㘴晡慦㔳敡ㅢ慦㌳㝤昱㤴搲捡攴㤸ㄴ㡤戱㠳㙥戵搱㈹㙢摢挳㍣攴愴挳慤攸㘳㉣攱愴昰捡户敡ㄸ㘱㈹㔸㔲敥㈱㡣捡㤰昷㌰㔹挷挱㍤㔲㘴搷攱㘲㙣っ㔹戳㕥摤㘹㌶挴㥣戹㈴㥣㤶捣昶〳昷㠰攰㑢摥戳挵戸敡㜳㉥挹愱捣攲戲慤ㄵ㔴摡戳㤸㔳㡣㌹ㅣ慢㔴扢㤸㈳㘷㕣㐲㠹愸㘱㐴攷㐳挷搴㘸搴ㅤ摡㡡〸换ㅢ㈰㠸戶㙤㔵㤴㘹㡣㉦㙣㠶攵㈴挷戵㜵㥢昳攷㝣㠴㑣ㅢ㙤㔵攷散戸敡挰昰㤵㐴㤳慥敢㝢㔵㌰㌸㉢愴昷ㄳ〳ㅡ㐲㉦㉥挳摥㠹㤹㠳攱慦敥挸㐴ㅢ㜳㐸摤㉦㠵㈰㝤搷㘱㑡戰搸㜰㔸戴㈳㐷っ㕡戲㕤收戳㘴〹㥥收㠰戵戸っ㉦㝦扡㘰㥤つ散㠶㘳㝢㠲㐶〸㐲昸扣㜵㥢ㄳ㌷ㄱ㙣㕥昰㐳㥢摥㜷挱㕡っ㑣㉦㕣㘵㌰愷扥㜱愸愳㈴㤱愵㔹㔳戶〷〶㡡㝦㤳昹㘱慢扡散摦挲攵㜰搳昵捥㥡慢攱㠱㐰ㄴつ换㌸挵㕣㤵㔲㔳㈹㌵㥢捡敥㔵㔷改昳㤸敤㠱挷攳挰㐴㐷慣〲㔷㡣㡦ㅦ攳㉤愰戴㘶改㈲愵〸ㄲ㘴㌲㡣搹㠷愳㠹挷攴㌲㠰ㅣ捤㔵㜷㕣捥昵㡣㐴㙥摥扤换戰散〲挷㕣〶㌸㝦昶敡散搶ㄵ搲㑦㜵㜷慥㍤㠴昹晡㈸ぢ㐹㌸㥢昱敡㡦愰昳㔰㑣㑣慣㈳㙤ㄹ㤲㈶㔸敡㈶搰㥣㈵晢㤰㔶愱㕦搹㥤搹ㄹ㐴ㄲ昳㄰つ㄰捥㠸挰㐲㉡て挵〵ㅡ㝣慥改㠴㐹㕢挵㜷㕤㤳挴㐷挲慤㐲戲㡢慣戴扥㈱㙢っぢ㐰㔲㘸㔲㘵慥愳捡㕣㤷㔵㔰搸扣㠳㤲㜹捥攵摦㌴〳㍢㕡㜶敤㝡㤶〵摥ㄳㅤ〸慡〵〹挹愸㈷づ㤴㐹㤲㉥㑣搹㙥摦㌲づ㔰〲摤愳昰㉥㜸㜴㐴㍦㘸㍢㈵戵扣扡挷〰㍦㙣㕤愹づ㡣㉡㘶搳ㄸㄸ㠷㘲〰㐴㙡㌳搱㔰㈳挵㤴㝡っ昵㙣㌶ㄶ㤳っぢㄹ㠶扥晢挶㕣改昵攵收㝣戳㌱㠳慢㐴㍦ㄸ㐸摥㝡㘴㠱㕡ち㥤愰挸㌸㝢〵㤷㔴戸晣㕡㠳愵ㅣ㘴㔹㔱㐵〴㍢挳〸扤ㅥ攳㤰㘷愳㘸摡㘰戶搷㙦捤戶收㝡㌴㠹㐷戶㍦㕣㤹摤㌶晦㡦㉥㍦〳搹换㙤挹㔷㈹㔷㤱㌵慥〱愸㡣攰㜳㍦㕤ㅤ慥戳挳昳〰ㅡ〳戹摤㕣戲㘳㑣㥡㤳㙢㉥㘳攵㔹㤷摢㠱㐱愲㈳㠲㡥㤸㍢㡥㐴ㅦ捣㌲㘶㙤扣〰昰㥤㜷摦㥤挰㐷㔱ㄹ昴㙤晤㍥挳戵戹ㅣて捦昸㘵㠲㑦〱㘸㤴㌳ㅦ㈲敥㈵㐳换㥢㍥愸㌴㠵户㕣捥㠲搵敥㘱ㅥ戶ㄲ㔷戳捤愱散慡㤳㈶ㄸ昸晣〰戹㡢㌸づㅣ㕢㡢㙢昶慥㥦㐱昶愴昱㥣愲㌲愴㐵㝤慣攸㥦〶戸㘷敢㔱㐰〹攷ㄳ〵昶㤲っ㔹戳㠳㐲㘴㘴戶㈴扦捡㐰㤸扣挴㝡ㄱㄹ㤵ㄱ㌱ち㔵昰㔴捣㘴㌵攴㜷㘷㌲㐶捥㈴㤳摤㐰愶㤵㔴㠶捦㕡㠴挱捡㠴㜲㑤㘴㡤㈵〰㤵愱戵ㅥㅤ敡散搰〰搰ㄸ挴改㤶㉡㥤戱㈸㌸搴㝣㑢㤰㤱㙦㝤㜸㡢㤳挵㠵㠸扣晥搱㈴ぢづ戶㕤摢攸昱㡤㑤ㄶ㘳㤰㜳㐳扤ち昹㉣ㅡ戹㤸扡㐸昲ㄴ㈴愹㔴〶㐲㑡敦㡥捣㙦晢㔹㑥㔱ㄵ㌲㕥愶㤲攰㜵〱㌰挸㈰ぢ收慦昱㝤㐵〹ㄵ〸攳㝣㠰㡦㑣㜰搱㙦㌲㤳㔳挹挸慤㡤㔳㍢㈶㉣戳㡣慣㘱〳㘸㜴敢敦㉣㡣挰㥦㉥戶挵㜶㘴㔴敥㉥敢㜲搳㜴昰搲㘹ㅥづ㐶挴慡㠳愰㌷㌲戱㥢户敢挹捡㉤㝣敡㐵敥慣晢っ㍡戱㤰散㑤〶㈱昷收〶收戴㍦〴㠲敥散㔷㐸攰㥤㘱挱㌴㙡㜲挶ち㈱㤸㤰攱㤷敤㑣挰㐰挱戶㕡㡤㑥㑤ㅦ㝢慢换㠳攲昸挳㕢摡㠱㜶挰㠸〳挶扥〳戳换攵捦搳㘹摡戶〶㤵ㄶ㤹慣昵㤳っ户愳㔱慢㜶戳摣㌶㐵㑥敤㡦搸㄰㔴㝡㌵摡㜰㘰㐶㌱㑢ㄶ㡣㜳搴ㅢ㜱㌳ㄶ敤〷昰ㅡ㌳摤ㄷㄹ㥢㘳㜹㤱㌱㜸愴敢愱㠳ㅣ挶ㄶ㕡っ摡敦〱㐵㍢㡥攷づ戶戰挲㌱㑣晡换〰㐷㉥摡昵挰て㝤㉢㉡㔵攱㉣㤴昸昴挵㠲摢㌸愹晤㉥㘶散昹㥢摣㔸挶攳愳挰㌵挶㝦㜳㉢㥥㝦换㤳慢搱㐲扥〰㤲攷㌵㌰挰㥦愱㌳㈹搳㈳㌸挵㈲慤ぢづ㌶㐲㠰㐲扡㐸昵捣㔴扣ㄶ㝦㤵㈲昵㌱㔳㤱㍡㤹㘹㤸㕡㤴戳㔰〲散㙢㉡㔲昷ㄲ㥢㝡〴㌰㔴㤹慡戵ㄹ昰㝡ㄳ㜵㜹搴㐹昹㜸〵㉦㘷昴㌵搴摣㠵㥡捥㔷㤲㐵㉡㙦捥戲昵㤶搰搸㐰㔱㤵㥡㠲昵㥦㘱〹晦散愴㔲㔳㤰㜸搴摦挴攱ㄲ㘵挸㉢晡㉢〰㍢攲㐱晤㜵㜴㈳㉥㍡捦昲〶㐷㈲ㄵ捤昸慢ㄴ愹㉤㤸㡡昵昸慢ㄴ愹ㅥ㤸㌴㑡搴㕤㈵㑡㈲慢㠹㈰㜵㐹慤慢つ㔵㘴〶〶戶〵㙡㍢愵ぢ挴戸㤴㐴㤴㐳扡㑥愸晤ㅡ搶摡㕦㔸戴〶㜵㤲㈵〷换㈷ㅣ慦㈲㘳摣〶挸ㄵ㈹散㈵挵㄰㐷〶㤱㘲㄰て晡㙦〰ㅣ〲㌲㜰㐷搰扡㡥㈶㘷ㄵ愹ㄷ㘴㝦晡搳昲㈵㥦昱㕢捣挹㝢〴捡㈰㐹㥢扦㡤っ搱㈱㔱㈲㤹㥦㝤㙥〰㌰戱㑢㤱散㉥㈷晡㉣㌲㠵戴㐶㡡㝤㙥攷㤰㜵ㅢ改㡣㐰㉥㜵扣昸㍡㠳ㄷ㕣ㅢ摣㔸ㅡ㐶㙦慣㜰㌳愹㑦敥㙤㉥㥥㌵㌹㠱晦㕡㠴㠳晥㈹收改㍣㝤捥昸㄰晥㡤捦〱愸㈴攱〲㑢㑦〱攸㥦〷攰㍤㝦㝣㡣㍥㝥戶攷㈵扥㤷㌴㜴㕦攲ㄷ挹〲昲㌰㝦ㅦ㤹㐲㝡㤸〸㙥敤〲搹㔶㝡晦㔴㤲㍢ㅤ㝦戳挹户㤸㝣㡦㥣ㅥ扥㡤ㄶ㌹昲㐵昵搸㙢㤳摡昷㕥敤㝥㝢㠱㜶愴ㄷ㑥换㡦昲㉢昱昷戶㜹㕡㈵ㄹ㙣敥挸㤸㐶㈹摥㡤扤搳㙥㤶㤳㠶敥换愵㈲愹㐷敥收㜵㑥昲〶挱ㅦ〱攴㌴㤲捡㙥㈶㝣摢㡢挷㘱㜴搷㉣㤲敤愰ㄵ㔷ㄳ扢昲㌶挱㤱搲㌴て㥦㌷挰㥢挳㌹〴㜹攰改㈲㌸㤱挸ㅥ〴㝦㘸㠸戵扣㉡㐳㤶㈴㘹㔸昳〱摣慣〱㙢㌶㐴㈸愹㤱挵㐳㥥〸㙦㐰扤㠳㘰搸㐰扦㘵挸〵㈰㈵㕥〰愵㝡慡ㄶ敡㡣㙥㉦慣㉤㕥戶㜵ㅥ慤㤸㘹㡡慥昲摥捣ㅡ晤㑤晣搸搶攳㌳愹换挲㤴㕡〷摥愵戸晤攱㠹晢㍥攰㜲㈹㤵㡣㍦挱挷㈰ㅦ愸㜲て㜰㉡㡣户㔸㔵㙡〱㐵㈳攳㜴㙦㡡㑡㝥㠶㈳扡㥥捣つづ㜲愷㕦㍣㘵㑦晥敡改摣㤴㑡扥㈰昵攸㙦〳戴㝢㈶㡤㌶捦㈴愳扥搸㕡㥡㜲㕢搹㕡摡㥦㘲㡣㈴㘸㈹戹〰㜲挶㥦戱慡搴〲㡡㑡㑡愵〴㔳㥦挷っㄴㅢ扦㠴㐲㌶愵慢愴㕥搹㜰㍤㘹愰户㥡㐵㤸㠲ㄴ㉤ㅢ慥㈵つ攴㑤攳㉦〰㌴ㅥ挵ㅤ攳㠸㐲㘶㡦㔶搹㕦㘲愸晡ㄶ〱晥㡤扦㑡㌲㉣愸摣戲挴挸㕦戳挴摤捡㍥㕦㑡㌲㉣っ㜳慤㌴㈷㔲敢㙡晤㐶攳挶㡤ㅦて㘷㑡㐷㌳捦㥦捥扦晥扤㝦晣晥㙢摦晤昴挴㝦晥攴捤㌷扦晢摥㙢敦晥攴敢㑢ㄳ摦㝡晢敤㙦㥥晦挲扢摦㍦㘴扤㤵晡摢ㅦ捦扤昵㑡㜹攵㤵㤷慤慢ㅦ㍢晢捡ぢ㉦㕤㉥㉦摣㌵㤲㑥てっ㍣㝥昸摢昷㍥㔱扣晤昲㔷搴㜷晥敤ㅥ㑦㤵敢挳て㙣㉡づ攴㤵㈲搷㤹㘱敤㤷〱ち㘹㔵慥㤰攵ㅢ〰慤㔴攴㑡㘵慦扦㐱〶扤搸㔹ㅥ昷㕣㜲摣㔳愸挸攲㥡㤴敤戲攱㐲㘷挳攰晦〱㑥换㠸㔵</t>
  </si>
  <si>
    <t>Positive</t>
  </si>
  <si>
    <t>Negative</t>
  </si>
  <si>
    <t>Zero</t>
  </si>
  <si>
    <t>Input</t>
  </si>
  <si>
    <t>Formatted</t>
  </si>
  <si>
    <t>"Input" corresponds to hard-coded cells that do not automatically update when the model is changed</t>
  </si>
  <si>
    <t>Input 0</t>
  </si>
  <si>
    <t>Input 0.0</t>
  </si>
  <si>
    <t>Input 0.00</t>
  </si>
  <si>
    <t>Input 0.0%</t>
  </si>
  <si>
    <t>Input $0.0</t>
  </si>
  <si>
    <t>Input 0.0x</t>
  </si>
  <si>
    <t>Input 0A</t>
  </si>
  <si>
    <t>Input 0E</t>
  </si>
  <si>
    <t>"Formula" corresponds to cells that automatically update when the model is changed</t>
  </si>
  <si>
    <t>Formula 0</t>
  </si>
  <si>
    <t>Formula 0.0</t>
  </si>
  <si>
    <t>Formula 0.00</t>
  </si>
  <si>
    <t>Formula 0.0%</t>
  </si>
  <si>
    <t>Formula $0.0</t>
  </si>
  <si>
    <t>Formula 0.0x</t>
  </si>
  <si>
    <t>Formula 0A</t>
  </si>
  <si>
    <t>Formula 0E</t>
  </si>
  <si>
    <t>"Link" corresponds to cells that are linked to other sheets</t>
  </si>
  <si>
    <t>Link 0</t>
  </si>
  <si>
    <t>Link 0.0</t>
  </si>
  <si>
    <t>Link 0.00</t>
  </si>
  <si>
    <t>Link 0.0%</t>
  </si>
  <si>
    <t>Link $0.0</t>
  </si>
  <si>
    <t>Link 0.0x</t>
  </si>
  <si>
    <t>Link 0A</t>
  </si>
  <si>
    <t>Link 0E</t>
  </si>
  <si>
    <t>"Temp/Err" corresponds to cells that are contain temporary values or errors</t>
  </si>
  <si>
    <t>Temp/Err</t>
  </si>
  <si>
    <t>&amp;</t>
  </si>
  <si>
    <t>\hline</t>
  </si>
  <si>
    <t>\\</t>
  </si>
  <si>
    <t>PERMNO</t>
  </si>
  <si>
    <t>date</t>
  </si>
  <si>
    <t>SHRCD</t>
  </si>
  <si>
    <t>TICKER</t>
  </si>
  <si>
    <t>COMNAM</t>
  </si>
  <si>
    <t>PERMCO</t>
  </si>
  <si>
    <t>DISTCD</t>
  </si>
  <si>
    <t>DIVAMT</t>
  </si>
  <si>
    <t>FACPR</t>
  </si>
  <si>
    <t>FACSHR</t>
  </si>
  <si>
    <t>PRC</t>
  </si>
  <si>
    <t>VOL</t>
  </si>
  <si>
    <t>RET</t>
  </si>
  <si>
    <t>SHROUT</t>
  </si>
  <si>
    <t>CFACPR</t>
  </si>
  <si>
    <t>CFACSHR</t>
  </si>
  <si>
    <t>RETX</t>
  </si>
  <si>
    <t>vwretd</t>
  </si>
  <si>
    <t>vwretx</t>
  </si>
  <si>
    <t>sprtrn</t>
  </si>
  <si>
    <t>MSFT</t>
  </si>
  <si>
    <t>MICROSOFT CORP</t>
  </si>
  <si>
    <t>C</t>
  </si>
  <si>
    <t>RACE</t>
  </si>
  <si>
    <t/>
  </si>
  <si>
    <t>FERRARI N V NEW</t>
  </si>
  <si>
    <t>FERRARI N V</t>
  </si>
  <si>
    <t>Return on the S&amp;P 500 Index</t>
  </si>
  <si>
    <t>Value-Weighted Return-excl. dividends</t>
  </si>
  <si>
    <t>Value-Weighted Return-incl. dividends</t>
  </si>
  <si>
    <t>Returns without Dividends</t>
  </si>
  <si>
    <t>Cumulative Factor to Adjust Shares/Vol</t>
  </si>
  <si>
    <t>Cumulative Factor to Adjust Prices</t>
  </si>
  <si>
    <t>Shares Outstanding</t>
  </si>
  <si>
    <t>Returns</t>
  </si>
  <si>
    <t>Volume</t>
  </si>
  <si>
    <t>Price or Bid/Ask Average</t>
  </si>
  <si>
    <t>Factor to Adjust Shares</t>
  </si>
  <si>
    <t>Factor to Adjust Price</t>
  </si>
  <si>
    <t>Dividend Cash Amount</t>
  </si>
  <si>
    <t>Distribution Code</t>
  </si>
  <si>
    <t>Company Name</t>
  </si>
  <si>
    <t>Ticker Symbol</t>
  </si>
  <si>
    <t>Share Code</t>
  </si>
  <si>
    <t>Names Date</t>
  </si>
  <si>
    <t>prc</t>
  </si>
  <si>
    <t>ret</t>
  </si>
  <si>
    <t>div</t>
  </si>
  <si>
    <t>\vdots</t>
  </si>
  <si>
    <t>Price</t>
  </si>
  <si>
    <t>Return (\%)</t>
  </si>
  <si>
    <t>\multicolumn{3}{c}{Microsoft}</t>
  </si>
  <si>
    <t>\multicolumn{3}{c}{Ferrari}</t>
  </si>
  <si>
    <t>Date</t>
  </si>
  <si>
    <t>\cline{2-7}</t>
  </si>
  <si>
    <t>per Share</t>
  </si>
  <si>
    <t>Dividend</t>
  </si>
  <si>
    <t>Total</t>
  </si>
  <si>
    <t>Microsoft</t>
  </si>
  <si>
    <t>Ferrari</t>
  </si>
  <si>
    <t>Average</t>
  </si>
  <si>
    <t>SD</t>
  </si>
  <si>
    <t>Variance</t>
  </si>
  <si>
    <t>Correlation</t>
  </si>
  <si>
    <t>Covariance</t>
  </si>
  <si>
    <t>Shares MSFT</t>
  </si>
  <si>
    <t>Shares RACE</t>
  </si>
  <si>
    <t>P(t-1) MSFT</t>
  </si>
  <si>
    <t>P(t-1) RACE</t>
  </si>
  <si>
    <t>P(t) MSFT</t>
  </si>
  <si>
    <t>P(t) RACE</t>
  </si>
  <si>
    <t>Portfolio values</t>
  </si>
  <si>
    <t>Component values</t>
  </si>
  <si>
    <t>CF(t)</t>
  </si>
  <si>
    <t>Dividend(t) MSFT</t>
  </si>
  <si>
    <t>Dividend(t) RACE</t>
  </si>
  <si>
    <t>r(t-1,t)</t>
  </si>
  <si>
    <t>V(t-1)</t>
  </si>
  <si>
    <t>V(t)</t>
  </si>
  <si>
    <t>V(t-1) MSFT</t>
  </si>
  <si>
    <t>V(t-1) RACE</t>
  </si>
  <si>
    <t>w(t-1) MSFT</t>
  </si>
  <si>
    <t>w(t-1) RACE</t>
  </si>
  <si>
    <t>Check</t>
  </si>
  <si>
    <t>r(t-1,t) MSFT</t>
  </si>
  <si>
    <t>r(t-1,t) RACE</t>
  </si>
  <si>
    <t>Return for 20211130</t>
  </si>
  <si>
    <t>Portfolio weights</t>
  </si>
  <si>
    <t>Portfolio</t>
  </si>
  <si>
    <t>Return</t>
  </si>
  <si>
    <t>shrout</t>
  </si>
  <si>
    <t>mcap ($bil)</t>
  </si>
  <si>
    <t>Value weights</t>
  </si>
  <si>
    <t>shares (t-1) MSFT</t>
  </si>
  <si>
    <t>mcap(t-1) MSFT ($mil)</t>
  </si>
  <si>
    <t>shares (t-1) RACE</t>
  </si>
  <si>
    <t>mcap(t-1) RACE ($mil)</t>
  </si>
  <si>
    <t>shares (t) MSFT</t>
  </si>
  <si>
    <t>mcap(t) MSFT ($mil)</t>
  </si>
  <si>
    <t>shares (t) RACE</t>
  </si>
  <si>
    <t>mcap(t) RACE ($mil)</t>
  </si>
  <si>
    <t>w(t) MSFT</t>
  </si>
  <si>
    <t>w(t) RACE</t>
  </si>
  <si>
    <t>Monthly</t>
  </si>
  <si>
    <t>Annual</t>
  </si>
  <si>
    <t>Annualized</t>
  </si>
  <si>
    <t>w_MSFT</t>
  </si>
  <si>
    <t>E(port_ret)</t>
  </si>
  <si>
    <t>SD(port_ret)</t>
  </si>
  <si>
    <t>MVP</t>
  </si>
  <si>
    <t>w_RACE</t>
  </si>
  <si>
    <t xml:space="preserve"> </t>
  </si>
  <si>
    <t>Archer Daniels Midland</t>
  </si>
  <si>
    <t>International Business Machines</t>
  </si>
  <si>
    <t>Hershey</t>
  </si>
  <si>
    <t>General Mills</t>
  </si>
  <si>
    <t>Proctor &amp; Gamble</t>
  </si>
  <si>
    <t>Caterpillar</t>
  </si>
  <si>
    <t>Deere &amp; Co</t>
  </si>
  <si>
    <t>Boeing</t>
  </si>
  <si>
    <t>JP Morgan Chase &amp; Co</t>
  </si>
  <si>
    <t>Wal-Mart Stores Inc</t>
  </si>
  <si>
    <t>EBAY Inc</t>
  </si>
  <si>
    <t>Equal-Weighted Return</t>
  </si>
  <si>
    <t>ADM</t>
  </si>
  <si>
    <t>IBM</t>
  </si>
  <si>
    <t>HSY</t>
  </si>
  <si>
    <t>GIS</t>
  </si>
  <si>
    <t>PG</t>
  </si>
  <si>
    <t>CAT</t>
  </si>
  <si>
    <t>DE</t>
  </si>
  <si>
    <t>BA</t>
  </si>
  <si>
    <t>JPM</t>
  </si>
  <si>
    <t>WMT</t>
  </si>
  <si>
    <t>EBAY</t>
  </si>
  <si>
    <t>EWRET</t>
  </si>
  <si>
    <t>Covariance matrix (annual)</t>
  </si>
  <si>
    <t>Covariance matrix (monthly)</t>
  </si>
  <si>
    <t>Correlation Matrix</t>
  </si>
  <si>
    <t>Mean</t>
  </si>
  <si>
    <t>Efficient portfolio finder</t>
  </si>
  <si>
    <t>Global minimum variance portfolio</t>
  </si>
  <si>
    <t>Efficient Portfolio for mean return = 15%</t>
  </si>
  <si>
    <t>Tangency portfolio</t>
  </si>
  <si>
    <t>Efficient frontier of risky assets</t>
  </si>
  <si>
    <t>Efficient frontier</t>
  </si>
  <si>
    <t>Weights</t>
  </si>
  <si>
    <t>Sum</t>
  </si>
  <si>
    <t>Sharpe</t>
  </si>
  <si>
    <t>alpha</t>
  </si>
  <si>
    <t>1-alpha</t>
  </si>
  <si>
    <t>Mean-variance plot</t>
  </si>
  <si>
    <t>Ticker</t>
  </si>
  <si>
    <t>Standard Deviation</t>
  </si>
  <si>
    <t>Average Return</t>
  </si>
  <si>
    <t>Rf</t>
  </si>
  <si>
    <t>Bins (&lt;=)</t>
  </si>
  <si>
    <t>Average (monthly)</t>
  </si>
  <si>
    <t>SD (monthly)</t>
  </si>
  <si>
    <t>Average (annual)</t>
  </si>
  <si>
    <t>SD (annual)</t>
  </si>
  <si>
    <t>Min</t>
  </si>
  <si>
    <t>&gt;15.0%</t>
  </si>
  <si>
    <t>Max</t>
  </si>
  <si>
    <t>* END</t>
  </si>
  <si>
    <t>Risk-free portfolios</t>
  </si>
  <si>
    <t>Risk-Free</t>
  </si>
  <si>
    <r>
      <t>w</t>
    </r>
    <r>
      <rPr>
        <b/>
        <i/>
        <vertAlign val="subscript"/>
        <sz val="10"/>
        <rFont val="Arial"/>
        <family val="2"/>
      </rPr>
      <t>MSFT</t>
    </r>
  </si>
  <si>
    <t>Corr</t>
  </si>
  <si>
    <t>Cov</t>
  </si>
  <si>
    <r>
      <t>w</t>
    </r>
    <r>
      <rPr>
        <b/>
        <vertAlign val="subscript"/>
        <sz val="10"/>
        <rFont val="Arial"/>
        <family val="2"/>
      </rPr>
      <t>MSFT</t>
    </r>
  </si>
  <si>
    <r>
      <t>w</t>
    </r>
    <r>
      <rPr>
        <b/>
        <vertAlign val="subscript"/>
        <sz val="10"/>
        <rFont val="Arial"/>
        <family val="2"/>
      </rPr>
      <t>WMT</t>
    </r>
  </si>
  <si>
    <t>Var*</t>
  </si>
  <si>
    <t>SD*</t>
  </si>
  <si>
    <t>E(R)</t>
  </si>
  <si>
    <t>Tangency Portfolio - Maximal Sharpe Ratio</t>
  </si>
  <si>
    <t>Sharpe R</t>
  </si>
  <si>
    <t>Efficient Portfolios</t>
  </si>
  <si>
    <r>
      <t>w</t>
    </r>
    <r>
      <rPr>
        <b/>
        <i/>
        <vertAlign val="subscript"/>
        <sz val="10"/>
        <rFont val="Arial"/>
        <family val="2"/>
      </rPr>
      <t>Tang</t>
    </r>
  </si>
  <si>
    <t>Analytic</t>
  </si>
  <si>
    <t>Numerical</t>
  </si>
  <si>
    <r>
      <t>μ</t>
    </r>
    <r>
      <rPr>
        <b/>
        <i/>
        <vertAlign val="subscript"/>
        <sz val="10"/>
        <rFont val="Calibri"/>
        <family val="2"/>
      </rPr>
      <t>P</t>
    </r>
  </si>
  <si>
    <r>
      <t>σ</t>
    </r>
    <r>
      <rPr>
        <b/>
        <vertAlign val="subscript"/>
        <sz val="10"/>
        <rFont val="Calibri"/>
        <family val="2"/>
      </rPr>
      <t>P</t>
    </r>
  </si>
  <si>
    <t>\multicolumn{2}{c}{Annual}</t>
  </si>
  <si>
    <t>\multicolumn{2}{c}{Monthly}</t>
  </si>
  <si>
    <t>\cline{2-5}</t>
  </si>
  <si>
    <t>Standard deviation (SD)</t>
  </si>
  <si>
    <t>Correlation (corr)</t>
  </si>
  <si>
    <t>Risky Assets</t>
  </si>
  <si>
    <t>vol check</t>
  </si>
  <si>
    <t>Changing correlation</t>
  </si>
  <si>
    <t xml:space="preserve">corr = </t>
  </si>
  <si>
    <t>w_wsft</t>
  </si>
  <si>
    <r>
      <t>w</t>
    </r>
    <r>
      <rPr>
        <b/>
        <i/>
        <vertAlign val="subscript"/>
        <sz val="10"/>
        <rFont val="Arial"/>
        <family val="2"/>
      </rPr>
      <t>WMT</t>
    </r>
  </si>
  <si>
    <t>Different borrowing rate</t>
  </si>
  <si>
    <t>Borrow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</si>
</sst>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_-* #,##0.00_-;\-* #,##0.00_-;_-* &quot;-&quot;??_-;_-@_-"/>
    <numFmt numFmtId="165" formatCode="#,##0.0_);\(#,##0.0\)"/>
    <numFmt numFmtId="166" formatCode="_(* #,##0.0_);_(* \(#,##0.0\);_(* &quot;-&quot;??_);_(@_)"/>
    <numFmt numFmtId="167" formatCode="_(* #,##0.0_);_(* \(#,##0.0\);_(* &quot;0.0&quot;_);_(@_)"/>
    <numFmt numFmtId="168" formatCode="&quot;$&quot;#,##0.0_-;&quot;$&quot;#,##0.0_-;_-&quot;$0.0&quot;_-;_-@_-"/>
    <numFmt numFmtId="169" formatCode="_(* #,##0.0%_);_(* \(#,##0.0%\);_(* &quot;0.0%&quot;_);_(@_)"/>
    <numFmt numFmtId="170" formatCode="_(* #,##0.0\x_);_(* \(#,##0.0\x\);_(* &quot;0.0x&quot;_);_(@_)"/>
    <numFmt numFmtId="171" formatCode="&quot;$&quot;#,##0.0_-;_(* \(&quot;$&quot;#,##0.0\);_-&quot;$0.0&quot;_-;_-@_-"/>
    <numFmt numFmtId="172" formatCode="&quot;$&quot;#,##0.0_-;\(&quot;$&quot;#,##0.0\);_-&quot;$0.0&quot;_-;_-@_-"/>
    <numFmt numFmtId="173" formatCode="_(* #,##0_);_(* \(#,##0\);_(* &quot;0&quot;_);_(@_)"/>
    <numFmt numFmtId="174" formatCode=";;"/>
    <numFmt numFmtId="175" formatCode="#,##0;\(#,##0\);#,##0"/>
    <numFmt numFmtId="176" formatCode="#,##0.0;\(#,##0.0\);#,##0.0"/>
    <numFmt numFmtId="177" formatCode="#,##0.00;\(#,##0.00\);#,##0.00"/>
    <numFmt numFmtId="178" formatCode="#,##0.0%;\(#,##0.0%\);#,##0.0%"/>
    <numFmt numFmtId="179" formatCode="&quot;$&quot;#,##0.0;\(&quot;$&quot;#,##0.0\);&quot;$&quot;#,##0.0"/>
    <numFmt numFmtId="180" formatCode="#,##0.0&quot;x&quot;;\(#,##0.0&quot;x&quot;\);#,##0.0&quot;x&quot;"/>
    <numFmt numFmtId="181" formatCode="###0&quot;A&quot;;\(###0&quot;A&quot;\);###0&quot;A&quot;"/>
    <numFmt numFmtId="182" formatCode="###0&quot;E&quot;;\(###0&quot;E&quot;\);###0&quot;E&quot;"/>
    <numFmt numFmtId="183" formatCode="#,##0.00%;\(#,##0.00%\);#,##0.00%"/>
    <numFmt numFmtId="184" formatCode="#,##0.0000;\(#,##0.0000\);#,##0.0000"/>
    <numFmt numFmtId="185" formatCode="&quot;$&quot;#,##0.00;\(&quot;$&quot;#,##0.00\);&quot;$&quot;#,##0.00"/>
    <numFmt numFmtId="186" formatCode="#,##0%;\(#,##0%\);#,##0%"/>
    <numFmt numFmtId="187" formatCode="#,##0.00000;\(#,##0.00000\);#,##0.00000"/>
    <numFmt numFmtId="188" formatCode="#,##0.0000%;\(#,##0.0000%\);#,##0.0000%"/>
    <numFmt numFmtId="189" formatCode="#,##0.000%;\(#,##0.000%\);#,##0.000%"/>
    <numFmt numFmtId="190" formatCode="0.0"/>
    <numFmt numFmtId="191" formatCode="0.000"/>
  </numFmts>
  <fonts count="63">
    <font>
      <sz val="10"/>
      <name val="Arial"/>
    </font>
    <font>
      <sz val="10"/>
      <color theme="1"/>
      <name val="ArialMT"/>
      <family val="2"/>
    </font>
    <font>
      <sz val="12"/>
      <color theme="1"/>
      <name val="Calibri"/>
      <family val="2"/>
      <scheme val="minor"/>
    </font>
    <font>
      <sz val="10"/>
      <name val="Arial"/>
      <family val="2"/>
    </font>
    <font>
      <u/>
      <sz val="10"/>
      <color theme="10"/>
      <name val="Arial"/>
      <family val="2"/>
    </font>
    <font>
      <u/>
      <sz val="10"/>
      <color theme="11"/>
      <name val="Arial"/>
      <family val="2"/>
    </font>
    <font>
      <sz val="12"/>
      <color theme="0"/>
      <name val="Arial"/>
      <family val="2"/>
    </font>
    <font>
      <sz val="12"/>
      <color theme="1"/>
      <name val="Calibri"/>
      <family val="2"/>
    </font>
    <font>
      <u/>
      <sz val="12"/>
      <color theme="10"/>
      <name val="Calibri"/>
      <family val="2"/>
    </font>
    <font>
      <u/>
      <sz val="12"/>
      <color theme="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indexed="52"/>
      <name val="Calibri"/>
      <family val="2"/>
    </font>
    <font>
      <sz val="11"/>
      <color indexed="60"/>
      <name val="Calibri"/>
      <family val="2"/>
    </font>
    <font>
      <sz val="11"/>
      <color indexed="8"/>
      <name val="Calibri"/>
      <family val="2"/>
    </font>
    <font>
      <b/>
      <sz val="11"/>
      <color indexed="8"/>
      <name val="Calibri"/>
      <family val="2"/>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sz val="10"/>
      <color rgb="FF0000FF"/>
      <name val="Arial"/>
      <family val="2"/>
    </font>
    <font>
      <sz val="10"/>
      <color rgb="FF008000"/>
      <name val="Arial"/>
      <family val="2"/>
    </font>
    <font>
      <sz val="10"/>
      <color indexed="1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FF0000"/>
      <name val="Arial"/>
      <family val="2"/>
    </font>
    <font>
      <sz val="10"/>
      <name val="Arial"/>
      <family val="2"/>
    </font>
    <font>
      <u/>
      <sz val="10"/>
      <color theme="10"/>
      <name val="Arial"/>
      <family val="2"/>
    </font>
    <font>
      <sz val="11"/>
      <color theme="1"/>
      <name val="Calibri"/>
      <family val="2"/>
      <scheme val="minor"/>
    </font>
    <font>
      <b/>
      <sz val="10"/>
      <color theme="1"/>
      <name val="Arial"/>
      <family val="2"/>
    </font>
    <font>
      <sz val="11"/>
      <color indexed="8"/>
      <name val="Calibri"/>
      <family val="2"/>
      <scheme val="minor"/>
    </font>
    <font>
      <i/>
      <sz val="10"/>
      <name val="Arial"/>
      <family val="2"/>
    </font>
    <font>
      <i/>
      <sz val="10"/>
      <color theme="1"/>
      <name val="Arial"/>
      <family val="2"/>
    </font>
    <font>
      <sz val="7"/>
      <color rgb="FFFF0000"/>
      <name val="Arial"/>
      <family val="2"/>
    </font>
    <font>
      <b/>
      <i/>
      <sz val="10"/>
      <name val="Arial"/>
      <family val="2"/>
    </font>
    <font>
      <b/>
      <i/>
      <vertAlign val="subscript"/>
      <sz val="10"/>
      <name val="Arial"/>
      <family val="2"/>
    </font>
    <font>
      <b/>
      <i/>
      <sz val="10"/>
      <name val="Calibri"/>
      <family val="2"/>
    </font>
    <font>
      <b/>
      <i/>
      <vertAlign val="subscript"/>
      <sz val="10"/>
      <name val="Calibri"/>
      <family val="2"/>
    </font>
    <font>
      <b/>
      <sz val="10"/>
      <name val="Calibri"/>
      <family val="2"/>
    </font>
    <font>
      <b/>
      <vertAlign val="subscript"/>
      <sz val="10"/>
      <name val="Calibri"/>
      <family val="2"/>
    </font>
    <font>
      <b/>
      <vertAlign val="subscript"/>
      <sz val="10"/>
      <name val="Arial"/>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sz val="10"/>
      <color indexed="8"/>
      <name val="Calibri"/>
      <family val="2"/>
      <scheme val="minor"/>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theme="3"/>
      </patternFill>
    </fill>
    <fill>
      <patternFill patternType="solid">
        <fgColor rgb="FFA5A5A5"/>
      </patternFill>
    </fill>
    <fill>
      <patternFill patternType="solid">
        <fgColor rgb="FFFFFFB7"/>
      </patternFill>
    </fill>
    <fill>
      <patternFill patternType="solid">
        <fgColor rgb="FFFFEB9C"/>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0.34998626667073579"/>
        <bgColor indexed="65"/>
      </patternFill>
    </fill>
    <fill>
      <patternFill patternType="solid">
        <fgColor rgb="FFFFFFCC"/>
      </patternFill>
    </fill>
  </fills>
  <borders count="28">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2128">
    <xf numFmtId="0" fontId="0" fillId="0" borderId="0"/>
    <xf numFmtId="0" fontId="27" fillId="2" borderId="1" applyNumberFormat="0" applyAlignment="0" applyProtection="0"/>
    <xf numFmtId="0" fontId="24" fillId="3" borderId="1" applyNumberFormat="0" applyAlignment="0" applyProtection="0"/>
    <xf numFmtId="0" fontId="28" fillId="0" borderId="14"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0" fillId="12" borderId="0" applyNumberFormat="0" applyBorder="0" applyAlignment="0" applyProtection="0"/>
    <xf numFmtId="0" fontId="22" fillId="21" borderId="12" applyNumberFormat="0" applyFon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4"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5" fillId="5" borderId="3"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2" fillId="17" borderId="6"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69" fontId="33" fillId="6" borderId="0" applyFill="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69" fontId="34" fillId="6" borderId="0" applyFill="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7" fontId="34" fillId="6" borderId="0" applyFill="0">
      <alignment horizontal="right"/>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67" fontId="33" fillId="6" borderId="0" applyFill="0">
      <alignment horizontal="right"/>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66" fontId="7" fillId="6" borderId="0" applyFill="0">
      <alignment horizontal="right"/>
    </xf>
    <xf numFmtId="0" fontId="23" fillId="0" borderId="13" applyNumberFormat="0" applyFill="0" applyAlignment="0" applyProtection="0"/>
    <xf numFmtId="0" fontId="29" fillId="7" borderId="0" applyNumberFormat="0" applyBorder="0" applyAlignment="0" applyProtection="0"/>
    <xf numFmtId="0" fontId="30" fillId="3" borderId="4" applyNumberFormat="0" applyAlignment="0" applyProtection="0"/>
    <xf numFmtId="0" fontId="26" fillId="0" borderId="0" applyNumberFormat="0" applyFill="0" applyBorder="0" applyAlignment="0" applyProtection="0"/>
    <xf numFmtId="0" fontId="31" fillId="0" borderId="5" applyNumberFormat="0" applyFill="0" applyAlignment="0" applyProtection="0"/>
    <xf numFmtId="0" fontId="10" fillId="8" borderId="0" applyNumberFormat="0" applyBorder="0" applyAlignment="0" applyProtection="0"/>
    <xf numFmtId="0" fontId="10" fillId="14" borderId="0" applyNumberFormat="0" applyBorder="0" applyAlignment="0" applyProtection="0"/>
    <xf numFmtId="0" fontId="13" fillId="18" borderId="7" applyNumberFormat="0" applyAlignment="0" applyProtection="0"/>
    <xf numFmtId="0" fontId="19" fillId="0" borderId="0" applyAlignment="0">
      <protection locked="0"/>
    </xf>
    <xf numFmtId="0" fontId="10" fillId="9" borderId="0" applyNumberFormat="0" applyBorder="0" applyAlignment="0" applyProtection="0"/>
    <xf numFmtId="0" fontId="10" fillId="9" borderId="0" applyNumberFormat="0" applyBorder="0" applyAlignment="0" applyProtection="0"/>
    <xf numFmtId="0" fontId="14" fillId="0" borderId="0" applyNumberFormat="0" applyFill="0" applyBorder="0" applyAlignment="0" applyProtection="0"/>
    <xf numFmtId="0" fontId="20" fillId="0" borderId="11" applyNumberFormat="0" applyFill="0" applyAlignment="0" applyProtection="0"/>
    <xf numFmtId="0" fontId="10" fillId="10" borderId="0" applyNumberFormat="0" applyBorder="0" applyAlignment="0" applyProtection="0"/>
    <xf numFmtId="0" fontId="10" fillId="10" borderId="0" applyNumberFormat="0" applyBorder="0" applyAlignment="0" applyProtection="0"/>
    <xf numFmtId="0" fontId="15" fillId="19" borderId="0" applyNumberFormat="0" applyBorder="0" applyAlignment="0" applyProtection="0"/>
    <xf numFmtId="0" fontId="21" fillId="2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6" fillId="0" borderId="8" applyNumberFormat="0" applyFill="0" applyAlignment="0" applyProtection="0"/>
    <xf numFmtId="0" fontId="3" fillId="0" borderId="0"/>
    <xf numFmtId="0" fontId="11" fillId="16" borderId="0" applyNumberFormat="0" applyBorder="0" applyAlignment="0" applyProtection="0"/>
    <xf numFmtId="0" fontId="17" fillId="0" borderId="9" applyNumberFormat="0" applyFill="0" applyAlignment="0" applyProtection="0"/>
    <xf numFmtId="0" fontId="10" fillId="13" borderId="0" applyNumberFormat="0" applyBorder="0" applyAlignment="0" applyProtection="0"/>
    <xf numFmtId="0" fontId="18" fillId="0" borderId="10" applyNumberFormat="0" applyFill="0" applyAlignment="0" applyProtection="0"/>
    <xf numFmtId="0" fontId="36" fillId="0" borderId="0"/>
    <xf numFmtId="0" fontId="8"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165" fontId="3" fillId="22" borderId="0" applyNumberFormat="0" applyFont="0" applyAlignment="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8" fontId="34" fillId="6" borderId="0" applyFill="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1" fontId="35" fillId="6" borderId="0" applyFill="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7" fontId="35" fillId="6" borderId="0" applyFill="0">
      <alignment horizontal="right"/>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2" fontId="33" fillId="6" borderId="0" applyFill="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4" fontId="35"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0" fontId="34" fillId="6" borderId="0" applyFill="0">
      <alignment horizontal="right"/>
    </xf>
    <xf numFmtId="170" fontId="3" fillId="6" borderId="0" applyFill="0">
      <alignment horizontal="right"/>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9" fontId="35" fillId="6" borderId="0" applyFill="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 fontId="33" fillId="0" borderId="0">
      <alignment horizontal="center"/>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3" fontId="34" fillId="6" borderId="0" applyFill="0">
      <alignment horizontal="right"/>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3" fontId="33" fillId="6" borderId="0" applyFill="0">
      <alignment horizontal="right"/>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9" fontId="2"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3" fillId="0" borderId="0" applyFont="0" applyFill="0" applyBorder="0" applyAlignment="0" applyProtection="0"/>
    <xf numFmtId="0" fontId="38" fillId="0" borderId="0" applyNumberFormat="0" applyFill="0" applyBorder="0" applyAlignment="0" applyProtection="0"/>
    <xf numFmtId="0" fontId="39" fillId="0" borderId="15" applyNumberFormat="0" applyFill="0" applyAlignment="0" applyProtection="0"/>
    <xf numFmtId="0" fontId="40" fillId="0" borderId="16" applyNumberFormat="0" applyFill="0" applyAlignment="0" applyProtection="0"/>
    <xf numFmtId="0" fontId="41" fillId="0" borderId="17" applyNumberFormat="0" applyFill="0" applyAlignment="0" applyProtection="0"/>
    <xf numFmtId="0" fontId="41" fillId="0" borderId="0" applyNumberFormat="0" applyFill="0" applyBorder="0" applyAlignment="0" applyProtection="0"/>
    <xf numFmtId="0" fontId="3" fillId="23" borderId="18" applyNumberFormat="0" applyFon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4" fontId="34" fillId="0" borderId="0"/>
    <xf numFmtId="175" fontId="34" fillId="0" borderId="0"/>
    <xf numFmtId="176" fontId="34" fillId="0" borderId="0"/>
    <xf numFmtId="177" fontId="34" fillId="0" borderId="0"/>
    <xf numFmtId="178" fontId="34" fillId="0" borderId="0"/>
    <xf numFmtId="179" fontId="34" fillId="0" borderId="0"/>
    <xf numFmtId="180" fontId="34" fillId="0" borderId="0"/>
    <xf numFmtId="181" fontId="34" fillId="0" borderId="0">
      <alignment horizontal="center"/>
    </xf>
    <xf numFmtId="182" fontId="34" fillId="0" borderId="0">
      <alignment horizontal="center"/>
    </xf>
    <xf numFmtId="174" fontId="33" fillId="0" borderId="0"/>
    <xf numFmtId="175" fontId="33" fillId="0" borderId="0"/>
    <xf numFmtId="176" fontId="33" fillId="0" borderId="0"/>
    <xf numFmtId="177" fontId="33" fillId="0" borderId="0"/>
    <xf numFmtId="178" fontId="33" fillId="0" borderId="0"/>
    <xf numFmtId="179" fontId="33" fillId="0" borderId="0"/>
    <xf numFmtId="180" fontId="33" fillId="0" borderId="0"/>
    <xf numFmtId="181" fontId="33" fillId="0" borderId="0">
      <alignment horizontal="center"/>
    </xf>
    <xf numFmtId="182" fontId="33" fillId="0" borderId="0">
      <alignment horizontal="center"/>
    </xf>
    <xf numFmtId="174" fontId="35" fillId="0" borderId="0"/>
    <xf numFmtId="175" fontId="35" fillId="0" borderId="0"/>
    <xf numFmtId="176" fontId="35" fillId="0" borderId="0"/>
    <xf numFmtId="177" fontId="35" fillId="0" borderId="0"/>
    <xf numFmtId="178" fontId="35" fillId="0" borderId="0"/>
    <xf numFmtId="179" fontId="35" fillId="0" borderId="0"/>
    <xf numFmtId="180" fontId="35" fillId="0" borderId="0"/>
    <xf numFmtId="181" fontId="35" fillId="0" borderId="0">
      <alignment horizontal="center"/>
    </xf>
    <xf numFmtId="182" fontId="35" fillId="0" borderId="0">
      <alignment horizontal="center"/>
    </xf>
    <xf numFmtId="177" fontId="4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5" fillId="0" borderId="0"/>
    <xf numFmtId="0" fontId="3" fillId="0" borderId="0"/>
    <xf numFmtId="0" fontId="47" fillId="0" borderId="0"/>
    <xf numFmtId="0" fontId="1" fillId="0" borderId="0"/>
  </cellStyleXfs>
  <cellXfs count="102">
    <xf numFmtId="0" fontId="0" fillId="0" borderId="0" xfId="0"/>
    <xf numFmtId="0" fontId="37" fillId="0" borderId="0" xfId="0" applyFont="1"/>
    <xf numFmtId="0" fontId="0" fillId="0" borderId="0" xfId="0" quotePrefix="1"/>
    <xf numFmtId="0" fontId="0" fillId="0" borderId="2" xfId="0" applyBorder="1"/>
    <xf numFmtId="174" fontId="34" fillId="0" borderId="0" xfId="11899"/>
    <xf numFmtId="175" fontId="34" fillId="0" borderId="0" xfId="11900"/>
    <xf numFmtId="176" fontId="34" fillId="0" borderId="0" xfId="11901"/>
    <xf numFmtId="177" fontId="34" fillId="0" borderId="0" xfId="11902"/>
    <xf numFmtId="178" fontId="34" fillId="0" borderId="0" xfId="11903"/>
    <xf numFmtId="179" fontId="34" fillId="0" borderId="0" xfId="11904"/>
    <xf numFmtId="180" fontId="34" fillId="0" borderId="0" xfId="11905"/>
    <xf numFmtId="181" fontId="34" fillId="0" borderId="0" xfId="11906">
      <alignment horizontal="center"/>
    </xf>
    <xf numFmtId="182" fontId="34" fillId="0" borderId="0" xfId="11907">
      <alignment horizontal="center"/>
    </xf>
    <xf numFmtId="174" fontId="33" fillId="0" borderId="0" xfId="11908"/>
    <xf numFmtId="175" fontId="33" fillId="0" borderId="0" xfId="11909"/>
    <xf numFmtId="176" fontId="33" fillId="0" borderId="0" xfId="11910"/>
    <xf numFmtId="177" fontId="33" fillId="0" borderId="0" xfId="11911"/>
    <xf numFmtId="178" fontId="33" fillId="0" borderId="0" xfId="11912"/>
    <xf numFmtId="179" fontId="33" fillId="0" borderId="0" xfId="11913"/>
    <xf numFmtId="180" fontId="33" fillId="0" borderId="0" xfId="11914"/>
    <xf numFmtId="181" fontId="33" fillId="0" borderId="0" xfId="11915">
      <alignment horizontal="center"/>
    </xf>
    <xf numFmtId="182" fontId="33" fillId="0" borderId="0" xfId="11916">
      <alignment horizontal="center"/>
    </xf>
    <xf numFmtId="174" fontId="35" fillId="0" borderId="0" xfId="11917"/>
    <xf numFmtId="175" fontId="35" fillId="0" borderId="0" xfId="11918"/>
    <xf numFmtId="176" fontId="35" fillId="0" borderId="0" xfId="11919"/>
    <xf numFmtId="177" fontId="35" fillId="0" borderId="0" xfId="11920"/>
    <xf numFmtId="178" fontId="35" fillId="0" borderId="0" xfId="11921"/>
    <xf numFmtId="179" fontId="35" fillId="0" borderId="0" xfId="11922"/>
    <xf numFmtId="180" fontId="35" fillId="0" borderId="0" xfId="11923"/>
    <xf numFmtId="181" fontId="35" fillId="0" borderId="0" xfId="11924">
      <alignment horizontal="center"/>
    </xf>
    <xf numFmtId="182" fontId="35" fillId="0" borderId="0" xfId="11925">
      <alignment horizontal="center"/>
    </xf>
    <xf numFmtId="177" fontId="42" fillId="0" borderId="0" xfId="11926"/>
    <xf numFmtId="0" fontId="43" fillId="0" borderId="0" xfId="0" applyFont="1"/>
    <xf numFmtId="0" fontId="3" fillId="0" borderId="0" xfId="0" applyFont="1"/>
    <xf numFmtId="0" fontId="44" fillId="0" borderId="0" xfId="12123"/>
    <xf numFmtId="0" fontId="45" fillId="0" borderId="0" xfId="12124"/>
    <xf numFmtId="14" fontId="45" fillId="0" borderId="0" xfId="12124" applyNumberFormat="1"/>
    <xf numFmtId="2" fontId="0" fillId="0" borderId="0" xfId="0" applyNumberFormat="1"/>
    <xf numFmtId="0" fontId="4" fillId="0" borderId="0" xfId="12123" applyFont="1"/>
    <xf numFmtId="2" fontId="3" fillId="0" borderId="0" xfId="0" applyNumberFormat="1" applyFont="1"/>
    <xf numFmtId="0" fontId="37" fillId="0" borderId="0" xfId="0" applyFont="1" applyAlignment="1">
      <alignment horizontal="center"/>
    </xf>
    <xf numFmtId="183" fontId="33" fillId="0" borderId="0" xfId="11912" applyNumberFormat="1"/>
    <xf numFmtId="183" fontId="0" fillId="0" borderId="0" xfId="0" applyNumberFormat="1"/>
    <xf numFmtId="184" fontId="33" fillId="0" borderId="0" xfId="11911" applyNumberFormat="1"/>
    <xf numFmtId="185" fontId="33" fillId="0" borderId="0" xfId="11913" applyNumberFormat="1"/>
    <xf numFmtId="7" fontId="0" fillId="0" borderId="0" xfId="0" applyNumberFormat="1"/>
    <xf numFmtId="177" fontId="34" fillId="0" borderId="0" xfId="11901" applyNumberFormat="1"/>
    <xf numFmtId="186" fontId="33" fillId="0" borderId="0" xfId="11912" applyNumberFormat="1"/>
    <xf numFmtId="183" fontId="37" fillId="0" borderId="0" xfId="0" applyNumberFormat="1" applyFont="1"/>
    <xf numFmtId="183" fontId="46" fillId="0" borderId="0" xfId="11912" applyNumberFormat="1" applyFont="1"/>
    <xf numFmtId="0" fontId="3" fillId="0" borderId="0" xfId="12125" applyAlignment="1">
      <alignment horizontal="center"/>
    </xf>
    <xf numFmtId="0" fontId="3" fillId="0" borderId="0" xfId="12125" applyAlignment="1">
      <alignment horizontal="center" wrapText="1"/>
    </xf>
    <xf numFmtId="0" fontId="3" fillId="0" borderId="0" xfId="12125"/>
    <xf numFmtId="0" fontId="37" fillId="0" borderId="0" xfId="12125" applyFont="1" applyAlignment="1">
      <alignment horizontal="left"/>
    </xf>
    <xf numFmtId="0" fontId="37" fillId="0" borderId="0" xfId="12125" applyFont="1"/>
    <xf numFmtId="0" fontId="47" fillId="0" borderId="0" xfId="12126"/>
    <xf numFmtId="0" fontId="48" fillId="0" borderId="0" xfId="12125" applyFont="1" applyAlignment="1">
      <alignment horizontal="center"/>
    </xf>
    <xf numFmtId="0" fontId="48" fillId="0" borderId="19" xfId="12125" applyFont="1" applyBorder="1" applyAlignment="1">
      <alignment horizontal="center"/>
    </xf>
    <xf numFmtId="187" fontId="33" fillId="0" borderId="0" xfId="11910" applyNumberFormat="1"/>
    <xf numFmtId="0" fontId="3" fillId="0" borderId="20" xfId="12125" applyBorder="1"/>
    <xf numFmtId="187" fontId="33" fillId="0" borderId="20" xfId="11910" applyNumberFormat="1" applyBorder="1"/>
    <xf numFmtId="0" fontId="3" fillId="0" borderId="2" xfId="12125" applyBorder="1"/>
    <xf numFmtId="178" fontId="33" fillId="0" borderId="2" xfId="11912" applyBorder="1"/>
    <xf numFmtId="0" fontId="3" fillId="0" borderId="0" xfId="12125" applyAlignment="1">
      <alignment wrapText="1"/>
    </xf>
    <xf numFmtId="188" fontId="33" fillId="0" borderId="0" xfId="11912" applyNumberFormat="1"/>
    <xf numFmtId="183" fontId="3" fillId="0" borderId="0" xfId="12125" applyNumberFormat="1"/>
    <xf numFmtId="10" fontId="3" fillId="0" borderId="0" xfId="12125" applyNumberFormat="1"/>
    <xf numFmtId="0" fontId="37" fillId="0" borderId="2" xfId="12125" applyFont="1" applyBorder="1" applyAlignment="1">
      <alignment horizontal="center"/>
    </xf>
    <xf numFmtId="183" fontId="49" fillId="0" borderId="0" xfId="11912" applyNumberFormat="1" applyFont="1"/>
    <xf numFmtId="183" fontId="48" fillId="0" borderId="0" xfId="12125" applyNumberFormat="1" applyFont="1"/>
    <xf numFmtId="178" fontId="34" fillId="0" borderId="2" xfId="11903" applyBorder="1" applyAlignment="1">
      <alignment horizontal="right"/>
    </xf>
    <xf numFmtId="0" fontId="50" fillId="0" borderId="0" xfId="12125" applyFont="1"/>
    <xf numFmtId="0" fontId="37" fillId="0" borderId="0" xfId="12125" applyFont="1" applyAlignment="1">
      <alignment horizontal="center"/>
    </xf>
    <xf numFmtId="0" fontId="51" fillId="0" borderId="2" xfId="12125" applyFont="1" applyBorder="1" applyAlignment="1">
      <alignment horizontal="center"/>
    </xf>
    <xf numFmtId="0" fontId="53" fillId="0" borderId="2" xfId="12125" applyFont="1" applyBorder="1" applyAlignment="1">
      <alignment horizontal="center"/>
    </xf>
    <xf numFmtId="0" fontId="55" fillId="0" borderId="2" xfId="12125" applyFont="1" applyBorder="1" applyAlignment="1">
      <alignment horizontal="center"/>
    </xf>
    <xf numFmtId="0" fontId="55" fillId="0" borderId="0" xfId="12125" applyFont="1" applyAlignment="1">
      <alignment horizontal="center"/>
    </xf>
    <xf numFmtId="178" fontId="46" fillId="0" borderId="0" xfId="11912" applyFont="1"/>
    <xf numFmtId="178" fontId="49" fillId="0" borderId="0" xfId="11912" applyFont="1"/>
    <xf numFmtId="0" fontId="48" fillId="0" borderId="0" xfId="12125" applyFont="1"/>
    <xf numFmtId="183" fontId="37" fillId="0" borderId="0" xfId="12125" applyNumberFormat="1" applyFont="1"/>
    <xf numFmtId="0" fontId="53" fillId="0" borderId="0" xfId="12125" applyFont="1" applyAlignment="1">
      <alignment horizontal="center"/>
    </xf>
    <xf numFmtId="0" fontId="62" fillId="0" borderId="0" xfId="12126" applyFont="1"/>
    <xf numFmtId="189" fontId="33" fillId="0" borderId="23" xfId="11912" applyNumberFormat="1" applyBorder="1"/>
    <xf numFmtId="0" fontId="3" fillId="0" borderId="24" xfId="12125" applyBorder="1"/>
    <xf numFmtId="189" fontId="33" fillId="0" borderId="0" xfId="11912" applyNumberFormat="1"/>
    <xf numFmtId="177" fontId="33" fillId="0" borderId="25" xfId="11911" applyBorder="1"/>
    <xf numFmtId="177" fontId="33" fillId="0" borderId="2" xfId="11911" applyBorder="1"/>
    <xf numFmtId="0" fontId="3" fillId="0" borderId="26" xfId="12125" applyBorder="1"/>
    <xf numFmtId="0" fontId="42" fillId="0" borderId="0" xfId="12125" applyFont="1"/>
    <xf numFmtId="183" fontId="33" fillId="0" borderId="21" xfId="11912" applyNumberFormat="1" applyBorder="1"/>
    <xf numFmtId="183" fontId="33" fillId="0" borderId="27" xfId="11912" applyNumberFormat="1" applyBorder="1"/>
    <xf numFmtId="183" fontId="33" fillId="0" borderId="22" xfId="11912" applyNumberFormat="1" applyBorder="1"/>
    <xf numFmtId="183" fontId="33" fillId="0" borderId="23" xfId="11912" applyNumberFormat="1" applyBorder="1"/>
    <xf numFmtId="183" fontId="33" fillId="0" borderId="24" xfId="11912" applyNumberFormat="1" applyBorder="1"/>
    <xf numFmtId="183" fontId="49" fillId="0" borderId="24" xfId="11912" applyNumberFormat="1" applyFont="1" applyBorder="1"/>
    <xf numFmtId="190" fontId="3" fillId="0" borderId="0" xfId="12125" applyNumberFormat="1"/>
    <xf numFmtId="190" fontId="33" fillId="0" borderId="0" xfId="11911" applyNumberFormat="1"/>
    <xf numFmtId="191" fontId="33" fillId="0" borderId="0" xfId="11911" applyNumberFormat="1"/>
    <xf numFmtId="0" fontId="37" fillId="0" borderId="0" xfId="0" applyFont="1" applyAlignment="1">
      <alignment horizontal="center"/>
    </xf>
    <xf numFmtId="0" fontId="37" fillId="0" borderId="0" xfId="12125" applyFont="1" applyAlignment="1">
      <alignment horizontal="center"/>
    </xf>
    <xf numFmtId="0" fontId="0" fillId="0" borderId="0" xfId="0" applyAlignment="1">
      <alignment horizontal="center"/>
    </xf>
  </cellXfs>
  <cellStyles count="12128">
    <cellStyle name="20% - Accent1" xfId="6190" builtinId="30" hidden="1" customBuiltin="1"/>
    <cellStyle name="20% - Accent2" xfId="6194" builtinId="34" hidden="1" customBuiltin="1"/>
    <cellStyle name="20% - Accent3" xfId="6198" builtinId="38" hidden="1" customBuiltin="1"/>
    <cellStyle name="20% - Accent4" xfId="6202" builtinId="42" hidden="1" customBuiltin="1"/>
    <cellStyle name="20% - Accent5" xfId="207" builtinId="46" hidden="1" customBuiltin="1"/>
    <cellStyle name="20% - Accent6" xfId="6208" builtinId="50" hidden="1" customBuiltin="1"/>
    <cellStyle name="40% - Accent1" xfId="6191" builtinId="31" hidden="1" customBuiltin="1"/>
    <cellStyle name="40% - Accent2" xfId="6195" builtinId="35" hidden="1" customBuiltin="1"/>
    <cellStyle name="40% - Accent3" xfId="6199" builtinId="39" hidden="1" customBuiltin="1"/>
    <cellStyle name="40% - Accent4" xfId="6203" builtinId="43" hidden="1" customBuiltin="1"/>
    <cellStyle name="40% - Accent5" xfId="6206" builtinId="47" hidden="1" customBuiltin="1"/>
    <cellStyle name="40% - Accent6" xfId="4415" builtinId="51" hidden="1" customBuiltin="1"/>
    <cellStyle name="60% - Accent1" xfId="6192" builtinId="32" hidden="1" customBuiltin="1"/>
    <cellStyle name="60% - Accent2" xfId="6196" builtinId="36" hidden="1" customBuiltin="1"/>
    <cellStyle name="60% - Accent3" xfId="6200" builtinId="40" hidden="1" customBuiltin="1"/>
    <cellStyle name="60% - Accent4" xfId="6204" builtinId="44" hidden="1" customBuiltin="1"/>
    <cellStyle name="60% - Accent5" xfId="6207" builtinId="48" hidden="1" customBuiltin="1"/>
    <cellStyle name="60% - Accent6" xfId="6209" builtinId="52" hidden="1" customBuiltin="1"/>
    <cellStyle name="Accent1" xfId="206" builtinId="29" hidden="1" customBuiltin="1"/>
    <cellStyle name="Accent2" xfId="6193" builtinId="33" hidden="1" customBuiltin="1"/>
    <cellStyle name="Accent3" xfId="6197" builtinId="37" hidden="1" customBuiltin="1"/>
    <cellStyle name="Accent4" xfId="6201" builtinId="41" hidden="1" customBuiltin="1"/>
    <cellStyle name="Accent5" xfId="6205" builtinId="45" hidden="1" customBuiltin="1"/>
    <cellStyle name="Accent6" xfId="208" builtinId="49" hidden="1" customBuiltin="1"/>
    <cellStyle name="Bad" xfId="6185" builtinId="27" hidden="1" customBuiltin="1"/>
    <cellStyle name="Blank" xfId="6214" xr:uid="{00000000-0005-0000-0000-000019000000}"/>
    <cellStyle name="Calculation" xfId="2" builtinId="22" hidden="1" customBuiltin="1"/>
    <cellStyle name="Check Cell" xfId="1957" builtinId="23" hidden="1" customBuiltin="1"/>
    <cellStyle name="Comma" xfId="11886" builtinId="3" hidden="1"/>
    <cellStyle name="Comma [0]" xfId="6181" builtinId="6" hidden="1" customBuiltin="1"/>
    <cellStyle name="Currency" xfId="6182" builtinId="4" hidden="1" customBuiltin="1"/>
    <cellStyle name="Currency [0]" xfId="6183" builtinId="7" hidden="1" customBuiltin="1"/>
    <cellStyle name="Currency 2" xfId="10841" xr:uid="{00000000-0005-0000-0000-000020000000}"/>
    <cellStyle name="Explanatory Text" xfId="6188" builtinId="53" hidden="1" customBuilti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1" builtinId="9" hidden="1"/>
    <cellStyle name="Followed Hyperlink" xfId="373" builtinId="9" hidden="1"/>
    <cellStyle name="Followed Hyperlink" xfId="375"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Followed Hyperlink" xfId="4322" builtinId="9" hidden="1"/>
    <cellStyle name="Followed Hyperlink" xfId="4324"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8"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4"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20" builtinId="9" hidden="1"/>
    <cellStyle name="Followed Hyperlink" xfId="4922" builtinId="9" hidden="1"/>
    <cellStyle name="Followed Hyperlink" xfId="4924" builtinId="9" hidden="1"/>
    <cellStyle name="Followed Hyperlink" xfId="4926" builtinId="9" hidden="1"/>
    <cellStyle name="Followed Hyperlink" xfId="4928" builtinId="9" hidden="1"/>
    <cellStyle name="Followed Hyperlink" xfId="4930" builtinId="9" hidden="1"/>
    <cellStyle name="Followed Hyperlink" xfId="4932" builtinId="9" hidden="1"/>
    <cellStyle name="Followed Hyperlink" xfId="4934" builtinId="9" hidden="1"/>
    <cellStyle name="Followed Hyperlink" xfId="4936" builtinId="9" hidden="1"/>
    <cellStyle name="Followed Hyperlink" xfId="4938" builtinId="9" hidden="1"/>
    <cellStyle name="Followed Hyperlink" xfId="4940" builtinId="9" hidden="1"/>
    <cellStyle name="Followed Hyperlink" xfId="4942" builtinId="9" hidden="1"/>
    <cellStyle name="Followed Hyperlink" xfId="4944" builtinId="9" hidden="1"/>
    <cellStyle name="Followed Hyperlink" xfId="4946" builtinId="9" hidden="1"/>
    <cellStyle name="Followed Hyperlink" xfId="4948" builtinId="9" hidden="1"/>
    <cellStyle name="Followed Hyperlink" xfId="4950" builtinId="9" hidden="1"/>
    <cellStyle name="Followed Hyperlink" xfId="4952" builtinId="9" hidden="1"/>
    <cellStyle name="Followed Hyperlink" xfId="4954" builtinId="9" hidden="1"/>
    <cellStyle name="Followed Hyperlink" xfId="4956" builtinId="9" hidden="1"/>
    <cellStyle name="Followed Hyperlink" xfId="4958" builtinId="9" hidden="1"/>
    <cellStyle name="Followed Hyperlink" xfId="4960" builtinId="9" hidden="1"/>
    <cellStyle name="Followed Hyperlink" xfId="4962" builtinId="9" hidden="1"/>
    <cellStyle name="Followed Hyperlink" xfId="4964" builtinId="9" hidden="1"/>
    <cellStyle name="Followed Hyperlink" xfId="4966" builtinId="9" hidden="1"/>
    <cellStyle name="Followed Hyperlink" xfId="4968" builtinId="9" hidden="1"/>
    <cellStyle name="Followed Hyperlink" xfId="4970" builtinId="9" hidden="1"/>
    <cellStyle name="Followed Hyperlink" xfId="4972" builtinId="9" hidden="1"/>
    <cellStyle name="Followed Hyperlink" xfId="4974" builtinId="9" hidden="1"/>
    <cellStyle name="Followed Hyperlink" xfId="4976" builtinId="9" hidden="1"/>
    <cellStyle name="Followed Hyperlink" xfId="4978" builtinId="9" hidden="1"/>
    <cellStyle name="Followed Hyperlink" xfId="4980" builtinId="9" hidden="1"/>
    <cellStyle name="Followed Hyperlink" xfId="4982" builtinId="9" hidden="1"/>
    <cellStyle name="Followed Hyperlink" xfId="4984" builtinId="9" hidden="1"/>
    <cellStyle name="Followed Hyperlink" xfId="4986" builtinId="9" hidden="1"/>
    <cellStyle name="Followed Hyperlink" xfId="4988" builtinId="9" hidden="1"/>
    <cellStyle name="Followed Hyperlink" xfId="4990" builtinId="9" hidden="1"/>
    <cellStyle name="Followed Hyperlink" xfId="4992" builtinId="9" hidden="1"/>
    <cellStyle name="Followed Hyperlink" xfId="4994" builtinId="9" hidden="1"/>
    <cellStyle name="Followed Hyperlink" xfId="4996" builtinId="9" hidden="1"/>
    <cellStyle name="Followed Hyperlink" xfId="4998" builtinId="9" hidden="1"/>
    <cellStyle name="Followed Hyperlink" xfId="5000" builtinId="9" hidden="1"/>
    <cellStyle name="Followed Hyperlink" xfId="5002" builtinId="9" hidden="1"/>
    <cellStyle name="Followed Hyperlink" xfId="5004" builtinId="9" hidden="1"/>
    <cellStyle name="Followed Hyperlink" xfId="5006" builtinId="9" hidden="1"/>
    <cellStyle name="Followed Hyperlink" xfId="5008" builtinId="9" hidden="1"/>
    <cellStyle name="Followed Hyperlink" xfId="5010" builtinId="9" hidden="1"/>
    <cellStyle name="Followed Hyperlink" xfId="5012" builtinId="9" hidden="1"/>
    <cellStyle name="Followed Hyperlink" xfId="5014" builtinId="9" hidden="1"/>
    <cellStyle name="Followed Hyperlink" xfId="5016" builtinId="9" hidden="1"/>
    <cellStyle name="Followed Hyperlink" xfId="5018" builtinId="9" hidden="1"/>
    <cellStyle name="Followed Hyperlink" xfId="5020" builtinId="9" hidden="1"/>
    <cellStyle name="Followed Hyperlink" xfId="5022" builtinId="9" hidden="1"/>
    <cellStyle name="Followed Hyperlink" xfId="5024" builtinId="9" hidden="1"/>
    <cellStyle name="Followed Hyperlink" xfId="5026" builtinId="9" hidden="1"/>
    <cellStyle name="Followed Hyperlink" xfId="5028" builtinId="9" hidden="1"/>
    <cellStyle name="Followed Hyperlink" xfId="5030" builtinId="9" hidden="1"/>
    <cellStyle name="Followed Hyperlink" xfId="5032" builtinId="9" hidden="1"/>
    <cellStyle name="Followed Hyperlink" xfId="5034" builtinId="9" hidden="1"/>
    <cellStyle name="Followed Hyperlink" xfId="5036" builtinId="9" hidden="1"/>
    <cellStyle name="Followed Hyperlink" xfId="5038" builtinId="9" hidden="1"/>
    <cellStyle name="Followed Hyperlink" xfId="5040" builtinId="9" hidden="1"/>
    <cellStyle name="Followed Hyperlink" xfId="5042" builtinId="9" hidden="1"/>
    <cellStyle name="Followed Hyperlink" xfId="5044" builtinId="9" hidden="1"/>
    <cellStyle name="Followed Hyperlink" xfId="5046" builtinId="9" hidden="1"/>
    <cellStyle name="Followed Hyperlink" xfId="5048" builtinId="9" hidden="1"/>
    <cellStyle name="Followed Hyperlink" xfId="5050" builtinId="9" hidden="1"/>
    <cellStyle name="Followed Hyperlink" xfId="5052" builtinId="9" hidden="1"/>
    <cellStyle name="Followed Hyperlink" xfId="5054" builtinId="9" hidden="1"/>
    <cellStyle name="Followed Hyperlink" xfId="5056" builtinId="9" hidden="1"/>
    <cellStyle name="Followed Hyperlink" xfId="5058" builtinId="9" hidden="1"/>
    <cellStyle name="Followed Hyperlink" xfId="5060"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7" builtinId="9" hidden="1"/>
    <cellStyle name="Followed Hyperlink" xfId="5099" builtinId="9" hidden="1"/>
    <cellStyle name="Followed Hyperlink" xfId="5101" builtinId="9" hidden="1"/>
    <cellStyle name="Followed Hyperlink" xfId="5103" builtinId="9" hidden="1"/>
    <cellStyle name="Followed Hyperlink" xfId="5105" builtinId="9" hidden="1"/>
    <cellStyle name="Followed Hyperlink" xfId="5107" builtinId="9" hidden="1"/>
    <cellStyle name="Followed Hyperlink" xfId="5109" builtinId="9" hidden="1"/>
    <cellStyle name="Followed Hyperlink" xfId="5111" builtinId="9" hidden="1"/>
    <cellStyle name="Followed Hyperlink" xfId="5113" builtinId="9" hidden="1"/>
    <cellStyle name="Followed Hyperlink" xfId="5115" builtinId="9" hidden="1"/>
    <cellStyle name="Followed Hyperlink" xfId="5117"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7" builtinId="9" hidden="1"/>
    <cellStyle name="Followed Hyperlink" xfId="5129" builtinId="9" hidden="1"/>
    <cellStyle name="Followed Hyperlink" xfId="5131" builtinId="9" hidden="1"/>
    <cellStyle name="Followed Hyperlink" xfId="5133" builtinId="9" hidden="1"/>
    <cellStyle name="Followed Hyperlink" xfId="5135" builtinId="9" hidden="1"/>
    <cellStyle name="Followed Hyperlink" xfId="5137" builtinId="9" hidden="1"/>
    <cellStyle name="Followed Hyperlink" xfId="5139" builtinId="9" hidden="1"/>
    <cellStyle name="Followed Hyperlink" xfId="5141" builtinId="9" hidden="1"/>
    <cellStyle name="Followed Hyperlink" xfId="5143" builtinId="9" hidden="1"/>
    <cellStyle name="Followed Hyperlink" xfId="5145" builtinId="9" hidden="1"/>
    <cellStyle name="Followed Hyperlink" xfId="5147" builtinId="9" hidden="1"/>
    <cellStyle name="Followed Hyperlink" xfId="5149" builtinId="9" hidden="1"/>
    <cellStyle name="Followed Hyperlink" xfId="5151" builtinId="9" hidden="1"/>
    <cellStyle name="Followed Hyperlink" xfId="5153" builtinId="9" hidden="1"/>
    <cellStyle name="Followed Hyperlink" xfId="5155" builtinId="9" hidden="1"/>
    <cellStyle name="Followed Hyperlink" xfId="5157" builtinId="9" hidden="1"/>
    <cellStyle name="Followed Hyperlink" xfId="5159" builtinId="9" hidden="1"/>
    <cellStyle name="Followed Hyperlink" xfId="5161" builtinId="9" hidden="1"/>
    <cellStyle name="Followed Hyperlink" xfId="5163" builtinId="9" hidden="1"/>
    <cellStyle name="Followed Hyperlink" xfId="5165" builtinId="9" hidden="1"/>
    <cellStyle name="Followed Hyperlink" xfId="5167" builtinId="9" hidden="1"/>
    <cellStyle name="Followed Hyperlink" xfId="5169" builtinId="9" hidden="1"/>
    <cellStyle name="Followed Hyperlink" xfId="5171" builtinId="9" hidden="1"/>
    <cellStyle name="Followed Hyperlink" xfId="5173" builtinId="9" hidden="1"/>
    <cellStyle name="Followed Hyperlink" xfId="5175" builtinId="9" hidden="1"/>
    <cellStyle name="Followed Hyperlink" xfId="5177" builtinId="9" hidden="1"/>
    <cellStyle name="Followed Hyperlink" xfId="5179" builtinId="9" hidden="1"/>
    <cellStyle name="Followed Hyperlink" xfId="5181" builtinId="9" hidden="1"/>
    <cellStyle name="Followed Hyperlink" xfId="5183" builtinId="9" hidden="1"/>
    <cellStyle name="Followed Hyperlink" xfId="5185" builtinId="9" hidden="1"/>
    <cellStyle name="Followed Hyperlink" xfId="5187" builtinId="9" hidden="1"/>
    <cellStyle name="Followed Hyperlink" xfId="5189" builtinId="9" hidden="1"/>
    <cellStyle name="Followed Hyperlink" xfId="5191" builtinId="9" hidden="1"/>
    <cellStyle name="Followed Hyperlink" xfId="5193" builtinId="9" hidden="1"/>
    <cellStyle name="Followed Hyperlink" xfId="5195" builtinId="9" hidden="1"/>
    <cellStyle name="Followed Hyperlink" xfId="5197" builtinId="9" hidden="1"/>
    <cellStyle name="Followed Hyperlink" xfId="5199" builtinId="9" hidden="1"/>
    <cellStyle name="Followed Hyperlink" xfId="5201" builtinId="9" hidden="1"/>
    <cellStyle name="Followed Hyperlink" xfId="5203" builtinId="9" hidden="1"/>
    <cellStyle name="Followed Hyperlink" xfId="5205" builtinId="9" hidden="1"/>
    <cellStyle name="Followed Hyperlink" xfId="5207" builtinId="9" hidden="1"/>
    <cellStyle name="Followed Hyperlink" xfId="5209" builtinId="9" hidden="1"/>
    <cellStyle name="Followed Hyperlink" xfId="5211" builtinId="9" hidden="1"/>
    <cellStyle name="Followed Hyperlink" xfId="5213" builtinId="9" hidden="1"/>
    <cellStyle name="Followed Hyperlink" xfId="5215" builtinId="9" hidden="1"/>
    <cellStyle name="Followed Hyperlink" xfId="5217" builtinId="9" hidden="1"/>
    <cellStyle name="Followed Hyperlink" xfId="5219" builtinId="9" hidden="1"/>
    <cellStyle name="Followed Hyperlink" xfId="5221" builtinId="9" hidden="1"/>
    <cellStyle name="Followed Hyperlink" xfId="5223" builtinId="9" hidden="1"/>
    <cellStyle name="Followed Hyperlink" xfId="5225" builtinId="9" hidden="1"/>
    <cellStyle name="Followed Hyperlink" xfId="5227" builtinId="9" hidden="1"/>
    <cellStyle name="Followed Hyperlink" xfId="5229" builtinId="9" hidden="1"/>
    <cellStyle name="Followed Hyperlink" xfId="5231" builtinId="9" hidden="1"/>
    <cellStyle name="Followed Hyperlink" xfId="5233" builtinId="9" hidden="1"/>
    <cellStyle name="Followed Hyperlink" xfId="5235" builtinId="9" hidden="1"/>
    <cellStyle name="Followed Hyperlink" xfId="5237" builtinId="9" hidden="1"/>
    <cellStyle name="Followed Hyperlink" xfId="5239" builtinId="9" hidden="1"/>
    <cellStyle name="Followed Hyperlink" xfId="5241" builtinId="9" hidden="1"/>
    <cellStyle name="Followed Hyperlink" xfId="5243" builtinId="9" hidden="1"/>
    <cellStyle name="Followed Hyperlink" xfId="5245" builtinId="9" hidden="1"/>
    <cellStyle name="Followed Hyperlink" xfId="5247" builtinId="9" hidden="1"/>
    <cellStyle name="Followed Hyperlink" xfId="5249" builtinId="9" hidden="1"/>
    <cellStyle name="Followed Hyperlink" xfId="5251"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1" builtinId="9" hidden="1"/>
    <cellStyle name="Followed Hyperlink" xfId="5653" builtinId="9" hidden="1"/>
    <cellStyle name="Followed Hyperlink" xfId="5655"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Followed Hyperlink" xfId="5741" builtinId="9" hidden="1"/>
    <cellStyle name="Followed Hyperlink" xfId="5743" builtinId="9" hidden="1"/>
    <cellStyle name="Followed Hyperlink" xfId="5745" builtinId="9" hidden="1"/>
    <cellStyle name="Followed Hyperlink" xfId="5747" builtinId="9" hidden="1"/>
    <cellStyle name="Followed Hyperlink" xfId="5749" builtinId="9" hidden="1"/>
    <cellStyle name="Followed Hyperlink" xfId="5751" builtinId="9" hidden="1"/>
    <cellStyle name="Followed Hyperlink" xfId="5753" builtinId="9" hidden="1"/>
    <cellStyle name="Followed Hyperlink" xfId="5755" builtinId="9" hidden="1"/>
    <cellStyle name="Followed Hyperlink" xfId="5757" builtinId="9" hidden="1"/>
    <cellStyle name="Followed Hyperlink" xfId="5759" builtinId="9" hidden="1"/>
    <cellStyle name="Followed Hyperlink" xfId="5761" builtinId="9" hidden="1"/>
    <cellStyle name="Followed Hyperlink" xfId="5763" builtinId="9" hidden="1"/>
    <cellStyle name="Followed Hyperlink" xfId="5765" builtinId="9" hidden="1"/>
    <cellStyle name="Followed Hyperlink" xfId="5767" builtinId="9" hidden="1"/>
    <cellStyle name="Followed Hyperlink" xfId="5769" builtinId="9" hidden="1"/>
    <cellStyle name="Followed Hyperlink" xfId="5771" builtinId="9" hidden="1"/>
    <cellStyle name="Followed Hyperlink" xfId="5773" builtinId="9" hidden="1"/>
    <cellStyle name="Followed Hyperlink" xfId="5775" builtinId="9" hidden="1"/>
    <cellStyle name="Followed Hyperlink" xfId="5777" builtinId="9" hidden="1"/>
    <cellStyle name="Followed Hyperlink" xfId="5779" builtinId="9" hidden="1"/>
    <cellStyle name="Followed Hyperlink" xfId="5781" builtinId="9" hidden="1"/>
    <cellStyle name="Followed Hyperlink" xfId="5783" builtinId="9" hidden="1"/>
    <cellStyle name="Followed Hyperlink" xfId="5785" builtinId="9" hidden="1"/>
    <cellStyle name="Followed Hyperlink" xfId="5787" builtinId="9" hidden="1"/>
    <cellStyle name="Followed Hyperlink" xfId="5789" builtinId="9" hidden="1"/>
    <cellStyle name="Followed Hyperlink" xfId="5791" builtinId="9" hidden="1"/>
    <cellStyle name="Followed Hyperlink" xfId="5793" builtinId="9" hidden="1"/>
    <cellStyle name="Followed Hyperlink" xfId="5795" builtinId="9" hidden="1"/>
    <cellStyle name="Followed Hyperlink" xfId="5797" builtinId="9" hidden="1"/>
    <cellStyle name="Followed Hyperlink" xfId="5799" builtinId="9" hidden="1"/>
    <cellStyle name="Followed Hyperlink" xfId="5801" builtinId="9" hidden="1"/>
    <cellStyle name="Followed Hyperlink" xfId="5803" builtinId="9" hidden="1"/>
    <cellStyle name="Followed Hyperlink" xfId="5805" builtinId="9" hidden="1"/>
    <cellStyle name="Followed Hyperlink" xfId="5807" builtinId="9" hidden="1"/>
    <cellStyle name="Followed Hyperlink" xfId="5809" builtinId="9" hidden="1"/>
    <cellStyle name="Followed Hyperlink" xfId="5811" builtinId="9" hidden="1"/>
    <cellStyle name="Followed Hyperlink" xfId="5813" builtinId="9" hidden="1"/>
    <cellStyle name="Followed Hyperlink" xfId="5815" builtinId="9" hidden="1"/>
    <cellStyle name="Followed Hyperlink" xfId="5817" builtinId="9" hidden="1"/>
    <cellStyle name="Followed Hyperlink" xfId="5819" builtinId="9" hidden="1"/>
    <cellStyle name="Followed Hyperlink" xfId="5821" builtinId="9" hidden="1"/>
    <cellStyle name="Followed Hyperlink" xfId="5823" builtinId="9" hidden="1"/>
    <cellStyle name="Followed Hyperlink" xfId="5825" builtinId="9" hidden="1"/>
    <cellStyle name="Followed Hyperlink" xfId="5827" builtinId="9" hidden="1"/>
    <cellStyle name="Followed Hyperlink" xfId="5829" builtinId="9" hidden="1"/>
    <cellStyle name="Followed Hyperlink" xfId="5831" builtinId="9" hidden="1"/>
    <cellStyle name="Followed Hyperlink" xfId="5833" builtinId="9" hidden="1"/>
    <cellStyle name="Followed Hyperlink" xfId="5835" builtinId="9" hidden="1"/>
    <cellStyle name="Followed Hyperlink" xfId="5837" builtinId="9" hidden="1"/>
    <cellStyle name="Followed Hyperlink" xfId="5839" builtinId="9" hidden="1"/>
    <cellStyle name="Followed Hyperlink" xfId="5841" builtinId="9" hidden="1"/>
    <cellStyle name="Followed Hyperlink" xfId="5843" builtinId="9" hidden="1"/>
    <cellStyle name="Followed Hyperlink" xfId="5845" builtinId="9" hidden="1"/>
    <cellStyle name="Followed Hyperlink" xfId="5847" builtinId="9" hidden="1"/>
    <cellStyle name="Followed Hyperlink" xfId="5849" builtinId="9" hidden="1"/>
    <cellStyle name="Followed Hyperlink" xfId="5851" builtinId="9" hidden="1"/>
    <cellStyle name="Followed Hyperlink" xfId="5853" builtinId="9" hidden="1"/>
    <cellStyle name="Followed Hyperlink" xfId="5855" builtinId="9" hidden="1"/>
    <cellStyle name="Followed Hyperlink" xfId="5857" builtinId="9" hidden="1"/>
    <cellStyle name="Followed Hyperlink" xfId="5859" builtinId="9" hidden="1"/>
    <cellStyle name="Followed Hyperlink" xfId="5861" builtinId="9" hidden="1"/>
    <cellStyle name="Followed Hyperlink" xfId="5863" builtinId="9" hidden="1"/>
    <cellStyle name="Followed Hyperlink" xfId="5865" builtinId="9" hidden="1"/>
    <cellStyle name="Followed Hyperlink" xfId="5867" builtinId="9" hidden="1"/>
    <cellStyle name="Followed Hyperlink" xfId="5869" builtinId="9" hidden="1"/>
    <cellStyle name="Followed Hyperlink" xfId="5871" builtinId="9" hidden="1"/>
    <cellStyle name="Followed Hyperlink" xfId="5873" builtinId="9" hidden="1"/>
    <cellStyle name="Followed Hyperlink" xfId="5875" builtinId="9" hidden="1"/>
    <cellStyle name="Followed Hyperlink" xfId="5877" builtinId="9" hidden="1"/>
    <cellStyle name="Followed Hyperlink" xfId="5879" builtinId="9" hidden="1"/>
    <cellStyle name="Followed Hyperlink" xfId="5881" builtinId="9" hidden="1"/>
    <cellStyle name="Followed Hyperlink" xfId="5883" builtinId="9" hidden="1"/>
    <cellStyle name="Followed Hyperlink" xfId="5885" builtinId="9" hidden="1"/>
    <cellStyle name="Followed Hyperlink" xfId="5887" builtinId="9" hidden="1"/>
    <cellStyle name="Followed Hyperlink" xfId="5889" builtinId="9" hidden="1"/>
    <cellStyle name="Followed Hyperlink" xfId="5891" builtinId="9" hidden="1"/>
    <cellStyle name="Followed Hyperlink" xfId="5893" builtinId="9" hidden="1"/>
    <cellStyle name="Followed Hyperlink" xfId="5895" builtinId="9" hidden="1"/>
    <cellStyle name="Followed Hyperlink" xfId="5897" builtinId="9" hidden="1"/>
    <cellStyle name="Followed Hyperlink" xfId="5899" builtinId="9" hidden="1"/>
    <cellStyle name="Followed Hyperlink" xfId="5901" builtinId="9" hidden="1"/>
    <cellStyle name="Followed Hyperlink" xfId="5903" builtinId="9" hidden="1"/>
    <cellStyle name="Followed Hyperlink" xfId="5905" builtinId="9" hidden="1"/>
    <cellStyle name="Followed Hyperlink" xfId="5907" builtinId="9" hidden="1"/>
    <cellStyle name="Followed Hyperlink" xfId="5909" builtinId="9" hidden="1"/>
    <cellStyle name="Followed Hyperlink" xfId="5911" builtinId="9" hidden="1"/>
    <cellStyle name="Followed Hyperlink" xfId="5913" builtinId="9" hidden="1"/>
    <cellStyle name="Followed Hyperlink" xfId="5915" builtinId="9" hidden="1"/>
    <cellStyle name="Followed Hyperlink" xfId="5917" builtinId="9" hidden="1"/>
    <cellStyle name="Followed Hyperlink" xfId="5919" builtinId="9" hidden="1"/>
    <cellStyle name="Followed Hyperlink" xfId="5921" builtinId="9" hidden="1"/>
    <cellStyle name="Followed Hyperlink" xfId="5925" builtinId="9" hidden="1"/>
    <cellStyle name="Followed Hyperlink" xfId="5927" builtinId="9" hidden="1"/>
    <cellStyle name="Followed Hyperlink" xfId="5928" builtinId="9" hidden="1"/>
    <cellStyle name="Followed Hyperlink" xfId="5931" builtinId="9" hidden="1"/>
    <cellStyle name="Followed Hyperlink" xfId="5933" builtinId="9" hidden="1"/>
    <cellStyle name="Followed Hyperlink" xfId="5935" builtinId="9" hidden="1"/>
    <cellStyle name="Followed Hyperlink" xfId="5937" builtinId="9" hidden="1"/>
    <cellStyle name="Followed Hyperlink" xfId="5939" builtinId="9" hidden="1"/>
    <cellStyle name="Followed Hyperlink" xfId="5941" builtinId="9" hidden="1"/>
    <cellStyle name="Followed Hyperlink" xfId="5943" builtinId="9" hidden="1"/>
    <cellStyle name="Followed Hyperlink" xfId="5945" builtinId="9" hidden="1"/>
    <cellStyle name="Followed Hyperlink" xfId="5947" builtinId="9" hidden="1"/>
    <cellStyle name="Followed Hyperlink" xfId="5949" builtinId="9" hidden="1"/>
    <cellStyle name="Followed Hyperlink" xfId="5951" builtinId="9" hidden="1"/>
    <cellStyle name="Followed Hyperlink" xfId="5953" builtinId="9" hidden="1"/>
    <cellStyle name="Followed Hyperlink" xfId="5955" builtinId="9" hidden="1"/>
    <cellStyle name="Followed Hyperlink" xfId="5957" builtinId="9" hidden="1"/>
    <cellStyle name="Followed Hyperlink" xfId="5959" builtinId="9" hidden="1"/>
    <cellStyle name="Followed Hyperlink" xfId="5961" builtinId="9" hidden="1"/>
    <cellStyle name="Followed Hyperlink" xfId="5963" builtinId="9" hidden="1"/>
    <cellStyle name="Followed Hyperlink" xfId="5965" builtinId="9" hidden="1"/>
    <cellStyle name="Followed Hyperlink" xfId="5967" builtinId="9" hidden="1"/>
    <cellStyle name="Followed Hyperlink" xfId="5969" builtinId="9" hidden="1"/>
    <cellStyle name="Followed Hyperlink" xfId="5971" builtinId="9" hidden="1"/>
    <cellStyle name="Followed Hyperlink" xfId="5973" builtinId="9" hidden="1"/>
    <cellStyle name="Followed Hyperlink" xfId="5975" builtinId="9" hidden="1"/>
    <cellStyle name="Followed Hyperlink" xfId="5977" builtinId="9" hidden="1"/>
    <cellStyle name="Followed Hyperlink" xfId="5979" builtinId="9" hidden="1"/>
    <cellStyle name="Followed Hyperlink" xfId="5981" builtinId="9" hidden="1"/>
    <cellStyle name="Followed Hyperlink" xfId="5983" builtinId="9" hidden="1"/>
    <cellStyle name="Followed Hyperlink" xfId="5985" builtinId="9" hidden="1"/>
    <cellStyle name="Followed Hyperlink" xfId="5987" builtinId="9" hidden="1"/>
    <cellStyle name="Followed Hyperlink" xfId="5989" builtinId="9" hidden="1"/>
    <cellStyle name="Followed Hyperlink" xfId="5991" builtinId="9" hidden="1"/>
    <cellStyle name="Followed Hyperlink" xfId="5993" builtinId="9" hidden="1"/>
    <cellStyle name="Followed Hyperlink" xfId="5995" builtinId="9" hidden="1"/>
    <cellStyle name="Followed Hyperlink" xfId="5997" builtinId="9" hidden="1"/>
    <cellStyle name="Followed Hyperlink" xfId="5999" builtinId="9" hidden="1"/>
    <cellStyle name="Followed Hyperlink" xfId="6001" builtinId="9" hidden="1"/>
    <cellStyle name="Followed Hyperlink" xfId="6003" builtinId="9" hidden="1"/>
    <cellStyle name="Followed Hyperlink" xfId="6005" builtinId="9" hidden="1"/>
    <cellStyle name="Followed Hyperlink" xfId="6007" builtinId="9" hidden="1"/>
    <cellStyle name="Followed Hyperlink" xfId="6009" builtinId="9" hidden="1"/>
    <cellStyle name="Followed Hyperlink" xfId="6011" builtinId="9" hidden="1"/>
    <cellStyle name="Followed Hyperlink" xfId="6013" builtinId="9" hidden="1"/>
    <cellStyle name="Followed Hyperlink" xfId="6015" builtinId="9" hidden="1"/>
    <cellStyle name="Followed Hyperlink" xfId="6017" builtinId="9" hidden="1"/>
    <cellStyle name="Followed Hyperlink" xfId="6019" builtinId="9" hidden="1"/>
    <cellStyle name="Followed Hyperlink" xfId="6021" builtinId="9" hidden="1"/>
    <cellStyle name="Followed Hyperlink" xfId="6023" builtinId="9" hidden="1"/>
    <cellStyle name="Followed Hyperlink" xfId="6025" builtinId="9" hidden="1"/>
    <cellStyle name="Followed Hyperlink" xfId="6027" builtinId="9" hidden="1"/>
    <cellStyle name="Followed Hyperlink" xfId="6029" builtinId="9" hidden="1"/>
    <cellStyle name="Followed Hyperlink" xfId="6031" builtinId="9" hidden="1"/>
    <cellStyle name="Followed Hyperlink" xfId="6033" builtinId="9" hidden="1"/>
    <cellStyle name="Followed Hyperlink" xfId="6035" builtinId="9" hidden="1"/>
    <cellStyle name="Followed Hyperlink" xfId="6037" builtinId="9" hidden="1"/>
    <cellStyle name="Followed Hyperlink" xfId="6039" builtinId="9" hidden="1"/>
    <cellStyle name="Followed Hyperlink" xfId="6041" builtinId="9" hidden="1"/>
    <cellStyle name="Followed Hyperlink" xfId="6043" builtinId="9" hidden="1"/>
    <cellStyle name="Followed Hyperlink" xfId="6045" builtinId="9" hidden="1"/>
    <cellStyle name="Followed Hyperlink" xfId="6047" builtinId="9" hidden="1"/>
    <cellStyle name="Followed Hyperlink" xfId="6049" builtinId="9" hidden="1"/>
    <cellStyle name="Followed Hyperlink" xfId="6051" builtinId="9" hidden="1"/>
    <cellStyle name="Followed Hyperlink" xfId="6053" builtinId="9" hidden="1"/>
    <cellStyle name="Followed Hyperlink" xfId="6055" builtinId="9" hidden="1"/>
    <cellStyle name="Followed Hyperlink" xfId="6057" builtinId="9" hidden="1"/>
    <cellStyle name="Followed Hyperlink" xfId="6059" builtinId="9" hidden="1"/>
    <cellStyle name="Followed Hyperlink" xfId="6061" builtinId="9" hidden="1"/>
    <cellStyle name="Followed Hyperlink" xfId="6063" builtinId="9" hidden="1"/>
    <cellStyle name="Followed Hyperlink" xfId="6065" builtinId="9" hidden="1"/>
    <cellStyle name="Followed Hyperlink" xfId="6067" builtinId="9" hidden="1"/>
    <cellStyle name="Followed Hyperlink" xfId="6069" builtinId="9" hidden="1"/>
    <cellStyle name="Followed Hyperlink" xfId="6071" builtinId="9" hidden="1"/>
    <cellStyle name="Followed Hyperlink" xfId="6073" builtinId="9" hidden="1"/>
    <cellStyle name="Followed Hyperlink" xfId="6075" builtinId="9" hidden="1"/>
    <cellStyle name="Followed Hyperlink" xfId="6077" builtinId="9" hidden="1"/>
    <cellStyle name="Followed Hyperlink" xfId="6079" builtinId="9" hidden="1"/>
    <cellStyle name="Followed Hyperlink" xfId="6081" builtinId="9" hidden="1"/>
    <cellStyle name="Followed Hyperlink" xfId="6083" builtinId="9" hidden="1"/>
    <cellStyle name="Followed Hyperlink" xfId="6085" builtinId="9" hidden="1"/>
    <cellStyle name="Followed Hyperlink" xfId="6087" builtinId="9" hidden="1"/>
    <cellStyle name="Followed Hyperlink" xfId="6089" builtinId="9" hidden="1"/>
    <cellStyle name="Followed Hyperlink" xfId="6091" builtinId="9" hidden="1"/>
    <cellStyle name="Followed Hyperlink" xfId="6093" builtinId="9" hidden="1"/>
    <cellStyle name="Followed Hyperlink" xfId="6095" builtinId="9" hidden="1"/>
    <cellStyle name="Followed Hyperlink" xfId="6097" builtinId="9" hidden="1"/>
    <cellStyle name="Followed Hyperlink" xfId="6099" builtinId="9" hidden="1"/>
    <cellStyle name="Followed Hyperlink" xfId="6101" builtinId="9" hidden="1"/>
    <cellStyle name="Followed Hyperlink" xfId="6103" builtinId="9" hidden="1"/>
    <cellStyle name="Followed Hyperlink" xfId="6105" builtinId="9" hidden="1"/>
    <cellStyle name="Followed Hyperlink" xfId="6107" builtinId="9" hidden="1"/>
    <cellStyle name="Followed Hyperlink" xfId="6109" builtinId="9" hidden="1"/>
    <cellStyle name="Followed Hyperlink" xfId="6111" builtinId="9" hidden="1"/>
    <cellStyle name="Followed Hyperlink" xfId="6113" builtinId="9" hidden="1"/>
    <cellStyle name="Followed Hyperlink" xfId="6115" builtinId="9" hidden="1"/>
    <cellStyle name="Followed Hyperlink" xfId="6117" builtinId="9" hidden="1"/>
    <cellStyle name="Followed Hyperlink" xfId="6119" builtinId="9" hidden="1"/>
    <cellStyle name="Followed Hyperlink" xfId="6121" builtinId="9" hidden="1"/>
    <cellStyle name="Followed Hyperlink" xfId="6123" builtinId="9" hidden="1"/>
    <cellStyle name="Followed Hyperlink" xfId="6125" builtinId="9" hidden="1"/>
    <cellStyle name="Followed Hyperlink" xfId="6127" builtinId="9" hidden="1"/>
    <cellStyle name="Followed Hyperlink" xfId="6129" builtinId="9" hidden="1"/>
    <cellStyle name="Followed Hyperlink" xfId="6131" builtinId="9" hidden="1"/>
    <cellStyle name="Followed Hyperlink" xfId="6133" builtinId="9" hidden="1"/>
    <cellStyle name="Followed Hyperlink" xfId="6135" builtinId="9" hidden="1"/>
    <cellStyle name="Followed Hyperlink" xfId="6137" builtinId="9" hidden="1"/>
    <cellStyle name="Followed Hyperlink" xfId="6139" builtinId="9" hidden="1"/>
    <cellStyle name="Followed Hyperlink" xfId="6141" builtinId="9" hidden="1"/>
    <cellStyle name="Followed Hyperlink" xfId="6143" builtinId="9" hidden="1"/>
    <cellStyle name="Followed Hyperlink" xfId="6145" builtinId="9" hidden="1"/>
    <cellStyle name="Followed Hyperlink" xfId="6147" builtinId="9" hidden="1"/>
    <cellStyle name="Followed Hyperlink" xfId="6149" builtinId="9" hidden="1"/>
    <cellStyle name="Followed Hyperlink" xfId="6151" builtinId="9" hidden="1"/>
    <cellStyle name="Followed Hyperlink" xfId="6153" builtinId="9" hidden="1"/>
    <cellStyle name="Followed Hyperlink" xfId="6156" builtinId="9" hidden="1"/>
    <cellStyle name="Followed Hyperlink" xfId="6158" builtinId="9" hidden="1"/>
    <cellStyle name="Followed Hyperlink" xfId="6160" builtinId="9" hidden="1"/>
    <cellStyle name="Followed Hyperlink" xfId="6162" builtinId="9" hidden="1"/>
    <cellStyle name="Followed Hyperlink" xfId="6164" builtinId="9" hidden="1"/>
    <cellStyle name="Followed Hyperlink" xfId="6166" builtinId="9" hidden="1"/>
    <cellStyle name="Followed Hyperlink" xfId="6168" builtinId="9" hidden="1"/>
    <cellStyle name="Followed Hyperlink" xfId="6170" builtinId="9" hidden="1"/>
    <cellStyle name="Followed Hyperlink" xfId="6172" builtinId="9" hidden="1"/>
    <cellStyle name="Followed Hyperlink" xfId="6174" builtinId="9" hidden="1"/>
    <cellStyle name="Followed Hyperlink" xfId="6176" builtinId="9" hidden="1"/>
    <cellStyle name="Followed Hyperlink" xfId="6178" builtinId="9" hidden="1"/>
    <cellStyle name="Followed Hyperlink" xfId="6180" builtinId="9" hidden="1"/>
    <cellStyle name="Followed Hyperlink" xfId="6212" builtinId="9" hidden="1"/>
    <cellStyle name="Followed Hyperlink" xfId="6217" builtinId="9" hidden="1"/>
    <cellStyle name="Followed Hyperlink" xfId="6219" builtinId="9" hidden="1"/>
    <cellStyle name="Followed Hyperlink" xfId="6221" builtinId="9" hidden="1"/>
    <cellStyle name="Followed Hyperlink" xfId="6223" builtinId="9" hidden="1"/>
    <cellStyle name="Followed Hyperlink" xfId="6225" builtinId="9" hidden="1"/>
    <cellStyle name="Followed Hyperlink" xfId="6228" builtinId="9" hidden="1"/>
    <cellStyle name="Followed Hyperlink" xfId="6230" builtinId="9" hidden="1"/>
    <cellStyle name="Followed Hyperlink" xfId="6232" builtinId="9" hidden="1"/>
    <cellStyle name="Followed Hyperlink" xfId="6234" builtinId="9" hidden="1"/>
    <cellStyle name="Followed Hyperlink" xfId="6236" builtinId="9" hidden="1"/>
    <cellStyle name="Followed Hyperlink" xfId="6238" builtinId="9" hidden="1"/>
    <cellStyle name="Followed Hyperlink" xfId="6240" builtinId="9" hidden="1"/>
    <cellStyle name="Followed Hyperlink" xfId="6242" builtinId="9" hidden="1"/>
    <cellStyle name="Followed Hyperlink" xfId="6244" builtinId="9" hidden="1"/>
    <cellStyle name="Followed Hyperlink" xfId="6246" builtinId="9" hidden="1"/>
    <cellStyle name="Followed Hyperlink" xfId="6248" builtinId="9" hidden="1"/>
    <cellStyle name="Followed Hyperlink" xfId="6250" builtinId="9" hidden="1"/>
    <cellStyle name="Followed Hyperlink" xfId="6252" builtinId="9" hidden="1"/>
    <cellStyle name="Followed Hyperlink" xfId="6254" builtinId="9" hidden="1"/>
    <cellStyle name="Followed Hyperlink" xfId="6256" builtinId="9" hidden="1"/>
    <cellStyle name="Followed Hyperlink" xfId="6258" builtinId="9" hidden="1"/>
    <cellStyle name="Followed Hyperlink" xfId="6260" builtinId="9" hidden="1"/>
    <cellStyle name="Followed Hyperlink" xfId="6262" builtinId="9" hidden="1"/>
    <cellStyle name="Followed Hyperlink" xfId="6264" builtinId="9" hidden="1"/>
    <cellStyle name="Followed Hyperlink" xfId="6266" builtinId="9" hidden="1"/>
    <cellStyle name="Followed Hyperlink" xfId="6268" builtinId="9" hidden="1"/>
    <cellStyle name="Followed Hyperlink" xfId="6270" builtinId="9" hidden="1"/>
    <cellStyle name="Followed Hyperlink" xfId="6272" builtinId="9" hidden="1"/>
    <cellStyle name="Followed Hyperlink" xfId="6274" builtinId="9" hidden="1"/>
    <cellStyle name="Followed Hyperlink" xfId="6276" builtinId="9" hidden="1"/>
    <cellStyle name="Followed Hyperlink" xfId="6278" builtinId="9" hidden="1"/>
    <cellStyle name="Followed Hyperlink" xfId="6280" builtinId="9" hidden="1"/>
    <cellStyle name="Followed Hyperlink" xfId="6282" builtinId="9" hidden="1"/>
    <cellStyle name="Followed Hyperlink" xfId="6284" builtinId="9" hidden="1"/>
    <cellStyle name="Followed Hyperlink" xfId="6286" builtinId="9" hidden="1"/>
    <cellStyle name="Followed Hyperlink" xfId="6288" builtinId="9" hidden="1"/>
    <cellStyle name="Followed Hyperlink" xfId="6290" builtinId="9" hidden="1"/>
    <cellStyle name="Followed Hyperlink" xfId="6292" builtinId="9" hidden="1"/>
    <cellStyle name="Followed Hyperlink" xfId="6294" builtinId="9" hidden="1"/>
    <cellStyle name="Followed Hyperlink" xfId="6296" builtinId="9" hidden="1"/>
    <cellStyle name="Followed Hyperlink" xfId="6298" builtinId="9" hidden="1"/>
    <cellStyle name="Followed Hyperlink" xfId="6300" builtinId="9" hidden="1"/>
    <cellStyle name="Followed Hyperlink" xfId="6302" builtinId="9" hidden="1"/>
    <cellStyle name="Followed Hyperlink" xfId="6304" builtinId="9" hidden="1"/>
    <cellStyle name="Followed Hyperlink" xfId="6306" builtinId="9" hidden="1"/>
    <cellStyle name="Followed Hyperlink" xfId="6308" builtinId="9" hidden="1"/>
    <cellStyle name="Followed Hyperlink" xfId="6310" builtinId="9" hidden="1"/>
    <cellStyle name="Followed Hyperlink" xfId="6312" builtinId="9" hidden="1"/>
    <cellStyle name="Followed Hyperlink" xfId="6314" builtinId="9" hidden="1"/>
    <cellStyle name="Followed Hyperlink" xfId="6316" builtinId="9" hidden="1"/>
    <cellStyle name="Followed Hyperlink" xfId="6318" builtinId="9" hidden="1"/>
    <cellStyle name="Followed Hyperlink" xfId="6320" builtinId="9" hidden="1"/>
    <cellStyle name="Followed Hyperlink" xfId="369" builtinId="9" hidden="1"/>
    <cellStyle name="Followed Hyperlink" xfId="6213" builtinId="9" hidden="1"/>
    <cellStyle name="Followed Hyperlink" xfId="6322" builtinId="9" hidden="1"/>
    <cellStyle name="Followed Hyperlink" xfId="6324" builtinId="9" hidden="1"/>
    <cellStyle name="Followed Hyperlink" xfId="6326" builtinId="9" hidden="1"/>
    <cellStyle name="Followed Hyperlink" xfId="6328" builtinId="9" hidden="1"/>
    <cellStyle name="Followed Hyperlink" xfId="6330" builtinId="9" hidden="1"/>
    <cellStyle name="Followed Hyperlink" xfId="6332"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1" builtinId="9" hidden="1"/>
    <cellStyle name="Followed Hyperlink" xfId="6493" builtinId="9" hidden="1"/>
    <cellStyle name="Followed Hyperlink" xfId="6495" builtinId="9" hidden="1"/>
    <cellStyle name="Followed Hyperlink" xfId="6497" builtinId="9" hidden="1"/>
    <cellStyle name="Followed Hyperlink" xfId="6499" builtinId="9" hidden="1"/>
    <cellStyle name="Followed Hyperlink" xfId="6501" builtinId="9" hidden="1"/>
    <cellStyle name="Followed Hyperlink" xfId="6503" builtinId="9" hidden="1"/>
    <cellStyle name="Followed Hyperlink" xfId="6505" builtinId="9" hidden="1"/>
    <cellStyle name="Followed Hyperlink" xfId="6507" builtinId="9" hidden="1"/>
    <cellStyle name="Followed Hyperlink" xfId="6509"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3" builtinId="9" hidden="1"/>
    <cellStyle name="Followed Hyperlink" xfId="6585" builtinId="9" hidden="1"/>
    <cellStyle name="Followed Hyperlink" xfId="6587" builtinId="9" hidden="1"/>
    <cellStyle name="Followed Hyperlink" xfId="6589" builtinId="9" hidden="1"/>
    <cellStyle name="Followed Hyperlink" xfId="6591" builtinId="9" hidden="1"/>
    <cellStyle name="Followed Hyperlink" xfId="6593" builtinId="9" hidden="1"/>
    <cellStyle name="Followed Hyperlink" xfId="6595" builtinId="9" hidden="1"/>
    <cellStyle name="Followed Hyperlink" xfId="6597" builtinId="9" hidden="1"/>
    <cellStyle name="Followed Hyperlink" xfId="6599" builtinId="9" hidden="1"/>
    <cellStyle name="Followed Hyperlink" xfId="6601" builtinId="9" hidden="1"/>
    <cellStyle name="Followed Hyperlink" xfId="6603" builtinId="9" hidden="1"/>
    <cellStyle name="Followed Hyperlink" xfId="6605" builtinId="9" hidden="1"/>
    <cellStyle name="Followed Hyperlink" xfId="6607" builtinId="9" hidden="1"/>
    <cellStyle name="Followed Hyperlink" xfId="6609" builtinId="9" hidden="1"/>
    <cellStyle name="Followed Hyperlink" xfId="6611" builtinId="9" hidden="1"/>
    <cellStyle name="Followed Hyperlink" xfId="6613" builtinId="9" hidden="1"/>
    <cellStyle name="Followed Hyperlink" xfId="6615" builtinId="9" hidden="1"/>
    <cellStyle name="Followed Hyperlink" xfId="6617" builtinId="9" hidden="1"/>
    <cellStyle name="Followed Hyperlink" xfId="6619" builtinId="9" hidden="1"/>
    <cellStyle name="Followed Hyperlink" xfId="6621" builtinId="9" hidden="1"/>
    <cellStyle name="Followed Hyperlink" xfId="6623" builtinId="9" hidden="1"/>
    <cellStyle name="Followed Hyperlink" xfId="6625" builtinId="9" hidden="1"/>
    <cellStyle name="Followed Hyperlink" xfId="6627" builtinId="9" hidden="1"/>
    <cellStyle name="Followed Hyperlink" xfId="6629" builtinId="9" hidden="1"/>
    <cellStyle name="Followed Hyperlink" xfId="6631" builtinId="9" hidden="1"/>
    <cellStyle name="Followed Hyperlink" xfId="6633" builtinId="9" hidden="1"/>
    <cellStyle name="Followed Hyperlink" xfId="6635" builtinId="9" hidden="1"/>
    <cellStyle name="Followed Hyperlink" xfId="6637" builtinId="9" hidden="1"/>
    <cellStyle name="Followed Hyperlink" xfId="6639" builtinId="9" hidden="1"/>
    <cellStyle name="Followed Hyperlink" xfId="6641" builtinId="9" hidden="1"/>
    <cellStyle name="Followed Hyperlink" xfId="6643" builtinId="9" hidden="1"/>
    <cellStyle name="Followed Hyperlink" xfId="6645" builtinId="9" hidden="1"/>
    <cellStyle name="Followed Hyperlink" xfId="6647" builtinId="9" hidden="1"/>
    <cellStyle name="Followed Hyperlink" xfId="6649" builtinId="9" hidden="1"/>
    <cellStyle name="Followed Hyperlink" xfId="6651" builtinId="9" hidden="1"/>
    <cellStyle name="Followed Hyperlink" xfId="6653" builtinId="9" hidden="1"/>
    <cellStyle name="Followed Hyperlink" xfId="6655" builtinId="9" hidden="1"/>
    <cellStyle name="Followed Hyperlink" xfId="6657" builtinId="9" hidden="1"/>
    <cellStyle name="Followed Hyperlink" xfId="6659" builtinId="9" hidden="1"/>
    <cellStyle name="Followed Hyperlink" xfId="6661" builtinId="9" hidden="1"/>
    <cellStyle name="Followed Hyperlink" xfId="6663" builtinId="9" hidden="1"/>
    <cellStyle name="Followed Hyperlink" xfId="6665" builtinId="9" hidden="1"/>
    <cellStyle name="Followed Hyperlink" xfId="6667" builtinId="9" hidden="1"/>
    <cellStyle name="Followed Hyperlink" xfId="6669" builtinId="9" hidden="1"/>
    <cellStyle name="Followed Hyperlink" xfId="6671" builtinId="9" hidden="1"/>
    <cellStyle name="Followed Hyperlink" xfId="6673" builtinId="9" hidden="1"/>
    <cellStyle name="Followed Hyperlink" xfId="6675" builtinId="9" hidden="1"/>
    <cellStyle name="Followed Hyperlink" xfId="6677" builtinId="9" hidden="1"/>
    <cellStyle name="Followed Hyperlink" xfId="6679" builtinId="9" hidden="1"/>
    <cellStyle name="Followed Hyperlink" xfId="6681" builtinId="9" hidden="1"/>
    <cellStyle name="Followed Hyperlink" xfId="6683" builtinId="9" hidden="1"/>
    <cellStyle name="Followed Hyperlink" xfId="6685" builtinId="9" hidden="1"/>
    <cellStyle name="Followed Hyperlink" xfId="6687" builtinId="9" hidden="1"/>
    <cellStyle name="Followed Hyperlink" xfId="6689" builtinId="9" hidden="1"/>
    <cellStyle name="Followed Hyperlink" xfId="6691" builtinId="9" hidden="1"/>
    <cellStyle name="Followed Hyperlink" xfId="6693" builtinId="9" hidden="1"/>
    <cellStyle name="Followed Hyperlink" xfId="6695" builtinId="9" hidden="1"/>
    <cellStyle name="Followed Hyperlink" xfId="6697" builtinId="9" hidden="1"/>
    <cellStyle name="Followed Hyperlink" xfId="6699" builtinId="9" hidden="1"/>
    <cellStyle name="Followed Hyperlink" xfId="6701" builtinId="9" hidden="1"/>
    <cellStyle name="Followed Hyperlink" xfId="6703" builtinId="9" hidden="1"/>
    <cellStyle name="Followed Hyperlink" xfId="6705" builtinId="9" hidden="1"/>
    <cellStyle name="Followed Hyperlink" xfId="6707" builtinId="9" hidden="1"/>
    <cellStyle name="Followed Hyperlink" xfId="6709" builtinId="9" hidden="1"/>
    <cellStyle name="Followed Hyperlink" xfId="6711" builtinId="9" hidden="1"/>
    <cellStyle name="Followed Hyperlink" xfId="6713" builtinId="9" hidden="1"/>
    <cellStyle name="Followed Hyperlink" xfId="6715" builtinId="9" hidden="1"/>
    <cellStyle name="Followed Hyperlink" xfId="6717" builtinId="9" hidden="1"/>
    <cellStyle name="Followed Hyperlink" xfId="6719" builtinId="9" hidden="1"/>
    <cellStyle name="Followed Hyperlink" xfId="6721" builtinId="9" hidden="1"/>
    <cellStyle name="Followed Hyperlink" xfId="6723" builtinId="9" hidden="1"/>
    <cellStyle name="Followed Hyperlink" xfId="6725" builtinId="9" hidden="1"/>
    <cellStyle name="Followed Hyperlink" xfId="6727"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5" builtinId="9" hidden="1"/>
    <cellStyle name="Followed Hyperlink" xfId="6877" builtinId="9" hidden="1"/>
    <cellStyle name="Followed Hyperlink" xfId="6879" builtinId="9" hidden="1"/>
    <cellStyle name="Followed Hyperlink" xfId="6881" builtinId="9" hidden="1"/>
    <cellStyle name="Followed Hyperlink" xfId="6883" builtinId="9" hidden="1"/>
    <cellStyle name="Followed Hyperlink" xfId="6885" builtinId="9" hidden="1"/>
    <cellStyle name="Followed Hyperlink" xfId="6887" builtinId="9" hidden="1"/>
    <cellStyle name="Followed Hyperlink" xfId="6889" builtinId="9" hidden="1"/>
    <cellStyle name="Followed Hyperlink" xfId="6891" builtinId="9" hidden="1"/>
    <cellStyle name="Followed Hyperlink" xfId="6893" builtinId="9" hidden="1"/>
    <cellStyle name="Followed Hyperlink" xfId="6895" builtinId="9" hidden="1"/>
    <cellStyle name="Followed Hyperlink" xfId="6897" builtinId="9" hidden="1"/>
    <cellStyle name="Followed Hyperlink" xfId="6899" builtinId="9" hidden="1"/>
    <cellStyle name="Followed Hyperlink" xfId="6901" builtinId="9" hidden="1"/>
    <cellStyle name="Followed Hyperlink" xfId="6903" builtinId="9" hidden="1"/>
    <cellStyle name="Followed Hyperlink" xfId="6905" builtinId="9" hidden="1"/>
    <cellStyle name="Followed Hyperlink" xfId="6907" builtinId="9" hidden="1"/>
    <cellStyle name="Followed Hyperlink" xfId="6909" builtinId="9" hidden="1"/>
    <cellStyle name="Followed Hyperlink" xfId="6911" builtinId="9" hidden="1"/>
    <cellStyle name="Followed Hyperlink" xfId="6913" builtinId="9" hidden="1"/>
    <cellStyle name="Followed Hyperlink" xfId="6915"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9"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4" builtinId="9" hidden="1"/>
    <cellStyle name="Followed Hyperlink" xfId="6996" builtinId="9" hidden="1"/>
    <cellStyle name="Followed Hyperlink" xfId="6998" builtinId="9" hidden="1"/>
    <cellStyle name="Followed Hyperlink" xfId="7000" builtinId="9" hidden="1"/>
    <cellStyle name="Followed Hyperlink" xfId="7002" builtinId="9" hidden="1"/>
    <cellStyle name="Followed Hyperlink" xfId="7004" builtinId="9" hidden="1"/>
    <cellStyle name="Followed Hyperlink" xfId="7006" builtinId="9" hidden="1"/>
    <cellStyle name="Followed Hyperlink" xfId="7008"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7021"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2" builtinId="9" hidden="1"/>
    <cellStyle name="Followed Hyperlink" xfId="7044" builtinId="9" hidden="1"/>
    <cellStyle name="Followed Hyperlink" xfId="7046" builtinId="9" hidden="1"/>
    <cellStyle name="Followed Hyperlink" xfId="7048" builtinId="9" hidden="1"/>
    <cellStyle name="Followed Hyperlink" xfId="7050" builtinId="9" hidden="1"/>
    <cellStyle name="Followed Hyperlink" xfId="7052" builtinId="9" hidden="1"/>
    <cellStyle name="Followed Hyperlink" xfId="7054" builtinId="9" hidden="1"/>
    <cellStyle name="Followed Hyperlink" xfId="7056" builtinId="9" hidden="1"/>
    <cellStyle name="Followed Hyperlink" xfId="7058" builtinId="9" hidden="1"/>
    <cellStyle name="Followed Hyperlink" xfId="7060" builtinId="9" hidden="1"/>
    <cellStyle name="Followed Hyperlink" xfId="7062" builtinId="9" hidden="1"/>
    <cellStyle name="Followed Hyperlink" xfId="7064" builtinId="9" hidden="1"/>
    <cellStyle name="Followed Hyperlink" xfId="7066" builtinId="9" hidden="1"/>
    <cellStyle name="Followed Hyperlink" xfId="7068" builtinId="9" hidden="1"/>
    <cellStyle name="Followed Hyperlink" xfId="7070" builtinId="9" hidden="1"/>
    <cellStyle name="Followed Hyperlink" xfId="7072" builtinId="9" hidden="1"/>
    <cellStyle name="Followed Hyperlink" xfId="7074" builtinId="9" hidden="1"/>
    <cellStyle name="Followed Hyperlink" xfId="7076" builtinId="9" hidden="1"/>
    <cellStyle name="Followed Hyperlink" xfId="7078" builtinId="9" hidden="1"/>
    <cellStyle name="Followed Hyperlink" xfId="7080" builtinId="9" hidden="1"/>
    <cellStyle name="Followed Hyperlink" xfId="7082" builtinId="9" hidden="1"/>
    <cellStyle name="Followed Hyperlink" xfId="7084" builtinId="9" hidden="1"/>
    <cellStyle name="Followed Hyperlink" xfId="7086" builtinId="9" hidden="1"/>
    <cellStyle name="Followed Hyperlink" xfId="7088" builtinId="9" hidden="1"/>
    <cellStyle name="Followed Hyperlink" xfId="7090" builtinId="9" hidden="1"/>
    <cellStyle name="Followed Hyperlink" xfId="7092"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7369" builtinId="9" hidden="1"/>
    <cellStyle name="Followed Hyperlink" xfId="7371" builtinId="9" hidden="1"/>
    <cellStyle name="Followed Hyperlink" xfId="7373" builtinId="9" hidden="1"/>
    <cellStyle name="Followed Hyperlink" xfId="7375" builtinId="9" hidden="1"/>
    <cellStyle name="Followed Hyperlink" xfId="7377" builtinId="9" hidden="1"/>
    <cellStyle name="Followed Hyperlink" xfId="7379" builtinId="9" hidden="1"/>
    <cellStyle name="Followed Hyperlink" xfId="7381" builtinId="9" hidden="1"/>
    <cellStyle name="Followed Hyperlink" xfId="7383" builtinId="9" hidden="1"/>
    <cellStyle name="Followed Hyperlink" xfId="7385" builtinId="9" hidden="1"/>
    <cellStyle name="Followed Hyperlink" xfId="7387" builtinId="9" hidden="1"/>
    <cellStyle name="Followed Hyperlink" xfId="7389" builtinId="9" hidden="1"/>
    <cellStyle name="Followed Hyperlink" xfId="7391" builtinId="9" hidden="1"/>
    <cellStyle name="Followed Hyperlink" xfId="7393" builtinId="9" hidden="1"/>
    <cellStyle name="Followed Hyperlink" xfId="7395" builtinId="9" hidden="1"/>
    <cellStyle name="Followed Hyperlink" xfId="7397" builtinId="9" hidden="1"/>
    <cellStyle name="Followed Hyperlink" xfId="7399" builtinId="9" hidden="1"/>
    <cellStyle name="Followed Hyperlink" xfId="7401" builtinId="9" hidden="1"/>
    <cellStyle name="Followed Hyperlink" xfId="7403" builtinId="9" hidden="1"/>
    <cellStyle name="Followed Hyperlink" xfId="7405" builtinId="9" hidden="1"/>
    <cellStyle name="Followed Hyperlink" xfId="7407" builtinId="9" hidden="1"/>
    <cellStyle name="Followed Hyperlink" xfId="7409" builtinId="9" hidden="1"/>
    <cellStyle name="Followed Hyperlink" xfId="7411" builtinId="9" hidden="1"/>
    <cellStyle name="Followed Hyperlink" xfId="7413" builtinId="9" hidden="1"/>
    <cellStyle name="Followed Hyperlink" xfId="7415" builtinId="9" hidden="1"/>
    <cellStyle name="Followed Hyperlink" xfId="7417" builtinId="9" hidden="1"/>
    <cellStyle name="Followed Hyperlink" xfId="7419" builtinId="9" hidden="1"/>
    <cellStyle name="Followed Hyperlink" xfId="7421" builtinId="9" hidden="1"/>
    <cellStyle name="Followed Hyperlink" xfId="7423" builtinId="9" hidden="1"/>
    <cellStyle name="Followed Hyperlink" xfId="7425" builtinId="9" hidden="1"/>
    <cellStyle name="Followed Hyperlink" xfId="7427" builtinId="9" hidden="1"/>
    <cellStyle name="Followed Hyperlink" xfId="7429" builtinId="9" hidden="1"/>
    <cellStyle name="Followed Hyperlink" xfId="7431" builtinId="9" hidden="1"/>
    <cellStyle name="Followed Hyperlink" xfId="7433" builtinId="9" hidden="1"/>
    <cellStyle name="Followed Hyperlink" xfId="7435" builtinId="9" hidden="1"/>
    <cellStyle name="Followed Hyperlink" xfId="7437" builtinId="9" hidden="1"/>
    <cellStyle name="Followed Hyperlink" xfId="7439" builtinId="9" hidden="1"/>
    <cellStyle name="Followed Hyperlink" xfId="7441" builtinId="9" hidden="1"/>
    <cellStyle name="Followed Hyperlink" xfId="7443" builtinId="9" hidden="1"/>
    <cellStyle name="Followed Hyperlink" xfId="7445" builtinId="9" hidden="1"/>
    <cellStyle name="Followed Hyperlink" xfId="7447" builtinId="9" hidden="1"/>
    <cellStyle name="Followed Hyperlink" xfId="7449" builtinId="9" hidden="1"/>
    <cellStyle name="Followed Hyperlink" xfId="7451" builtinId="9" hidden="1"/>
    <cellStyle name="Followed Hyperlink" xfId="7453" builtinId="9" hidden="1"/>
    <cellStyle name="Followed Hyperlink" xfId="7455" builtinId="9" hidden="1"/>
    <cellStyle name="Followed Hyperlink" xfId="7457" builtinId="9" hidden="1"/>
    <cellStyle name="Followed Hyperlink" xfId="7459" builtinId="9" hidden="1"/>
    <cellStyle name="Followed Hyperlink" xfId="7461" builtinId="9" hidden="1"/>
    <cellStyle name="Followed Hyperlink" xfId="7463" builtinId="9" hidden="1"/>
    <cellStyle name="Followed Hyperlink" xfId="7465" builtinId="9" hidden="1"/>
    <cellStyle name="Followed Hyperlink" xfId="7467" builtinId="9" hidden="1"/>
    <cellStyle name="Followed Hyperlink" xfId="7469" builtinId="9" hidden="1"/>
    <cellStyle name="Followed Hyperlink" xfId="7471" builtinId="9" hidden="1"/>
    <cellStyle name="Followed Hyperlink" xfId="7473" builtinId="9" hidden="1"/>
    <cellStyle name="Followed Hyperlink" xfId="7475" builtinId="9" hidden="1"/>
    <cellStyle name="Followed Hyperlink" xfId="7477" builtinId="9" hidden="1"/>
    <cellStyle name="Followed Hyperlink" xfId="7479" builtinId="9" hidden="1"/>
    <cellStyle name="Followed Hyperlink" xfId="7481" builtinId="9" hidden="1"/>
    <cellStyle name="Followed Hyperlink" xfId="7483" builtinId="9" hidden="1"/>
    <cellStyle name="Followed Hyperlink" xfId="7485" builtinId="9" hidden="1"/>
    <cellStyle name="Followed Hyperlink" xfId="7487" builtinId="9" hidden="1"/>
    <cellStyle name="Followed Hyperlink" xfId="7489" builtinId="9" hidden="1"/>
    <cellStyle name="Followed Hyperlink" xfId="7491" builtinId="9" hidden="1"/>
    <cellStyle name="Followed Hyperlink" xfId="7493" builtinId="9" hidden="1"/>
    <cellStyle name="Followed Hyperlink" xfId="7495" builtinId="9" hidden="1"/>
    <cellStyle name="Followed Hyperlink" xfId="7497" builtinId="9" hidden="1"/>
    <cellStyle name="Followed Hyperlink" xfId="7499" builtinId="9" hidden="1"/>
    <cellStyle name="Followed Hyperlink" xfId="7501" builtinId="9" hidden="1"/>
    <cellStyle name="Followed Hyperlink" xfId="7503" builtinId="9" hidden="1"/>
    <cellStyle name="Followed Hyperlink" xfId="7505" builtinId="9" hidden="1"/>
    <cellStyle name="Followed Hyperlink" xfId="7507" builtinId="9" hidden="1"/>
    <cellStyle name="Followed Hyperlink" xfId="7509" builtinId="9" hidden="1"/>
    <cellStyle name="Followed Hyperlink" xfId="7511" builtinId="9" hidden="1"/>
    <cellStyle name="Followed Hyperlink" xfId="7513" builtinId="9" hidden="1"/>
    <cellStyle name="Followed Hyperlink" xfId="7515" builtinId="9" hidden="1"/>
    <cellStyle name="Followed Hyperlink" xfId="7517" builtinId="9" hidden="1"/>
    <cellStyle name="Followed Hyperlink" xfId="7519" builtinId="9" hidden="1"/>
    <cellStyle name="Followed Hyperlink" xfId="7521" builtinId="9" hidden="1"/>
    <cellStyle name="Followed Hyperlink" xfId="7523" builtinId="9" hidden="1"/>
    <cellStyle name="Followed Hyperlink" xfId="7525" builtinId="9" hidden="1"/>
    <cellStyle name="Followed Hyperlink" xfId="7527" builtinId="9" hidden="1"/>
    <cellStyle name="Followed Hyperlink" xfId="7529" builtinId="9" hidden="1"/>
    <cellStyle name="Followed Hyperlink" xfId="7531" builtinId="9" hidden="1"/>
    <cellStyle name="Followed Hyperlink" xfId="7533" builtinId="9" hidden="1"/>
    <cellStyle name="Followed Hyperlink" xfId="7535" builtinId="9" hidden="1"/>
    <cellStyle name="Followed Hyperlink" xfId="7537" builtinId="9" hidden="1"/>
    <cellStyle name="Followed Hyperlink" xfId="7539" builtinId="9" hidden="1"/>
    <cellStyle name="Followed Hyperlink" xfId="7541" builtinId="9" hidden="1"/>
    <cellStyle name="Followed Hyperlink" xfId="7543" builtinId="9" hidden="1"/>
    <cellStyle name="Followed Hyperlink" xfId="7545" builtinId="9" hidden="1"/>
    <cellStyle name="Followed Hyperlink" xfId="7547" builtinId="9" hidden="1"/>
    <cellStyle name="Followed Hyperlink" xfId="7549" builtinId="9" hidden="1"/>
    <cellStyle name="Followed Hyperlink" xfId="7551" builtinId="9" hidden="1"/>
    <cellStyle name="Followed Hyperlink" xfId="7553" builtinId="9" hidden="1"/>
    <cellStyle name="Followed Hyperlink" xfId="7555" builtinId="9" hidden="1"/>
    <cellStyle name="Followed Hyperlink" xfId="7557" builtinId="9" hidden="1"/>
    <cellStyle name="Followed Hyperlink" xfId="7559" builtinId="9" hidden="1"/>
    <cellStyle name="Followed Hyperlink" xfId="7561" builtinId="9" hidden="1"/>
    <cellStyle name="Followed Hyperlink" xfId="7563" builtinId="9" hidden="1"/>
    <cellStyle name="Followed Hyperlink" xfId="7565" builtinId="9" hidden="1"/>
    <cellStyle name="Followed Hyperlink" xfId="7567" builtinId="9" hidden="1"/>
    <cellStyle name="Followed Hyperlink" xfId="7569" builtinId="9" hidden="1"/>
    <cellStyle name="Followed Hyperlink" xfId="7571" builtinId="9" hidden="1"/>
    <cellStyle name="Followed Hyperlink" xfId="7573" builtinId="9" hidden="1"/>
    <cellStyle name="Followed Hyperlink" xfId="7575" builtinId="9" hidden="1"/>
    <cellStyle name="Followed Hyperlink" xfId="7577" builtinId="9" hidden="1"/>
    <cellStyle name="Followed Hyperlink" xfId="7579" builtinId="9" hidden="1"/>
    <cellStyle name="Followed Hyperlink" xfId="7581" builtinId="9" hidden="1"/>
    <cellStyle name="Followed Hyperlink" xfId="7583" builtinId="9" hidden="1"/>
    <cellStyle name="Followed Hyperlink" xfId="7585" builtinId="9" hidden="1"/>
    <cellStyle name="Followed Hyperlink" xfId="7587" builtinId="9" hidden="1"/>
    <cellStyle name="Followed Hyperlink" xfId="7589" builtinId="9" hidden="1"/>
    <cellStyle name="Followed Hyperlink" xfId="7591" builtinId="9" hidden="1"/>
    <cellStyle name="Followed Hyperlink" xfId="7593" builtinId="9" hidden="1"/>
    <cellStyle name="Followed Hyperlink" xfId="7595" builtinId="9" hidden="1"/>
    <cellStyle name="Followed Hyperlink" xfId="7597" builtinId="9" hidden="1"/>
    <cellStyle name="Followed Hyperlink" xfId="7599" builtinId="9" hidden="1"/>
    <cellStyle name="Followed Hyperlink" xfId="7601" builtinId="9" hidden="1"/>
    <cellStyle name="Followed Hyperlink" xfId="7603" builtinId="9" hidden="1"/>
    <cellStyle name="Followed Hyperlink" xfId="7605" builtinId="9" hidden="1"/>
    <cellStyle name="Followed Hyperlink" xfId="7607" builtinId="9" hidden="1"/>
    <cellStyle name="Followed Hyperlink" xfId="7609" builtinId="9" hidden="1"/>
    <cellStyle name="Followed Hyperlink" xfId="7611" builtinId="9" hidden="1"/>
    <cellStyle name="Followed Hyperlink" xfId="7613" builtinId="9" hidden="1"/>
    <cellStyle name="Followed Hyperlink" xfId="7615" builtinId="9" hidden="1"/>
    <cellStyle name="Followed Hyperlink" xfId="7617" builtinId="9" hidden="1"/>
    <cellStyle name="Followed Hyperlink" xfId="7619" builtinId="9" hidden="1"/>
    <cellStyle name="Followed Hyperlink" xfId="7621" builtinId="9" hidden="1"/>
    <cellStyle name="Followed Hyperlink" xfId="7623" builtinId="9" hidden="1"/>
    <cellStyle name="Followed Hyperlink" xfId="7625" builtinId="9" hidden="1"/>
    <cellStyle name="Followed Hyperlink" xfId="7627" builtinId="9" hidden="1"/>
    <cellStyle name="Followed Hyperlink" xfId="7629" builtinId="9" hidden="1"/>
    <cellStyle name="Followed Hyperlink" xfId="7631" builtinId="9" hidden="1"/>
    <cellStyle name="Followed Hyperlink" xfId="7633" builtinId="9" hidden="1"/>
    <cellStyle name="Followed Hyperlink" xfId="7635" builtinId="9" hidden="1"/>
    <cellStyle name="Followed Hyperlink" xfId="7637" builtinId="9" hidden="1"/>
    <cellStyle name="Followed Hyperlink" xfId="7639" builtinId="9" hidden="1"/>
    <cellStyle name="Followed Hyperlink" xfId="7641" builtinId="9" hidden="1"/>
    <cellStyle name="Followed Hyperlink" xfId="7643" builtinId="9" hidden="1"/>
    <cellStyle name="Followed Hyperlink" xfId="7645" builtinId="9" hidden="1"/>
    <cellStyle name="Followed Hyperlink" xfId="7647" builtinId="9" hidden="1"/>
    <cellStyle name="Followed Hyperlink" xfId="7649" builtinId="9" hidden="1"/>
    <cellStyle name="Followed Hyperlink" xfId="7651" builtinId="9" hidden="1"/>
    <cellStyle name="Followed Hyperlink" xfId="7653" builtinId="9" hidden="1"/>
    <cellStyle name="Followed Hyperlink" xfId="7655" builtinId="9" hidden="1"/>
    <cellStyle name="Followed Hyperlink" xfId="7657" builtinId="9" hidden="1"/>
    <cellStyle name="Followed Hyperlink" xfId="7659" builtinId="9" hidden="1"/>
    <cellStyle name="Followed Hyperlink" xfId="7661" builtinId="9" hidden="1"/>
    <cellStyle name="Followed Hyperlink" xfId="7663" builtinId="9" hidden="1"/>
    <cellStyle name="Followed Hyperlink" xfId="7665" builtinId="9" hidden="1"/>
    <cellStyle name="Followed Hyperlink" xfId="7667" builtinId="9" hidden="1"/>
    <cellStyle name="Followed Hyperlink" xfId="7669" builtinId="9" hidden="1"/>
    <cellStyle name="Followed Hyperlink" xfId="7671" builtinId="9" hidden="1"/>
    <cellStyle name="Followed Hyperlink" xfId="7673" builtinId="9" hidden="1"/>
    <cellStyle name="Followed Hyperlink" xfId="7675" builtinId="9" hidden="1"/>
    <cellStyle name="Followed Hyperlink" xfId="7677" builtinId="9" hidden="1"/>
    <cellStyle name="Followed Hyperlink" xfId="7679" builtinId="9" hidden="1"/>
    <cellStyle name="Followed Hyperlink" xfId="7681" builtinId="9" hidden="1"/>
    <cellStyle name="Followed Hyperlink" xfId="7683" builtinId="9" hidden="1"/>
    <cellStyle name="Followed Hyperlink" xfId="7685" builtinId="9" hidden="1"/>
    <cellStyle name="Followed Hyperlink" xfId="7687" builtinId="9" hidden="1"/>
    <cellStyle name="Followed Hyperlink" xfId="7689" builtinId="9" hidden="1"/>
    <cellStyle name="Followed Hyperlink" xfId="7691" builtinId="9" hidden="1"/>
    <cellStyle name="Followed Hyperlink" xfId="7693" builtinId="9" hidden="1"/>
    <cellStyle name="Followed Hyperlink" xfId="7695" builtinId="9" hidden="1"/>
    <cellStyle name="Followed Hyperlink" xfId="7697" builtinId="9" hidden="1"/>
    <cellStyle name="Followed Hyperlink" xfId="7699" builtinId="9" hidden="1"/>
    <cellStyle name="Followed Hyperlink" xfId="7701" builtinId="9" hidden="1"/>
    <cellStyle name="Followed Hyperlink" xfId="7703" builtinId="9" hidden="1"/>
    <cellStyle name="Followed Hyperlink" xfId="7705" builtinId="9" hidden="1"/>
    <cellStyle name="Followed Hyperlink" xfId="7707" builtinId="9" hidden="1"/>
    <cellStyle name="Followed Hyperlink" xfId="7709" builtinId="9" hidden="1"/>
    <cellStyle name="Followed Hyperlink" xfId="7711"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9"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5"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1"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5" builtinId="9" hidden="1"/>
    <cellStyle name="Followed Hyperlink" xfId="7837" builtinId="9" hidden="1"/>
    <cellStyle name="Followed Hyperlink" xfId="7839" builtinId="9" hidden="1"/>
    <cellStyle name="Followed Hyperlink" xfId="7841" builtinId="9" hidden="1"/>
    <cellStyle name="Followed Hyperlink" xfId="7843" builtinId="9" hidden="1"/>
    <cellStyle name="Followed Hyperlink" xfId="7845" builtinId="9" hidden="1"/>
    <cellStyle name="Followed Hyperlink" xfId="7847" builtinId="9" hidden="1"/>
    <cellStyle name="Followed Hyperlink" xfId="7849" builtinId="9" hidden="1"/>
    <cellStyle name="Followed Hyperlink" xfId="7851" builtinId="9" hidden="1"/>
    <cellStyle name="Followed Hyperlink" xfId="7853" builtinId="9" hidden="1"/>
    <cellStyle name="Followed Hyperlink" xfId="7855" builtinId="9" hidden="1"/>
    <cellStyle name="Followed Hyperlink" xfId="7857" builtinId="9" hidden="1"/>
    <cellStyle name="Followed Hyperlink" xfId="7859" builtinId="9" hidden="1"/>
    <cellStyle name="Followed Hyperlink" xfId="7861" builtinId="9" hidden="1"/>
    <cellStyle name="Followed Hyperlink" xfId="7863" builtinId="9" hidden="1"/>
    <cellStyle name="Followed Hyperlink" xfId="7865" builtinId="9" hidden="1"/>
    <cellStyle name="Followed Hyperlink" xfId="7867" builtinId="9" hidden="1"/>
    <cellStyle name="Followed Hyperlink" xfId="7869" builtinId="9" hidden="1"/>
    <cellStyle name="Followed Hyperlink" xfId="7871" builtinId="9" hidden="1"/>
    <cellStyle name="Followed Hyperlink" xfId="7873" builtinId="9" hidden="1"/>
    <cellStyle name="Followed Hyperlink" xfId="7875" builtinId="9" hidden="1"/>
    <cellStyle name="Followed Hyperlink" xfId="7877" builtinId="9" hidden="1"/>
    <cellStyle name="Followed Hyperlink" xfId="7879"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5"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1"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7" builtinId="9" hidden="1"/>
    <cellStyle name="Followed Hyperlink" xfId="8079" builtinId="9" hidden="1"/>
    <cellStyle name="Followed Hyperlink" xfId="8081" builtinId="9" hidden="1"/>
    <cellStyle name="Followed Hyperlink" xfId="8083" builtinId="9" hidden="1"/>
    <cellStyle name="Followed Hyperlink" xfId="8085"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5" builtinId="9" hidden="1"/>
    <cellStyle name="Followed Hyperlink" xfId="8107" builtinId="9" hidden="1"/>
    <cellStyle name="Followed Hyperlink" xfId="8109" builtinId="9" hidden="1"/>
    <cellStyle name="Followed Hyperlink" xfId="8111" builtinId="9" hidden="1"/>
    <cellStyle name="Followed Hyperlink" xfId="8113" builtinId="9" hidden="1"/>
    <cellStyle name="Followed Hyperlink" xfId="8115"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3"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8566"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3"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6"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2"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6" builtinId="9" hidden="1"/>
    <cellStyle name="Followed Hyperlink" xfId="9218" builtinId="9" hidden="1"/>
    <cellStyle name="Followed Hyperlink" xfId="9220" builtinId="9" hidden="1"/>
    <cellStyle name="Followed Hyperlink" xfId="9222" builtinId="9" hidden="1"/>
    <cellStyle name="Followed Hyperlink" xfId="9224" builtinId="9" hidden="1"/>
    <cellStyle name="Followed Hyperlink" xfId="9226" builtinId="9" hidden="1"/>
    <cellStyle name="Followed Hyperlink" xfId="9228" builtinId="9" hidden="1"/>
    <cellStyle name="Followed Hyperlink" xfId="9230" builtinId="9" hidden="1"/>
    <cellStyle name="Followed Hyperlink" xfId="9232"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2" builtinId="9" hidden="1"/>
    <cellStyle name="Followed Hyperlink" xfId="9244" builtinId="9" hidden="1"/>
    <cellStyle name="Followed Hyperlink" xfId="9246" builtinId="9" hidden="1"/>
    <cellStyle name="Followed Hyperlink" xfId="9248" builtinId="9" hidden="1"/>
    <cellStyle name="Followed Hyperlink" xfId="9250" builtinId="9" hidden="1"/>
    <cellStyle name="Followed Hyperlink" xfId="9252" builtinId="9" hidden="1"/>
    <cellStyle name="Followed Hyperlink" xfId="9254"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6"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60" builtinId="9" hidden="1"/>
    <cellStyle name="Followed Hyperlink" xfId="9362" builtinId="9" hidden="1"/>
    <cellStyle name="Followed Hyperlink" xfId="9364" builtinId="9" hidden="1"/>
    <cellStyle name="Followed Hyperlink" xfId="9366" builtinId="9" hidden="1"/>
    <cellStyle name="Followed Hyperlink" xfId="9368" builtinId="9" hidden="1"/>
    <cellStyle name="Followed Hyperlink" xfId="9370" builtinId="9" hidden="1"/>
    <cellStyle name="Followed Hyperlink" xfId="9372" builtinId="9" hidden="1"/>
    <cellStyle name="Followed Hyperlink" xfId="9374" builtinId="9" hidden="1"/>
    <cellStyle name="Followed Hyperlink" xfId="9376" builtinId="9" hidden="1"/>
    <cellStyle name="Followed Hyperlink" xfId="9378" builtinId="9" hidden="1"/>
    <cellStyle name="Followed Hyperlink" xfId="9380" builtinId="9" hidden="1"/>
    <cellStyle name="Followed Hyperlink" xfId="9382" builtinId="9" hidden="1"/>
    <cellStyle name="Followed Hyperlink" xfId="9384" builtinId="9" hidden="1"/>
    <cellStyle name="Followed Hyperlink" xfId="9386" builtinId="9" hidden="1"/>
    <cellStyle name="Followed Hyperlink" xfId="9388" builtinId="9" hidden="1"/>
    <cellStyle name="Followed Hyperlink" xfId="9390" builtinId="9" hidden="1"/>
    <cellStyle name="Followed Hyperlink" xfId="9392" builtinId="9" hidden="1"/>
    <cellStyle name="Followed Hyperlink" xfId="9394" builtinId="9" hidden="1"/>
    <cellStyle name="Followed Hyperlink" xfId="9396" builtinId="9" hidden="1"/>
    <cellStyle name="Followed Hyperlink" xfId="9398"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2" builtinId="9" hidden="1"/>
    <cellStyle name="Followed Hyperlink" xfId="9414" builtinId="9" hidden="1"/>
    <cellStyle name="Followed Hyperlink" xfId="9416" builtinId="9" hidden="1"/>
    <cellStyle name="Followed Hyperlink" xfId="9418" builtinId="9" hidden="1"/>
    <cellStyle name="Followed Hyperlink" xfId="9420" builtinId="9" hidden="1"/>
    <cellStyle name="Followed Hyperlink" xfId="9422" builtinId="9" hidden="1"/>
    <cellStyle name="Followed Hyperlink" xfId="9424" builtinId="9" hidden="1"/>
    <cellStyle name="Followed Hyperlink" xfId="9426" builtinId="9" hidden="1"/>
    <cellStyle name="Followed Hyperlink" xfId="9428" builtinId="9" hidden="1"/>
    <cellStyle name="Followed Hyperlink" xfId="9430" builtinId="9" hidden="1"/>
    <cellStyle name="Followed Hyperlink" xfId="9432" builtinId="9" hidden="1"/>
    <cellStyle name="Followed Hyperlink" xfId="9434" builtinId="9" hidden="1"/>
    <cellStyle name="Followed Hyperlink" xfId="9436" builtinId="9" hidden="1"/>
    <cellStyle name="Followed Hyperlink" xfId="9438" builtinId="9" hidden="1"/>
    <cellStyle name="Followed Hyperlink" xfId="9440" builtinId="9" hidden="1"/>
    <cellStyle name="Followed Hyperlink" xfId="9442" builtinId="9" hidden="1"/>
    <cellStyle name="Followed Hyperlink" xfId="9444" builtinId="9" hidden="1"/>
    <cellStyle name="Followed Hyperlink" xfId="9446" builtinId="9" hidden="1"/>
    <cellStyle name="Followed Hyperlink" xfId="9448" builtinId="9" hidden="1"/>
    <cellStyle name="Followed Hyperlink" xfId="9450" builtinId="9" hidden="1"/>
    <cellStyle name="Followed Hyperlink" xfId="9452" builtinId="9" hidden="1"/>
    <cellStyle name="Followed Hyperlink" xfId="9454" builtinId="9" hidden="1"/>
    <cellStyle name="Followed Hyperlink" xfId="9456" builtinId="9" hidden="1"/>
    <cellStyle name="Followed Hyperlink" xfId="9458" builtinId="9" hidden="1"/>
    <cellStyle name="Followed Hyperlink" xfId="9460" builtinId="9" hidden="1"/>
    <cellStyle name="Followed Hyperlink" xfId="9462"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6"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2"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6" builtinId="9" hidden="1"/>
    <cellStyle name="Followed Hyperlink" xfId="9568" builtinId="9" hidden="1"/>
    <cellStyle name="Followed Hyperlink" xfId="9570" builtinId="9" hidden="1"/>
    <cellStyle name="Followed Hyperlink" xfId="9572" builtinId="9" hidden="1"/>
    <cellStyle name="Followed Hyperlink" xfId="9574" builtinId="9" hidden="1"/>
    <cellStyle name="Followed Hyperlink" xfId="9576" builtinId="9" hidden="1"/>
    <cellStyle name="Followed Hyperlink" xfId="9578" builtinId="9" hidden="1"/>
    <cellStyle name="Followed Hyperlink" xfId="9580" builtinId="9" hidden="1"/>
    <cellStyle name="Followed Hyperlink" xfId="9582" builtinId="9" hidden="1"/>
    <cellStyle name="Followed Hyperlink" xfId="9584" builtinId="9" hidden="1"/>
    <cellStyle name="Followed Hyperlink" xfId="9586" builtinId="9" hidden="1"/>
    <cellStyle name="Followed Hyperlink" xfId="9588" builtinId="9" hidden="1"/>
    <cellStyle name="Followed Hyperlink" xfId="9590" builtinId="9" hidden="1"/>
    <cellStyle name="Followed Hyperlink" xfId="9592" builtinId="9" hidden="1"/>
    <cellStyle name="Followed Hyperlink" xfId="9594" builtinId="9" hidden="1"/>
    <cellStyle name="Followed Hyperlink" xfId="9596" builtinId="9" hidden="1"/>
    <cellStyle name="Followed Hyperlink" xfId="9598" builtinId="9" hidden="1"/>
    <cellStyle name="Followed Hyperlink" xfId="9600" builtinId="9" hidden="1"/>
    <cellStyle name="Followed Hyperlink" xfId="9602" builtinId="9" hidden="1"/>
    <cellStyle name="Followed Hyperlink" xfId="9604" builtinId="9" hidden="1"/>
    <cellStyle name="Followed Hyperlink" xfId="9606"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40"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6" builtinId="9" hidden="1"/>
    <cellStyle name="Followed Hyperlink" xfId="9748"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2"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8"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2" builtinId="9" hidden="1"/>
    <cellStyle name="Followed Hyperlink" xfId="9854" builtinId="9" hidden="1"/>
    <cellStyle name="Followed Hyperlink" xfId="9856" builtinId="9" hidden="1"/>
    <cellStyle name="Followed Hyperlink" xfId="9858" builtinId="9" hidden="1"/>
    <cellStyle name="Followed Hyperlink" xfId="9860" builtinId="9" hidden="1"/>
    <cellStyle name="Followed Hyperlink" xfId="9862" builtinId="9" hidden="1"/>
    <cellStyle name="Followed Hyperlink" xfId="9864" builtinId="9" hidden="1"/>
    <cellStyle name="Followed Hyperlink" xfId="9866" builtinId="9" hidden="1"/>
    <cellStyle name="Followed Hyperlink" xfId="9868" builtinId="9" hidden="1"/>
    <cellStyle name="Followed Hyperlink" xfId="9870" builtinId="9" hidden="1"/>
    <cellStyle name="Followed Hyperlink" xfId="9872" builtinId="9" hidden="1"/>
    <cellStyle name="Followed Hyperlink" xfId="9874" builtinId="9" hidden="1"/>
    <cellStyle name="Followed Hyperlink" xfId="9876" builtinId="9" hidden="1"/>
    <cellStyle name="Followed Hyperlink" xfId="9878" builtinId="9" hidden="1"/>
    <cellStyle name="Followed Hyperlink" xfId="9880" builtinId="9" hidden="1"/>
    <cellStyle name="Followed Hyperlink" xfId="9882" builtinId="9" hidden="1"/>
    <cellStyle name="Followed Hyperlink" xfId="9884" builtinId="9" hidden="1"/>
    <cellStyle name="Followed Hyperlink" xfId="9886"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6" builtinId="9" hidden="1"/>
    <cellStyle name="Followed Hyperlink" xfId="9898" builtinId="9" hidden="1"/>
    <cellStyle name="Followed Hyperlink" xfId="9900" builtinId="9" hidden="1"/>
    <cellStyle name="Followed Hyperlink" xfId="9902" builtinId="9" hidden="1"/>
    <cellStyle name="Followed Hyperlink" xfId="9904" builtinId="9" hidden="1"/>
    <cellStyle name="Followed Hyperlink" xfId="9906" builtinId="9" hidden="1"/>
    <cellStyle name="Followed Hyperlink" xfId="9908" builtinId="9" hidden="1"/>
    <cellStyle name="Followed Hyperlink" xfId="9910" builtinId="9" hidden="1"/>
    <cellStyle name="Followed Hyperlink" xfId="9912" builtinId="9" hidden="1"/>
    <cellStyle name="Followed Hyperlink" xfId="9914" builtinId="9" hidden="1"/>
    <cellStyle name="Followed Hyperlink" xfId="9916" builtinId="9" hidden="1"/>
    <cellStyle name="Followed Hyperlink" xfId="9918" builtinId="9" hidden="1"/>
    <cellStyle name="Followed Hyperlink" xfId="9920" builtinId="9" hidden="1"/>
    <cellStyle name="Followed Hyperlink" xfId="9922" builtinId="9" hidden="1"/>
    <cellStyle name="Followed Hyperlink" xfId="9924" builtinId="9" hidden="1"/>
    <cellStyle name="Followed Hyperlink" xfId="9926" builtinId="9" hidden="1"/>
    <cellStyle name="Followed Hyperlink" xfId="9928" builtinId="9" hidden="1"/>
    <cellStyle name="Followed Hyperlink" xfId="9930" builtinId="9" hidden="1"/>
    <cellStyle name="Followed Hyperlink" xfId="9932" builtinId="9" hidden="1"/>
    <cellStyle name="Followed Hyperlink" xfId="9934" builtinId="9" hidden="1"/>
    <cellStyle name="Followed Hyperlink" xfId="9936" builtinId="9" hidden="1"/>
    <cellStyle name="Followed Hyperlink" xfId="9938" builtinId="9" hidden="1"/>
    <cellStyle name="Followed Hyperlink" xfId="9940" builtinId="9" hidden="1"/>
    <cellStyle name="Followed Hyperlink" xfId="9942" builtinId="9" hidden="1"/>
    <cellStyle name="Followed Hyperlink" xfId="9944" builtinId="9" hidden="1"/>
    <cellStyle name="Followed Hyperlink" xfId="9946" builtinId="9" hidden="1"/>
    <cellStyle name="Followed Hyperlink" xfId="9948" builtinId="9" hidden="1"/>
    <cellStyle name="Followed Hyperlink" xfId="9950" builtinId="9" hidden="1"/>
    <cellStyle name="Followed Hyperlink" xfId="9952" builtinId="9" hidden="1"/>
    <cellStyle name="Followed Hyperlink" xfId="9954" builtinId="9" hidden="1"/>
    <cellStyle name="Followed Hyperlink" xfId="9956" builtinId="9" hidden="1"/>
    <cellStyle name="Followed Hyperlink" xfId="9958" builtinId="9" hidden="1"/>
    <cellStyle name="Followed Hyperlink" xfId="9960" builtinId="9" hidden="1"/>
    <cellStyle name="Followed Hyperlink" xfId="9962" builtinId="9" hidden="1"/>
    <cellStyle name="Followed Hyperlink" xfId="9964" builtinId="9" hidden="1"/>
    <cellStyle name="Followed Hyperlink" xfId="9966" builtinId="9" hidden="1"/>
    <cellStyle name="Followed Hyperlink" xfId="9968" builtinId="9" hidden="1"/>
    <cellStyle name="Followed Hyperlink" xfId="9970" builtinId="9" hidden="1"/>
    <cellStyle name="Followed Hyperlink" xfId="9972" builtinId="9" hidden="1"/>
    <cellStyle name="Followed Hyperlink" xfId="9974" builtinId="9" hidden="1"/>
    <cellStyle name="Followed Hyperlink" xfId="9976" builtinId="9" hidden="1"/>
    <cellStyle name="Followed Hyperlink" xfId="9978" builtinId="9" hidden="1"/>
    <cellStyle name="Followed Hyperlink" xfId="9980" builtinId="9" hidden="1"/>
    <cellStyle name="Followed Hyperlink" xfId="9982" builtinId="9" hidden="1"/>
    <cellStyle name="Followed Hyperlink" xfId="9984" builtinId="9" hidden="1"/>
    <cellStyle name="Followed Hyperlink" xfId="9986" builtinId="9" hidden="1"/>
    <cellStyle name="Followed Hyperlink" xfId="9988" builtinId="9" hidden="1"/>
    <cellStyle name="Followed Hyperlink" xfId="9990" builtinId="9" hidden="1"/>
    <cellStyle name="Followed Hyperlink" xfId="9992" builtinId="9" hidden="1"/>
    <cellStyle name="Followed Hyperlink" xfId="9994" builtinId="9" hidden="1"/>
    <cellStyle name="Followed Hyperlink" xfId="9996" builtinId="9" hidden="1"/>
    <cellStyle name="Followed Hyperlink" xfId="9998" builtinId="9" hidden="1"/>
    <cellStyle name="Followed Hyperlink" xfId="10000" builtinId="9" hidden="1"/>
    <cellStyle name="Followed Hyperlink" xfId="10002" builtinId="9" hidden="1"/>
    <cellStyle name="Followed Hyperlink" xfId="10004" builtinId="9" hidden="1"/>
    <cellStyle name="Followed Hyperlink" xfId="10006" builtinId="9" hidden="1"/>
    <cellStyle name="Followed Hyperlink" xfId="10008" builtinId="9" hidden="1"/>
    <cellStyle name="Followed Hyperlink" xfId="10010" builtinId="9" hidden="1"/>
    <cellStyle name="Followed Hyperlink" xfId="10012" builtinId="9" hidden="1"/>
    <cellStyle name="Followed Hyperlink" xfId="10014" builtinId="9" hidden="1"/>
    <cellStyle name="Followed Hyperlink" xfId="10016" builtinId="9" hidden="1"/>
    <cellStyle name="Followed Hyperlink" xfId="10018" builtinId="9" hidden="1"/>
    <cellStyle name="Followed Hyperlink" xfId="10020" builtinId="9" hidden="1"/>
    <cellStyle name="Followed Hyperlink" xfId="10022" builtinId="9" hidden="1"/>
    <cellStyle name="Followed Hyperlink" xfId="10024" builtinId="9" hidden="1"/>
    <cellStyle name="Followed Hyperlink" xfId="10026" builtinId="9" hidden="1"/>
    <cellStyle name="Followed Hyperlink" xfId="10028" builtinId="9" hidden="1"/>
    <cellStyle name="Followed Hyperlink" xfId="10030" builtinId="9" hidden="1"/>
    <cellStyle name="Followed Hyperlink" xfId="10032" builtinId="9" hidden="1"/>
    <cellStyle name="Followed Hyperlink" xfId="10034" builtinId="9" hidden="1"/>
    <cellStyle name="Followed Hyperlink" xfId="10036" builtinId="9" hidden="1"/>
    <cellStyle name="Followed Hyperlink" xfId="10038" builtinId="9" hidden="1"/>
    <cellStyle name="Followed Hyperlink" xfId="10040" builtinId="9" hidden="1"/>
    <cellStyle name="Followed Hyperlink" xfId="10042" builtinId="9" hidden="1"/>
    <cellStyle name="Followed Hyperlink" xfId="10044" builtinId="9" hidden="1"/>
    <cellStyle name="Followed Hyperlink" xfId="10046" builtinId="9" hidden="1"/>
    <cellStyle name="Followed Hyperlink" xfId="10048" builtinId="9" hidden="1"/>
    <cellStyle name="Followed Hyperlink" xfId="10050" builtinId="9" hidden="1"/>
    <cellStyle name="Followed Hyperlink" xfId="10052" builtinId="9" hidden="1"/>
    <cellStyle name="Followed Hyperlink" xfId="10054" builtinId="9" hidden="1"/>
    <cellStyle name="Followed Hyperlink" xfId="10056" builtinId="9" hidden="1"/>
    <cellStyle name="Followed Hyperlink" xfId="10058" builtinId="9" hidden="1"/>
    <cellStyle name="Followed Hyperlink" xfId="10060" builtinId="9" hidden="1"/>
    <cellStyle name="Followed Hyperlink" xfId="10062" builtinId="9" hidden="1"/>
    <cellStyle name="Followed Hyperlink" xfId="10064" builtinId="9" hidden="1"/>
    <cellStyle name="Followed Hyperlink" xfId="10066" builtinId="9" hidden="1"/>
    <cellStyle name="Followed Hyperlink" xfId="10068" builtinId="9" hidden="1"/>
    <cellStyle name="Followed Hyperlink" xfId="10070" builtinId="9" hidden="1"/>
    <cellStyle name="Followed Hyperlink" xfId="10072" builtinId="9" hidden="1"/>
    <cellStyle name="Followed Hyperlink" xfId="10074" builtinId="9" hidden="1"/>
    <cellStyle name="Followed Hyperlink" xfId="10076" builtinId="9" hidden="1"/>
    <cellStyle name="Followed Hyperlink" xfId="10078" builtinId="9" hidden="1"/>
    <cellStyle name="Followed Hyperlink" xfId="10080" builtinId="9" hidden="1"/>
    <cellStyle name="Followed Hyperlink" xfId="10082" builtinId="9" hidden="1"/>
    <cellStyle name="Followed Hyperlink" xfId="10084" builtinId="9" hidden="1"/>
    <cellStyle name="Followed Hyperlink" xfId="10086" builtinId="9" hidden="1"/>
    <cellStyle name="Followed Hyperlink" xfId="10088" builtinId="9" hidden="1"/>
    <cellStyle name="Followed Hyperlink" xfId="10090" builtinId="9" hidden="1"/>
    <cellStyle name="Followed Hyperlink" xfId="10092" builtinId="9" hidden="1"/>
    <cellStyle name="Followed Hyperlink" xfId="10094" builtinId="9" hidden="1"/>
    <cellStyle name="Followed Hyperlink" xfId="10096" builtinId="9" hidden="1"/>
    <cellStyle name="Followed Hyperlink" xfId="10098" builtinId="9" hidden="1"/>
    <cellStyle name="Followed Hyperlink" xfId="10100" builtinId="9" hidden="1"/>
    <cellStyle name="Followed Hyperlink" xfId="10102" builtinId="9" hidden="1"/>
    <cellStyle name="Followed Hyperlink" xfId="10104" builtinId="9" hidden="1"/>
    <cellStyle name="Followed Hyperlink" xfId="10106" builtinId="9" hidden="1"/>
    <cellStyle name="Followed Hyperlink" xfId="10108" builtinId="9" hidden="1"/>
    <cellStyle name="Followed Hyperlink" xfId="10110" builtinId="9" hidden="1"/>
    <cellStyle name="Followed Hyperlink" xfId="10112" builtinId="9" hidden="1"/>
    <cellStyle name="Followed Hyperlink" xfId="10114" builtinId="9" hidden="1"/>
    <cellStyle name="Followed Hyperlink" xfId="10116" builtinId="9" hidden="1"/>
    <cellStyle name="Followed Hyperlink" xfId="10118" builtinId="9" hidden="1"/>
    <cellStyle name="Followed Hyperlink" xfId="10120" builtinId="9" hidden="1"/>
    <cellStyle name="Followed Hyperlink" xfId="10122" builtinId="9" hidden="1"/>
    <cellStyle name="Followed Hyperlink" xfId="10124" builtinId="9" hidden="1"/>
    <cellStyle name="Followed Hyperlink" xfId="10126" builtinId="9" hidden="1"/>
    <cellStyle name="Followed Hyperlink" xfId="10128" builtinId="9" hidden="1"/>
    <cellStyle name="Followed Hyperlink" xfId="10130" builtinId="9" hidden="1"/>
    <cellStyle name="Followed Hyperlink" xfId="10132" builtinId="9" hidden="1"/>
    <cellStyle name="Followed Hyperlink" xfId="10134" builtinId="9" hidden="1"/>
    <cellStyle name="Followed Hyperlink" xfId="10136" builtinId="9" hidden="1"/>
    <cellStyle name="Followed Hyperlink" xfId="10138" builtinId="9" hidden="1"/>
    <cellStyle name="Followed Hyperlink" xfId="10140" builtinId="9" hidden="1"/>
    <cellStyle name="Followed Hyperlink" xfId="10142" builtinId="9" hidden="1"/>
    <cellStyle name="Followed Hyperlink" xfId="10144" builtinId="9" hidden="1"/>
    <cellStyle name="Followed Hyperlink" xfId="10146" builtinId="9" hidden="1"/>
    <cellStyle name="Followed Hyperlink" xfId="10148" builtinId="9" hidden="1"/>
    <cellStyle name="Followed Hyperlink" xfId="10150" builtinId="9" hidden="1"/>
    <cellStyle name="Followed Hyperlink" xfId="10152" builtinId="9" hidden="1"/>
    <cellStyle name="Followed Hyperlink" xfId="10154" builtinId="9" hidden="1"/>
    <cellStyle name="Followed Hyperlink" xfId="10156" builtinId="9" hidden="1"/>
    <cellStyle name="Followed Hyperlink" xfId="10158" builtinId="9" hidden="1"/>
    <cellStyle name="Followed Hyperlink" xfId="10160" builtinId="9" hidden="1"/>
    <cellStyle name="Followed Hyperlink" xfId="10162" builtinId="9" hidden="1"/>
    <cellStyle name="Followed Hyperlink" xfId="10164" builtinId="9" hidden="1"/>
    <cellStyle name="Followed Hyperlink" xfId="10166" builtinId="9" hidden="1"/>
    <cellStyle name="Followed Hyperlink" xfId="10168" builtinId="9" hidden="1"/>
    <cellStyle name="Followed Hyperlink" xfId="10170" builtinId="9" hidden="1"/>
    <cellStyle name="Followed Hyperlink" xfId="10172" builtinId="9" hidden="1"/>
    <cellStyle name="Followed Hyperlink" xfId="10174" builtinId="9" hidden="1"/>
    <cellStyle name="Followed Hyperlink" xfId="10176" builtinId="9" hidden="1"/>
    <cellStyle name="Followed Hyperlink" xfId="10178" builtinId="9" hidden="1"/>
    <cellStyle name="Followed Hyperlink" xfId="10180" builtinId="9" hidden="1"/>
    <cellStyle name="Followed Hyperlink" xfId="10182" builtinId="9" hidden="1"/>
    <cellStyle name="Followed Hyperlink" xfId="10184" builtinId="9" hidden="1"/>
    <cellStyle name="Followed Hyperlink" xfId="10186" builtinId="9" hidden="1"/>
    <cellStyle name="Followed Hyperlink" xfId="10188" builtinId="9" hidden="1"/>
    <cellStyle name="Followed Hyperlink" xfId="10190" builtinId="9" hidden="1"/>
    <cellStyle name="Followed Hyperlink" xfId="10192" builtinId="9" hidden="1"/>
    <cellStyle name="Followed Hyperlink" xfId="10194" builtinId="9" hidden="1"/>
    <cellStyle name="Followed Hyperlink" xfId="10196" builtinId="9" hidden="1"/>
    <cellStyle name="Followed Hyperlink" xfId="10198" builtinId="9" hidden="1"/>
    <cellStyle name="Followed Hyperlink" xfId="10200" builtinId="9" hidden="1"/>
    <cellStyle name="Followed Hyperlink" xfId="10202" builtinId="9" hidden="1"/>
    <cellStyle name="Followed Hyperlink" xfId="10204" builtinId="9" hidden="1"/>
    <cellStyle name="Followed Hyperlink" xfId="10206" builtinId="9" hidden="1"/>
    <cellStyle name="Followed Hyperlink" xfId="10208" builtinId="9" hidden="1"/>
    <cellStyle name="Followed Hyperlink" xfId="10210" builtinId="9" hidden="1"/>
    <cellStyle name="Followed Hyperlink" xfId="10212" builtinId="9" hidden="1"/>
    <cellStyle name="Followed Hyperlink" xfId="10214" builtinId="9" hidden="1"/>
    <cellStyle name="Followed Hyperlink" xfId="10216" builtinId="9" hidden="1"/>
    <cellStyle name="Followed Hyperlink" xfId="10218" builtinId="9" hidden="1"/>
    <cellStyle name="Followed Hyperlink" xfId="10220" builtinId="9" hidden="1"/>
    <cellStyle name="Followed Hyperlink" xfId="10222" builtinId="9" hidden="1"/>
    <cellStyle name="Followed Hyperlink" xfId="10224" builtinId="9" hidden="1"/>
    <cellStyle name="Followed Hyperlink" xfId="10226" builtinId="9" hidden="1"/>
    <cellStyle name="Followed Hyperlink" xfId="10228" builtinId="9" hidden="1"/>
    <cellStyle name="Followed Hyperlink" xfId="10230" builtinId="9" hidden="1"/>
    <cellStyle name="Followed Hyperlink" xfId="10232" builtinId="9" hidden="1"/>
    <cellStyle name="Followed Hyperlink" xfId="10234" builtinId="9" hidden="1"/>
    <cellStyle name="Followed Hyperlink" xfId="10236" builtinId="9" hidden="1"/>
    <cellStyle name="Followed Hyperlink" xfId="10238" builtinId="9" hidden="1"/>
    <cellStyle name="Followed Hyperlink" xfId="10240" builtinId="9" hidden="1"/>
    <cellStyle name="Followed Hyperlink" xfId="10242" builtinId="9" hidden="1"/>
    <cellStyle name="Followed Hyperlink" xfId="10244" builtinId="9" hidden="1"/>
    <cellStyle name="Followed Hyperlink" xfId="10246" builtinId="9" hidden="1"/>
    <cellStyle name="Followed Hyperlink" xfId="10248" builtinId="9" hidden="1"/>
    <cellStyle name="Followed Hyperlink" xfId="10250" builtinId="9" hidden="1"/>
    <cellStyle name="Followed Hyperlink" xfId="10252" builtinId="9" hidden="1"/>
    <cellStyle name="Followed Hyperlink" xfId="10254" builtinId="9" hidden="1"/>
    <cellStyle name="Followed Hyperlink" xfId="10256" builtinId="9" hidden="1"/>
    <cellStyle name="Followed Hyperlink" xfId="10258" builtinId="9" hidden="1"/>
    <cellStyle name="Followed Hyperlink" xfId="10260" builtinId="9" hidden="1"/>
    <cellStyle name="Followed Hyperlink" xfId="10262" builtinId="9" hidden="1"/>
    <cellStyle name="Followed Hyperlink" xfId="10264" builtinId="9" hidden="1"/>
    <cellStyle name="Followed Hyperlink" xfId="10266" builtinId="9" hidden="1"/>
    <cellStyle name="Followed Hyperlink" xfId="10268" builtinId="9" hidden="1"/>
    <cellStyle name="Followed Hyperlink" xfId="10270" builtinId="9" hidden="1"/>
    <cellStyle name="Followed Hyperlink" xfId="10272" builtinId="9" hidden="1"/>
    <cellStyle name="Followed Hyperlink" xfId="10274" builtinId="9" hidden="1"/>
    <cellStyle name="Followed Hyperlink" xfId="10276" builtinId="9" hidden="1"/>
    <cellStyle name="Followed Hyperlink" xfId="10278" builtinId="9" hidden="1"/>
    <cellStyle name="Followed Hyperlink" xfId="10280" builtinId="9" hidden="1"/>
    <cellStyle name="Followed Hyperlink" xfId="10282" builtinId="9" hidden="1"/>
    <cellStyle name="Followed Hyperlink" xfId="10284" builtinId="9" hidden="1"/>
    <cellStyle name="Followed Hyperlink" xfId="10286" builtinId="9" hidden="1"/>
    <cellStyle name="Followed Hyperlink" xfId="10288" builtinId="9" hidden="1"/>
    <cellStyle name="Followed Hyperlink" xfId="10290" builtinId="9" hidden="1"/>
    <cellStyle name="Followed Hyperlink" xfId="10292" builtinId="9" hidden="1"/>
    <cellStyle name="Followed Hyperlink" xfId="10294" builtinId="9" hidden="1"/>
    <cellStyle name="Followed Hyperlink" xfId="10296" builtinId="9" hidden="1"/>
    <cellStyle name="Followed Hyperlink" xfId="10298" builtinId="9" hidden="1"/>
    <cellStyle name="Followed Hyperlink" xfId="10300" builtinId="9" hidden="1"/>
    <cellStyle name="Followed Hyperlink" xfId="10302" builtinId="9" hidden="1"/>
    <cellStyle name="Followed Hyperlink" xfId="10304" builtinId="9" hidden="1"/>
    <cellStyle name="Followed Hyperlink" xfId="10306" builtinId="9" hidden="1"/>
    <cellStyle name="Followed Hyperlink" xfId="10308" builtinId="9" hidden="1"/>
    <cellStyle name="Followed Hyperlink" xfId="10310" builtinId="9" hidden="1"/>
    <cellStyle name="Followed Hyperlink" xfId="10312" builtinId="9" hidden="1"/>
    <cellStyle name="Followed Hyperlink" xfId="10314" builtinId="9" hidden="1"/>
    <cellStyle name="Followed Hyperlink" xfId="10316" builtinId="9" hidden="1"/>
    <cellStyle name="Followed Hyperlink" xfId="10318" builtinId="9" hidden="1"/>
    <cellStyle name="Followed Hyperlink" xfId="10320" builtinId="9" hidden="1"/>
    <cellStyle name="Followed Hyperlink" xfId="10322" builtinId="9" hidden="1"/>
    <cellStyle name="Followed Hyperlink" xfId="10324" builtinId="9" hidden="1"/>
    <cellStyle name="Followed Hyperlink" xfId="10326" builtinId="9" hidden="1"/>
    <cellStyle name="Followed Hyperlink" xfId="10328" builtinId="9" hidden="1"/>
    <cellStyle name="Followed Hyperlink" xfId="10330" builtinId="9" hidden="1"/>
    <cellStyle name="Followed Hyperlink" xfId="10332" builtinId="9" hidden="1"/>
    <cellStyle name="Followed Hyperlink" xfId="10334" builtinId="9" hidden="1"/>
    <cellStyle name="Followed Hyperlink" xfId="10336" builtinId="9" hidden="1"/>
    <cellStyle name="Followed Hyperlink" xfId="10338" builtinId="9" hidden="1"/>
    <cellStyle name="Followed Hyperlink" xfId="10340" builtinId="9" hidden="1"/>
    <cellStyle name="Followed Hyperlink" xfId="10342" builtinId="9" hidden="1"/>
    <cellStyle name="Followed Hyperlink" xfId="10344" builtinId="9" hidden="1"/>
    <cellStyle name="Followed Hyperlink" xfId="10346" builtinId="9" hidden="1"/>
    <cellStyle name="Followed Hyperlink" xfId="10348" builtinId="9" hidden="1"/>
    <cellStyle name="Followed Hyperlink" xfId="10350" builtinId="9" hidden="1"/>
    <cellStyle name="Followed Hyperlink" xfId="10352" builtinId="9" hidden="1"/>
    <cellStyle name="Followed Hyperlink" xfId="10354" builtinId="9" hidden="1"/>
    <cellStyle name="Followed Hyperlink" xfId="10356" builtinId="9" hidden="1"/>
    <cellStyle name="Followed Hyperlink" xfId="10358" builtinId="9" hidden="1"/>
    <cellStyle name="Followed Hyperlink" xfId="10360" builtinId="9" hidden="1"/>
    <cellStyle name="Followed Hyperlink" xfId="10362" builtinId="9" hidden="1"/>
    <cellStyle name="Followed Hyperlink" xfId="10364" builtinId="9" hidden="1"/>
    <cellStyle name="Followed Hyperlink" xfId="10366" builtinId="9" hidden="1"/>
    <cellStyle name="Followed Hyperlink" xfId="10368" builtinId="9" hidden="1"/>
    <cellStyle name="Followed Hyperlink" xfId="10370" builtinId="9" hidden="1"/>
    <cellStyle name="Followed Hyperlink" xfId="10372" builtinId="9" hidden="1"/>
    <cellStyle name="Followed Hyperlink" xfId="10374" builtinId="9" hidden="1"/>
    <cellStyle name="Followed Hyperlink" xfId="10376" builtinId="9" hidden="1"/>
    <cellStyle name="Followed Hyperlink" xfId="10378" builtinId="9" hidden="1"/>
    <cellStyle name="Followed Hyperlink" xfId="10380" builtinId="9" hidden="1"/>
    <cellStyle name="Followed Hyperlink" xfId="10382" builtinId="9" hidden="1"/>
    <cellStyle name="Followed Hyperlink" xfId="10384" builtinId="9" hidden="1"/>
    <cellStyle name="Followed Hyperlink" xfId="10386" builtinId="9" hidden="1"/>
    <cellStyle name="Followed Hyperlink" xfId="10388" builtinId="9" hidden="1"/>
    <cellStyle name="Followed Hyperlink" xfId="10390" builtinId="9" hidden="1"/>
    <cellStyle name="Followed Hyperlink" xfId="10392" builtinId="9" hidden="1"/>
    <cellStyle name="Followed Hyperlink" xfId="10394" builtinId="9" hidden="1"/>
    <cellStyle name="Followed Hyperlink" xfId="10396" builtinId="9" hidden="1"/>
    <cellStyle name="Followed Hyperlink" xfId="10398" builtinId="9" hidden="1"/>
    <cellStyle name="Followed Hyperlink" xfId="10400" builtinId="9" hidden="1"/>
    <cellStyle name="Followed Hyperlink" xfId="10402" builtinId="9" hidden="1"/>
    <cellStyle name="Followed Hyperlink" xfId="10404" builtinId="9" hidden="1"/>
    <cellStyle name="Followed Hyperlink" xfId="10406" builtinId="9" hidden="1"/>
    <cellStyle name="Followed Hyperlink" xfId="10408" builtinId="9" hidden="1"/>
    <cellStyle name="Followed Hyperlink" xfId="10410" builtinId="9" hidden="1"/>
    <cellStyle name="Followed Hyperlink" xfId="10412" builtinId="9" hidden="1"/>
    <cellStyle name="Followed Hyperlink" xfId="10414" builtinId="9" hidden="1"/>
    <cellStyle name="Followed Hyperlink" xfId="10416" builtinId="9" hidden="1"/>
    <cellStyle name="Followed Hyperlink" xfId="10418" builtinId="9" hidden="1"/>
    <cellStyle name="Followed Hyperlink" xfId="10420" builtinId="9" hidden="1"/>
    <cellStyle name="Followed Hyperlink" xfId="10422" builtinId="9" hidden="1"/>
    <cellStyle name="Followed Hyperlink" xfId="10424" builtinId="9" hidden="1"/>
    <cellStyle name="Followed Hyperlink" xfId="10426" builtinId="9" hidden="1"/>
    <cellStyle name="Followed Hyperlink" xfId="10428" builtinId="9" hidden="1"/>
    <cellStyle name="Followed Hyperlink" xfId="10430" builtinId="9" hidden="1"/>
    <cellStyle name="Followed Hyperlink" xfId="10432" builtinId="9" hidden="1"/>
    <cellStyle name="Followed Hyperlink" xfId="10434" builtinId="9" hidden="1"/>
    <cellStyle name="Followed Hyperlink" xfId="10436" builtinId="9" hidden="1"/>
    <cellStyle name="Followed Hyperlink" xfId="10438" builtinId="9" hidden="1"/>
    <cellStyle name="Followed Hyperlink" xfId="10440" builtinId="9" hidden="1"/>
    <cellStyle name="Followed Hyperlink" xfId="10442" builtinId="9" hidden="1"/>
    <cellStyle name="Followed Hyperlink" xfId="10444" builtinId="9" hidden="1"/>
    <cellStyle name="Followed Hyperlink" xfId="10446" builtinId="9" hidden="1"/>
    <cellStyle name="Followed Hyperlink" xfId="10448" builtinId="9" hidden="1"/>
    <cellStyle name="Followed Hyperlink" xfId="10450" builtinId="9" hidden="1"/>
    <cellStyle name="Followed Hyperlink" xfId="10452" builtinId="9" hidden="1"/>
    <cellStyle name="Followed Hyperlink" xfId="10454" builtinId="9" hidden="1"/>
    <cellStyle name="Followed Hyperlink" xfId="10456" builtinId="9" hidden="1"/>
    <cellStyle name="Followed Hyperlink" xfId="10458" builtinId="9" hidden="1"/>
    <cellStyle name="Followed Hyperlink" xfId="10460" builtinId="9" hidden="1"/>
    <cellStyle name="Followed Hyperlink" xfId="10462" builtinId="9" hidden="1"/>
    <cellStyle name="Followed Hyperlink" xfId="10464" builtinId="9" hidden="1"/>
    <cellStyle name="Followed Hyperlink" xfId="10466" builtinId="9" hidden="1"/>
    <cellStyle name="Followed Hyperlink" xfId="10468" builtinId="9" hidden="1"/>
    <cellStyle name="Followed Hyperlink" xfId="10470" builtinId="9" hidden="1"/>
    <cellStyle name="Followed Hyperlink" xfId="10472" builtinId="9" hidden="1"/>
    <cellStyle name="Followed Hyperlink" xfId="10474" builtinId="9" hidden="1"/>
    <cellStyle name="Followed Hyperlink" xfId="10476" builtinId="9" hidden="1"/>
    <cellStyle name="Followed Hyperlink" xfId="10478" builtinId="9" hidden="1"/>
    <cellStyle name="Followed Hyperlink" xfId="10480" builtinId="9" hidden="1"/>
    <cellStyle name="Followed Hyperlink" xfId="10482" builtinId="9" hidden="1"/>
    <cellStyle name="Followed Hyperlink" xfId="10484" builtinId="9" hidden="1"/>
    <cellStyle name="Followed Hyperlink" xfId="10486" builtinId="9" hidden="1"/>
    <cellStyle name="Followed Hyperlink" xfId="10488" builtinId="9" hidden="1"/>
    <cellStyle name="Followed Hyperlink" xfId="10490" builtinId="9" hidden="1"/>
    <cellStyle name="Followed Hyperlink" xfId="10492" builtinId="9" hidden="1"/>
    <cellStyle name="Followed Hyperlink" xfId="10494" builtinId="9" hidden="1"/>
    <cellStyle name="Followed Hyperlink" xfId="10496" builtinId="9" hidden="1"/>
    <cellStyle name="Followed Hyperlink" xfId="10498" builtinId="9" hidden="1"/>
    <cellStyle name="Followed Hyperlink" xfId="10500" builtinId="9" hidden="1"/>
    <cellStyle name="Followed Hyperlink" xfId="10502" builtinId="9" hidden="1"/>
    <cellStyle name="Followed Hyperlink" xfId="10504" builtinId="9" hidden="1"/>
    <cellStyle name="Followed Hyperlink" xfId="10506" builtinId="9" hidden="1"/>
    <cellStyle name="Followed Hyperlink" xfId="10508" builtinId="9" hidden="1"/>
    <cellStyle name="Followed Hyperlink" xfId="10510" builtinId="9" hidden="1"/>
    <cellStyle name="Followed Hyperlink" xfId="10512" builtinId="9" hidden="1"/>
    <cellStyle name="Followed Hyperlink" xfId="10514" builtinId="9" hidden="1"/>
    <cellStyle name="Followed Hyperlink" xfId="10516" builtinId="9" hidden="1"/>
    <cellStyle name="Followed Hyperlink" xfId="10518" builtinId="9" hidden="1"/>
    <cellStyle name="Followed Hyperlink" xfId="10520" builtinId="9" hidden="1"/>
    <cellStyle name="Followed Hyperlink" xfId="10522" builtinId="9" hidden="1"/>
    <cellStyle name="Followed Hyperlink" xfId="10524" builtinId="9" hidden="1"/>
    <cellStyle name="Followed Hyperlink" xfId="10526" builtinId="9" hidden="1"/>
    <cellStyle name="Followed Hyperlink" xfId="10528" builtinId="9" hidden="1"/>
    <cellStyle name="Followed Hyperlink" xfId="10530" builtinId="9" hidden="1"/>
    <cellStyle name="Followed Hyperlink" xfId="10532" builtinId="9" hidden="1"/>
    <cellStyle name="Followed Hyperlink" xfId="10534" builtinId="9" hidden="1"/>
    <cellStyle name="Followed Hyperlink" xfId="10536" builtinId="9" hidden="1"/>
    <cellStyle name="Followed Hyperlink" xfId="10538" builtinId="9" hidden="1"/>
    <cellStyle name="Followed Hyperlink" xfId="10540" builtinId="9" hidden="1"/>
    <cellStyle name="Followed Hyperlink" xfId="10542" builtinId="9" hidden="1"/>
    <cellStyle name="Followed Hyperlink" xfId="10544" builtinId="9" hidden="1"/>
    <cellStyle name="Followed Hyperlink" xfId="10546" builtinId="9" hidden="1"/>
    <cellStyle name="Followed Hyperlink" xfId="10548" builtinId="9" hidden="1"/>
    <cellStyle name="Followed Hyperlink" xfId="10550" builtinId="9" hidden="1"/>
    <cellStyle name="Followed Hyperlink" xfId="10552" builtinId="9" hidden="1"/>
    <cellStyle name="Followed Hyperlink" xfId="10554" builtinId="9" hidden="1"/>
    <cellStyle name="Followed Hyperlink" xfId="10556" builtinId="9" hidden="1"/>
    <cellStyle name="Followed Hyperlink" xfId="10558" builtinId="9" hidden="1"/>
    <cellStyle name="Followed Hyperlink" xfId="10560" builtinId="9" hidden="1"/>
    <cellStyle name="Followed Hyperlink" xfId="10562" builtinId="9" hidden="1"/>
    <cellStyle name="Followed Hyperlink" xfId="10564" builtinId="9" hidden="1"/>
    <cellStyle name="Followed Hyperlink" xfId="10566" builtinId="9" hidden="1"/>
    <cellStyle name="Followed Hyperlink" xfId="10568" builtinId="9" hidden="1"/>
    <cellStyle name="Followed Hyperlink" xfId="10570" builtinId="9" hidden="1"/>
    <cellStyle name="Followed Hyperlink" xfId="10572" builtinId="9" hidden="1"/>
    <cellStyle name="Followed Hyperlink" xfId="10574" builtinId="9" hidden="1"/>
    <cellStyle name="Followed Hyperlink" xfId="10576" builtinId="9" hidden="1"/>
    <cellStyle name="Followed Hyperlink" xfId="10578" builtinId="9" hidden="1"/>
    <cellStyle name="Followed Hyperlink" xfId="10580" builtinId="9" hidden="1"/>
    <cellStyle name="Followed Hyperlink" xfId="10582" builtinId="9" hidden="1"/>
    <cellStyle name="Followed Hyperlink" xfId="10584" builtinId="9" hidden="1"/>
    <cellStyle name="Followed Hyperlink" xfId="10586" builtinId="9" hidden="1"/>
    <cellStyle name="Followed Hyperlink" xfId="10588" builtinId="9" hidden="1"/>
    <cellStyle name="Followed Hyperlink" xfId="10590" builtinId="9" hidden="1"/>
    <cellStyle name="Followed Hyperlink" xfId="10592" builtinId="9" hidden="1"/>
    <cellStyle name="Followed Hyperlink" xfId="10594" builtinId="9" hidden="1"/>
    <cellStyle name="Followed Hyperlink" xfId="10596" builtinId="9" hidden="1"/>
    <cellStyle name="Followed Hyperlink" xfId="10598" builtinId="9" hidden="1"/>
    <cellStyle name="Followed Hyperlink" xfId="10600" builtinId="9" hidden="1"/>
    <cellStyle name="Followed Hyperlink" xfId="10602" builtinId="9" hidden="1"/>
    <cellStyle name="Followed Hyperlink" xfId="10604" builtinId="9" hidden="1"/>
    <cellStyle name="Followed Hyperlink" xfId="10606" builtinId="9" hidden="1"/>
    <cellStyle name="Followed Hyperlink" xfId="10608" builtinId="9" hidden="1"/>
    <cellStyle name="Followed Hyperlink" xfId="10610" builtinId="9" hidden="1"/>
    <cellStyle name="Followed Hyperlink" xfId="10612" builtinId="9" hidden="1"/>
    <cellStyle name="Followed Hyperlink" xfId="10614" builtinId="9" hidden="1"/>
    <cellStyle name="Followed Hyperlink" xfId="10616" builtinId="9" hidden="1"/>
    <cellStyle name="Followed Hyperlink" xfId="10618" builtinId="9" hidden="1"/>
    <cellStyle name="Followed Hyperlink" xfId="10620" builtinId="9" hidden="1"/>
    <cellStyle name="Followed Hyperlink" xfId="10622" builtinId="9" hidden="1"/>
    <cellStyle name="Followed Hyperlink" xfId="10624" builtinId="9" hidden="1"/>
    <cellStyle name="Followed Hyperlink" xfId="10626" builtinId="9" hidden="1"/>
    <cellStyle name="Followed Hyperlink" xfId="10628" builtinId="9" hidden="1"/>
    <cellStyle name="Followed Hyperlink" xfId="10630" builtinId="9" hidden="1"/>
    <cellStyle name="Followed Hyperlink" xfId="10632" builtinId="9" hidden="1"/>
    <cellStyle name="Followed Hyperlink" xfId="10634" builtinId="9" hidden="1"/>
    <cellStyle name="Followed Hyperlink" xfId="10636" builtinId="9" hidden="1"/>
    <cellStyle name="Followed Hyperlink" xfId="10638" builtinId="9" hidden="1"/>
    <cellStyle name="Followed Hyperlink" xfId="10640" builtinId="9" hidden="1"/>
    <cellStyle name="Followed Hyperlink" xfId="10642" builtinId="9" hidden="1"/>
    <cellStyle name="Followed Hyperlink" xfId="10644" builtinId="9" hidden="1"/>
    <cellStyle name="Followed Hyperlink" xfId="10646" builtinId="9" hidden="1"/>
    <cellStyle name="Followed Hyperlink" xfId="10648" builtinId="9" hidden="1"/>
    <cellStyle name="Followed Hyperlink" xfId="10650" builtinId="9" hidden="1"/>
    <cellStyle name="Followed Hyperlink" xfId="10652" builtinId="9" hidden="1"/>
    <cellStyle name="Followed Hyperlink" xfId="10654" builtinId="9" hidden="1"/>
    <cellStyle name="Followed Hyperlink" xfId="10656" builtinId="9" hidden="1"/>
    <cellStyle name="Followed Hyperlink" xfId="10658" builtinId="9" hidden="1"/>
    <cellStyle name="Followed Hyperlink" xfId="10660" builtinId="9" hidden="1"/>
    <cellStyle name="Followed Hyperlink" xfId="10662" builtinId="9" hidden="1"/>
    <cellStyle name="Followed Hyperlink" xfId="10664" builtinId="9" hidden="1"/>
    <cellStyle name="Followed Hyperlink" xfId="10666" builtinId="9" hidden="1"/>
    <cellStyle name="Followed Hyperlink" xfId="10668" builtinId="9" hidden="1"/>
    <cellStyle name="Followed Hyperlink" xfId="10670" builtinId="9" hidden="1"/>
    <cellStyle name="Followed Hyperlink" xfId="10672" builtinId="9" hidden="1"/>
    <cellStyle name="Followed Hyperlink" xfId="10674" builtinId="9" hidden="1"/>
    <cellStyle name="Followed Hyperlink" xfId="10676" builtinId="9" hidden="1"/>
    <cellStyle name="Followed Hyperlink" xfId="10678" builtinId="9" hidden="1"/>
    <cellStyle name="Followed Hyperlink" xfId="10680" builtinId="9" hidden="1"/>
    <cellStyle name="Followed Hyperlink" xfId="10682" builtinId="9" hidden="1"/>
    <cellStyle name="Followed Hyperlink" xfId="10684" builtinId="9" hidden="1"/>
    <cellStyle name="Followed Hyperlink" xfId="10686" builtinId="9" hidden="1"/>
    <cellStyle name="Followed Hyperlink" xfId="10688" builtinId="9" hidden="1"/>
    <cellStyle name="Followed Hyperlink" xfId="10690" builtinId="9" hidden="1"/>
    <cellStyle name="Followed Hyperlink" xfId="10692" builtinId="9" hidden="1"/>
    <cellStyle name="Followed Hyperlink" xfId="10694" builtinId="9" hidden="1"/>
    <cellStyle name="Followed Hyperlink" xfId="10696" builtinId="9" hidden="1"/>
    <cellStyle name="Followed Hyperlink" xfId="10698" builtinId="9" hidden="1"/>
    <cellStyle name="Followed Hyperlink" xfId="10700" builtinId="9" hidden="1"/>
    <cellStyle name="Followed Hyperlink" xfId="10702" builtinId="9" hidden="1"/>
    <cellStyle name="Followed Hyperlink" xfId="10704" builtinId="9" hidden="1"/>
    <cellStyle name="Followed Hyperlink" xfId="10706" builtinId="9" hidden="1"/>
    <cellStyle name="Followed Hyperlink" xfId="10708" builtinId="9" hidden="1"/>
    <cellStyle name="Followed Hyperlink" xfId="10710" builtinId="9" hidden="1"/>
    <cellStyle name="Followed Hyperlink" xfId="10712" builtinId="9" hidden="1"/>
    <cellStyle name="Followed Hyperlink" xfId="10714" builtinId="9" hidden="1"/>
    <cellStyle name="Followed Hyperlink" xfId="10716" builtinId="9" hidden="1"/>
    <cellStyle name="Followed Hyperlink" xfId="10718" builtinId="9" hidden="1"/>
    <cellStyle name="Followed Hyperlink" xfId="10720" builtinId="9" hidden="1"/>
    <cellStyle name="Followed Hyperlink" xfId="10722" builtinId="9" hidden="1"/>
    <cellStyle name="Followed Hyperlink" xfId="10724" builtinId="9" hidden="1"/>
    <cellStyle name="Followed Hyperlink" xfId="10726" builtinId="9" hidden="1"/>
    <cellStyle name="Followed Hyperlink" xfId="10728" builtinId="9" hidden="1"/>
    <cellStyle name="Followed Hyperlink" xfId="10730" builtinId="9" hidden="1"/>
    <cellStyle name="Followed Hyperlink" xfId="10732" builtinId="9" hidden="1"/>
    <cellStyle name="Followed Hyperlink" xfId="10734" builtinId="9" hidden="1"/>
    <cellStyle name="Followed Hyperlink" xfId="10736" builtinId="9" hidden="1"/>
    <cellStyle name="Followed Hyperlink" xfId="10738" builtinId="9" hidden="1"/>
    <cellStyle name="Followed Hyperlink" xfId="10740" builtinId="9" hidden="1"/>
    <cellStyle name="Followed Hyperlink" xfId="10742" builtinId="9" hidden="1"/>
    <cellStyle name="Followed Hyperlink" xfId="10744" builtinId="9" hidden="1"/>
    <cellStyle name="Followed Hyperlink" xfId="10746" builtinId="9" hidden="1"/>
    <cellStyle name="Followed Hyperlink" xfId="10748" builtinId="9" hidden="1"/>
    <cellStyle name="Followed Hyperlink" xfId="10750" builtinId="9" hidden="1"/>
    <cellStyle name="Followed Hyperlink" xfId="10752" builtinId="9" hidden="1"/>
    <cellStyle name="Followed Hyperlink" xfId="10754" builtinId="9" hidden="1"/>
    <cellStyle name="Followed Hyperlink" xfId="10756" builtinId="9" hidden="1"/>
    <cellStyle name="Followed Hyperlink" xfId="10758" builtinId="9" hidden="1"/>
    <cellStyle name="Followed Hyperlink" xfId="10760" builtinId="9" hidden="1"/>
    <cellStyle name="Followed Hyperlink" xfId="10762" builtinId="9" hidden="1"/>
    <cellStyle name="Followed Hyperlink" xfId="10764" builtinId="9" hidden="1"/>
    <cellStyle name="Followed Hyperlink" xfId="10766" builtinId="9" hidden="1"/>
    <cellStyle name="Followed Hyperlink" xfId="10768" builtinId="9" hidden="1"/>
    <cellStyle name="Followed Hyperlink" xfId="10770" builtinId="9" hidden="1"/>
    <cellStyle name="Followed Hyperlink" xfId="10772" builtinId="9" hidden="1"/>
    <cellStyle name="Followed Hyperlink" xfId="10774" builtinId="9" hidden="1"/>
    <cellStyle name="Followed Hyperlink" xfId="10776" builtinId="9" hidden="1"/>
    <cellStyle name="Followed Hyperlink" xfId="10778" builtinId="9" hidden="1"/>
    <cellStyle name="Followed Hyperlink" xfId="10780" builtinId="9" hidden="1"/>
    <cellStyle name="Followed Hyperlink" xfId="10782" builtinId="9" hidden="1"/>
    <cellStyle name="Followed Hyperlink" xfId="10784" builtinId="9" hidden="1"/>
    <cellStyle name="Followed Hyperlink" xfId="10786" builtinId="9" hidden="1"/>
    <cellStyle name="Followed Hyperlink" xfId="10788" builtinId="9" hidden="1"/>
    <cellStyle name="Followed Hyperlink" xfId="10790" builtinId="9" hidden="1"/>
    <cellStyle name="Followed Hyperlink" xfId="10792" builtinId="9" hidden="1"/>
    <cellStyle name="Followed Hyperlink" xfId="10794" builtinId="9" hidden="1"/>
    <cellStyle name="Followed Hyperlink" xfId="10796" builtinId="9" hidden="1"/>
    <cellStyle name="Followed Hyperlink" xfId="10798" builtinId="9" hidden="1"/>
    <cellStyle name="Followed Hyperlink" xfId="10800" builtinId="9" hidden="1"/>
    <cellStyle name="Followed Hyperlink" xfId="10802" builtinId="9" hidden="1"/>
    <cellStyle name="Followed Hyperlink" xfId="10804" builtinId="9" hidden="1"/>
    <cellStyle name="Followed Hyperlink" xfId="10806" builtinId="9" hidden="1"/>
    <cellStyle name="Followed Hyperlink" xfId="10808" builtinId="9" hidden="1"/>
    <cellStyle name="Followed Hyperlink" xfId="10810" builtinId="9" hidden="1"/>
    <cellStyle name="Followed Hyperlink" xfId="10812" builtinId="9" hidden="1"/>
    <cellStyle name="Followed Hyperlink" xfId="10814" builtinId="9" hidden="1"/>
    <cellStyle name="Followed Hyperlink" xfId="10816" builtinId="9" hidden="1"/>
    <cellStyle name="Followed Hyperlink" xfId="10818" builtinId="9" hidden="1"/>
    <cellStyle name="Followed Hyperlink" xfId="10820" builtinId="9" hidden="1"/>
    <cellStyle name="Followed Hyperlink" xfId="10822" builtinId="9" hidden="1"/>
    <cellStyle name="Followed Hyperlink" xfId="10824" builtinId="9" hidden="1"/>
    <cellStyle name="Followed Hyperlink" xfId="10826" builtinId="9" hidden="1"/>
    <cellStyle name="Followed Hyperlink" xfId="10828" builtinId="9" hidden="1"/>
    <cellStyle name="Followed Hyperlink" xfId="10830" builtinId="9" hidden="1"/>
    <cellStyle name="Followed Hyperlink" xfId="10832" builtinId="9" hidden="1"/>
    <cellStyle name="Followed Hyperlink" xfId="10834" builtinId="9" hidden="1"/>
    <cellStyle name="Followed Hyperlink" xfId="10836" builtinId="9" hidden="1"/>
    <cellStyle name="Followed Hyperlink" xfId="10838" builtinId="9" hidden="1"/>
    <cellStyle name="Followed Hyperlink" xfId="10843" builtinId="9" hidden="1"/>
    <cellStyle name="Followed Hyperlink" xfId="10845" builtinId="9" hidden="1"/>
    <cellStyle name="Followed Hyperlink" xfId="10847" builtinId="9" hidden="1"/>
    <cellStyle name="Followed Hyperlink" xfId="10849" builtinId="9" hidden="1"/>
    <cellStyle name="Followed Hyperlink" xfId="10851" builtinId="9" hidden="1"/>
    <cellStyle name="Followed Hyperlink" xfId="10853" builtinId="9" hidden="1"/>
    <cellStyle name="Followed Hyperlink" xfId="10855" builtinId="9" hidden="1"/>
    <cellStyle name="Followed Hyperlink" xfId="10857" builtinId="9" hidden="1"/>
    <cellStyle name="Followed Hyperlink" xfId="10859" builtinId="9" hidden="1"/>
    <cellStyle name="Followed Hyperlink" xfId="10861" builtinId="9" hidden="1"/>
    <cellStyle name="Followed Hyperlink" xfId="10863" builtinId="9" hidden="1"/>
    <cellStyle name="Followed Hyperlink" xfId="10865" builtinId="9" hidden="1"/>
    <cellStyle name="Followed Hyperlink" xfId="10867" builtinId="9" hidden="1"/>
    <cellStyle name="Followed Hyperlink" xfId="10869" builtinId="9" hidden="1"/>
    <cellStyle name="Followed Hyperlink" xfId="10871" builtinId="9" hidden="1"/>
    <cellStyle name="Followed Hyperlink" xfId="10873" builtinId="9" hidden="1"/>
    <cellStyle name="Followed Hyperlink" xfId="10875" builtinId="9" hidden="1"/>
    <cellStyle name="Followed Hyperlink" xfId="10877" builtinId="9" hidden="1"/>
    <cellStyle name="Followed Hyperlink" xfId="10879" builtinId="9" hidden="1"/>
    <cellStyle name="Followed Hyperlink" xfId="10881" builtinId="9" hidden="1"/>
    <cellStyle name="Followed Hyperlink" xfId="10883" builtinId="9" hidden="1"/>
    <cellStyle name="Followed Hyperlink" xfId="10885" builtinId="9" hidden="1"/>
    <cellStyle name="Followed Hyperlink" xfId="10887" builtinId="9" hidden="1"/>
    <cellStyle name="Followed Hyperlink" xfId="10889" builtinId="9" hidden="1"/>
    <cellStyle name="Followed Hyperlink" xfId="10891" builtinId="9" hidden="1"/>
    <cellStyle name="Followed Hyperlink" xfId="10893" builtinId="9" hidden="1"/>
    <cellStyle name="Followed Hyperlink" xfId="10895" builtinId="9" hidden="1"/>
    <cellStyle name="Followed Hyperlink" xfId="10897" builtinId="9" hidden="1"/>
    <cellStyle name="Followed Hyperlink" xfId="10899" builtinId="9" hidden="1"/>
    <cellStyle name="Followed Hyperlink" xfId="10901" builtinId="9" hidden="1"/>
    <cellStyle name="Followed Hyperlink" xfId="10903" builtinId="9" hidden="1"/>
    <cellStyle name="Followed Hyperlink" xfId="10905" builtinId="9" hidden="1"/>
    <cellStyle name="Followed Hyperlink" xfId="10907" builtinId="9" hidden="1"/>
    <cellStyle name="Followed Hyperlink" xfId="10909" builtinId="9" hidden="1"/>
    <cellStyle name="Followed Hyperlink" xfId="10911" builtinId="9" hidden="1"/>
    <cellStyle name="Followed Hyperlink" xfId="10913" builtinId="9" hidden="1"/>
    <cellStyle name="Followed Hyperlink" xfId="10915" builtinId="9" hidden="1"/>
    <cellStyle name="Followed Hyperlink" xfId="10917" builtinId="9" hidden="1"/>
    <cellStyle name="Followed Hyperlink" xfId="10919" builtinId="9" hidden="1"/>
    <cellStyle name="Followed Hyperlink" xfId="10921" builtinId="9" hidden="1"/>
    <cellStyle name="Followed Hyperlink" xfId="10923" builtinId="9" hidden="1"/>
    <cellStyle name="Followed Hyperlink" xfId="10925" builtinId="9" hidden="1"/>
    <cellStyle name="Followed Hyperlink" xfId="10927" builtinId="9" hidden="1"/>
    <cellStyle name="Followed Hyperlink" xfId="10929" builtinId="9" hidden="1"/>
    <cellStyle name="Followed Hyperlink" xfId="10931" builtinId="9" hidden="1"/>
    <cellStyle name="Followed Hyperlink" xfId="10933" builtinId="9" hidden="1"/>
    <cellStyle name="Followed Hyperlink" xfId="10935" builtinId="9" hidden="1"/>
    <cellStyle name="Followed Hyperlink" xfId="10937" builtinId="9" hidden="1"/>
    <cellStyle name="Followed Hyperlink" xfId="10939" builtinId="9" hidden="1"/>
    <cellStyle name="Followed Hyperlink" xfId="10941" builtinId="9" hidden="1"/>
    <cellStyle name="Followed Hyperlink" xfId="10943" builtinId="9" hidden="1"/>
    <cellStyle name="Followed Hyperlink" xfId="10945" builtinId="9" hidden="1"/>
    <cellStyle name="Followed Hyperlink" xfId="10947" builtinId="9" hidden="1"/>
    <cellStyle name="Followed Hyperlink" xfId="10949" builtinId="9" hidden="1"/>
    <cellStyle name="Followed Hyperlink" xfId="10951" builtinId="9" hidden="1"/>
    <cellStyle name="Followed Hyperlink" xfId="10953" builtinId="9" hidden="1"/>
    <cellStyle name="Followed Hyperlink" xfId="10955" builtinId="9" hidden="1"/>
    <cellStyle name="Followed Hyperlink" xfId="10957" builtinId="9" hidden="1"/>
    <cellStyle name="Followed Hyperlink" xfId="10959" builtinId="9" hidden="1"/>
    <cellStyle name="Followed Hyperlink" xfId="10961" builtinId="9" hidden="1"/>
    <cellStyle name="Followed Hyperlink" xfId="10963" builtinId="9" hidden="1"/>
    <cellStyle name="Followed Hyperlink" xfId="10965" builtinId="9" hidden="1"/>
    <cellStyle name="Followed Hyperlink" xfId="10967" builtinId="9" hidden="1"/>
    <cellStyle name="Followed Hyperlink" xfId="10969" builtinId="9" hidden="1"/>
    <cellStyle name="Followed Hyperlink" xfId="10971" builtinId="9" hidden="1"/>
    <cellStyle name="Followed Hyperlink" xfId="10973" builtinId="9" hidden="1"/>
    <cellStyle name="Followed Hyperlink" xfId="10975" builtinId="9" hidden="1"/>
    <cellStyle name="Followed Hyperlink" xfId="10977" builtinId="9" hidden="1"/>
    <cellStyle name="Followed Hyperlink" xfId="10979" builtinId="9" hidden="1"/>
    <cellStyle name="Followed Hyperlink" xfId="10981" builtinId="9" hidden="1"/>
    <cellStyle name="Followed Hyperlink" xfId="10983" builtinId="9" hidden="1"/>
    <cellStyle name="Followed Hyperlink" xfId="10985" builtinId="9" hidden="1"/>
    <cellStyle name="Followed Hyperlink" xfId="10987" builtinId="9" hidden="1"/>
    <cellStyle name="Followed Hyperlink" xfId="10989" builtinId="9" hidden="1"/>
    <cellStyle name="Followed Hyperlink" xfId="10991" builtinId="9" hidden="1"/>
    <cellStyle name="Followed Hyperlink" xfId="10993" builtinId="9" hidden="1"/>
    <cellStyle name="Followed Hyperlink" xfId="10995" builtinId="9" hidden="1"/>
    <cellStyle name="Followed Hyperlink" xfId="10997" builtinId="9" hidden="1"/>
    <cellStyle name="Followed Hyperlink" xfId="10999" builtinId="9" hidden="1"/>
    <cellStyle name="Followed Hyperlink" xfId="11001" builtinId="9" hidden="1"/>
    <cellStyle name="Followed Hyperlink" xfId="11003" builtinId="9" hidden="1"/>
    <cellStyle name="Followed Hyperlink" xfId="11005" builtinId="9" hidden="1"/>
    <cellStyle name="Followed Hyperlink" xfId="11007" builtinId="9" hidden="1"/>
    <cellStyle name="Followed Hyperlink" xfId="11009" builtinId="9" hidden="1"/>
    <cellStyle name="Followed Hyperlink" xfId="11011" builtinId="9" hidden="1"/>
    <cellStyle name="Followed Hyperlink" xfId="11013" builtinId="9" hidden="1"/>
    <cellStyle name="Followed Hyperlink" xfId="11015" builtinId="9" hidden="1"/>
    <cellStyle name="Followed Hyperlink" xfId="11017" builtinId="9" hidden="1"/>
    <cellStyle name="Followed Hyperlink" xfId="11019" builtinId="9" hidden="1"/>
    <cellStyle name="Followed Hyperlink" xfId="11021" builtinId="9" hidden="1"/>
    <cellStyle name="Followed Hyperlink" xfId="11023" builtinId="9" hidden="1"/>
    <cellStyle name="Followed Hyperlink" xfId="11025" builtinId="9" hidden="1"/>
    <cellStyle name="Followed Hyperlink" xfId="11027" builtinId="9" hidden="1"/>
    <cellStyle name="Followed Hyperlink" xfId="11029" builtinId="9" hidden="1"/>
    <cellStyle name="Followed Hyperlink" xfId="11031" builtinId="9" hidden="1"/>
    <cellStyle name="Followed Hyperlink" xfId="11033" builtinId="9" hidden="1"/>
    <cellStyle name="Followed Hyperlink" xfId="11035" builtinId="9" hidden="1"/>
    <cellStyle name="Followed Hyperlink" xfId="11037" builtinId="9" hidden="1"/>
    <cellStyle name="Followed Hyperlink" xfId="11039" builtinId="9" hidden="1"/>
    <cellStyle name="Followed Hyperlink" xfId="11041" builtinId="9" hidden="1"/>
    <cellStyle name="Followed Hyperlink" xfId="11043" builtinId="9" hidden="1"/>
    <cellStyle name="Followed Hyperlink" xfId="11045" builtinId="9" hidden="1"/>
    <cellStyle name="Followed Hyperlink" xfId="11047" builtinId="9" hidden="1"/>
    <cellStyle name="Followed Hyperlink" xfId="11049" builtinId="9" hidden="1"/>
    <cellStyle name="Followed Hyperlink" xfId="11051" builtinId="9" hidden="1"/>
    <cellStyle name="Followed Hyperlink" xfId="11053" builtinId="9" hidden="1"/>
    <cellStyle name="Followed Hyperlink" xfId="11055" builtinId="9" hidden="1"/>
    <cellStyle name="Followed Hyperlink" xfId="11057" builtinId="9" hidden="1"/>
    <cellStyle name="Followed Hyperlink" xfId="11059" builtinId="9" hidden="1"/>
    <cellStyle name="Followed Hyperlink" xfId="11061" builtinId="9" hidden="1"/>
    <cellStyle name="Followed Hyperlink" xfId="11063" builtinId="9" hidden="1"/>
    <cellStyle name="Followed Hyperlink" xfId="11065" builtinId="9" hidden="1"/>
    <cellStyle name="Followed Hyperlink" xfId="11067" builtinId="9" hidden="1"/>
    <cellStyle name="Followed Hyperlink" xfId="11069" builtinId="9" hidden="1"/>
    <cellStyle name="Followed Hyperlink" xfId="11071" builtinId="9" hidden="1"/>
    <cellStyle name="Followed Hyperlink" xfId="11073" builtinId="9" hidden="1"/>
    <cellStyle name="Followed Hyperlink" xfId="11075" builtinId="9" hidden="1"/>
    <cellStyle name="Followed Hyperlink" xfId="11077" builtinId="9" hidden="1"/>
    <cellStyle name="Followed Hyperlink" xfId="11079" builtinId="9" hidden="1"/>
    <cellStyle name="Followed Hyperlink" xfId="11081"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5"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1"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7"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1" builtinId="9" hidden="1"/>
    <cellStyle name="Followed Hyperlink" xfId="11223" builtinId="9" hidden="1"/>
    <cellStyle name="Followed Hyperlink" xfId="11225" builtinId="9" hidden="1"/>
    <cellStyle name="Followed Hyperlink" xfId="11227" builtinId="9" hidden="1"/>
    <cellStyle name="Followed Hyperlink" xfId="11229" builtinId="9" hidden="1"/>
    <cellStyle name="Followed Hyperlink" xfId="11231" builtinId="9" hidden="1"/>
    <cellStyle name="Followed Hyperlink" xfId="11233" builtinId="9" hidden="1"/>
    <cellStyle name="Followed Hyperlink" xfId="11235" builtinId="9" hidden="1"/>
    <cellStyle name="Followed Hyperlink" xfId="11237" builtinId="9" hidden="1"/>
    <cellStyle name="Followed Hyperlink" xfId="11239" builtinId="9" hidden="1"/>
    <cellStyle name="Followed Hyperlink" xfId="11241" builtinId="9" hidden="1"/>
    <cellStyle name="Followed Hyperlink" xfId="11243" builtinId="9" hidden="1"/>
    <cellStyle name="Followed Hyperlink" xfId="11245" builtinId="9" hidden="1"/>
    <cellStyle name="Followed Hyperlink" xfId="11247" builtinId="9" hidden="1"/>
    <cellStyle name="Followed Hyperlink" xfId="11249" builtinId="9" hidden="1"/>
    <cellStyle name="Followed Hyperlink" xfId="11251" builtinId="9" hidden="1"/>
    <cellStyle name="Followed Hyperlink" xfId="11253" builtinId="9" hidden="1"/>
    <cellStyle name="Followed Hyperlink" xfId="11255" builtinId="9" hidden="1"/>
    <cellStyle name="Followed Hyperlink" xfId="11257" builtinId="9" hidden="1"/>
    <cellStyle name="Followed Hyperlink" xfId="11259" builtinId="9" hidden="1"/>
    <cellStyle name="Followed Hyperlink" xfId="11261" builtinId="9" hidden="1"/>
    <cellStyle name="Followed Hyperlink" xfId="11263" builtinId="9" hidden="1"/>
    <cellStyle name="Followed Hyperlink" xfId="11265" builtinId="9" hidden="1"/>
    <cellStyle name="Followed Hyperlink" xfId="11267" builtinId="9" hidden="1"/>
    <cellStyle name="Followed Hyperlink" xfId="11269" builtinId="9" hidden="1"/>
    <cellStyle name="Followed Hyperlink" xfId="11271" builtinId="9" hidden="1"/>
    <cellStyle name="Followed Hyperlink" xfId="11273" builtinId="9" hidden="1"/>
    <cellStyle name="Followed Hyperlink" xfId="11275" builtinId="9" hidden="1"/>
    <cellStyle name="Followed Hyperlink" xfId="11277" builtinId="9" hidden="1"/>
    <cellStyle name="Followed Hyperlink" xfId="11279" builtinId="9" hidden="1"/>
    <cellStyle name="Followed Hyperlink" xfId="11281" builtinId="9" hidden="1"/>
    <cellStyle name="Followed Hyperlink" xfId="11283" builtinId="9" hidden="1"/>
    <cellStyle name="Followed Hyperlink" xfId="11285" builtinId="9" hidden="1"/>
    <cellStyle name="Followed Hyperlink" xfId="11287" builtinId="9" hidden="1"/>
    <cellStyle name="Followed Hyperlink" xfId="11289" builtinId="9" hidden="1"/>
    <cellStyle name="Followed Hyperlink" xfId="11291" builtinId="9" hidden="1"/>
    <cellStyle name="Followed Hyperlink" xfId="11293" builtinId="9" hidden="1"/>
    <cellStyle name="Followed Hyperlink" xfId="11295" builtinId="9" hidden="1"/>
    <cellStyle name="Followed Hyperlink" xfId="11297" builtinId="9" hidden="1"/>
    <cellStyle name="Followed Hyperlink" xfId="11299" builtinId="9" hidden="1"/>
    <cellStyle name="Followed Hyperlink" xfId="11301" builtinId="9" hidden="1"/>
    <cellStyle name="Followed Hyperlink" xfId="11303" builtinId="9" hidden="1"/>
    <cellStyle name="Followed Hyperlink" xfId="11305" builtinId="9" hidden="1"/>
    <cellStyle name="Followed Hyperlink" xfId="11307" builtinId="9" hidden="1"/>
    <cellStyle name="Followed Hyperlink" xfId="11309" builtinId="9" hidden="1"/>
    <cellStyle name="Followed Hyperlink" xfId="11311" builtinId="9" hidden="1"/>
    <cellStyle name="Followed Hyperlink" xfId="11313" builtinId="9" hidden="1"/>
    <cellStyle name="Followed Hyperlink" xfId="11315" builtinId="9" hidden="1"/>
    <cellStyle name="Followed Hyperlink" xfId="11317" builtinId="9" hidden="1"/>
    <cellStyle name="Followed Hyperlink" xfId="11319" builtinId="9" hidden="1"/>
    <cellStyle name="Followed Hyperlink" xfId="11321" builtinId="9" hidden="1"/>
    <cellStyle name="Followed Hyperlink" xfId="11323" builtinId="9" hidden="1"/>
    <cellStyle name="Followed Hyperlink" xfId="11325" builtinId="9" hidden="1"/>
    <cellStyle name="Followed Hyperlink" xfId="11327" builtinId="9" hidden="1"/>
    <cellStyle name="Followed Hyperlink" xfId="11329" builtinId="9" hidden="1"/>
    <cellStyle name="Followed Hyperlink" xfId="11331" builtinId="9" hidden="1"/>
    <cellStyle name="Followed Hyperlink" xfId="11333" builtinId="9" hidden="1"/>
    <cellStyle name="Followed Hyperlink" xfId="11335" builtinId="9" hidden="1"/>
    <cellStyle name="Followed Hyperlink" xfId="11337" builtinId="9" hidden="1"/>
    <cellStyle name="Followed Hyperlink" xfId="11339" builtinId="9" hidden="1"/>
    <cellStyle name="Followed Hyperlink" xfId="11341" builtinId="9" hidden="1"/>
    <cellStyle name="Followed Hyperlink" xfId="11343" builtinId="9" hidden="1"/>
    <cellStyle name="Followed Hyperlink" xfId="11345" builtinId="9" hidden="1"/>
    <cellStyle name="Followed Hyperlink" xfId="11347" builtinId="9" hidden="1"/>
    <cellStyle name="Followed Hyperlink" xfId="11349" builtinId="9" hidden="1"/>
    <cellStyle name="Followed Hyperlink" xfId="11351" builtinId="9" hidden="1"/>
    <cellStyle name="Followed Hyperlink" xfId="11353" builtinId="9" hidden="1"/>
    <cellStyle name="Followed Hyperlink" xfId="11355" builtinId="9" hidden="1"/>
    <cellStyle name="Followed Hyperlink" xfId="11357" builtinId="9" hidden="1"/>
    <cellStyle name="Followed Hyperlink" xfId="11359" builtinId="9" hidden="1"/>
    <cellStyle name="Followed Hyperlink" xfId="11361" builtinId="9" hidden="1"/>
    <cellStyle name="Followed Hyperlink" xfId="11363" builtinId="9" hidden="1"/>
    <cellStyle name="Followed Hyperlink" xfId="11365" builtinId="9" hidden="1"/>
    <cellStyle name="Followed Hyperlink" xfId="11367" builtinId="9" hidden="1"/>
    <cellStyle name="Followed Hyperlink" xfId="11369" builtinId="9" hidden="1"/>
    <cellStyle name="Followed Hyperlink" xfId="11371" builtinId="9" hidden="1"/>
    <cellStyle name="Followed Hyperlink" xfId="11373" builtinId="9" hidden="1"/>
    <cellStyle name="Followed Hyperlink" xfId="11375" builtinId="9" hidden="1"/>
    <cellStyle name="Followed Hyperlink" xfId="11377" builtinId="9" hidden="1"/>
    <cellStyle name="Followed Hyperlink" xfId="11379" builtinId="9" hidden="1"/>
    <cellStyle name="Followed Hyperlink" xfId="11381" builtinId="9" hidden="1"/>
    <cellStyle name="Followed Hyperlink" xfId="11383" builtinId="9" hidden="1"/>
    <cellStyle name="Followed Hyperlink" xfId="11385" builtinId="9" hidden="1"/>
    <cellStyle name="Followed Hyperlink" xfId="11387" builtinId="9" hidden="1"/>
    <cellStyle name="Followed Hyperlink" xfId="11389" builtinId="9" hidden="1"/>
    <cellStyle name="Followed Hyperlink" xfId="11391" builtinId="9" hidden="1"/>
    <cellStyle name="Followed Hyperlink" xfId="11393" builtinId="9" hidden="1"/>
    <cellStyle name="Followed Hyperlink" xfId="11395" builtinId="9" hidden="1"/>
    <cellStyle name="Followed Hyperlink" xfId="11397" builtinId="9" hidden="1"/>
    <cellStyle name="Followed Hyperlink" xfId="11399" builtinId="9" hidden="1"/>
    <cellStyle name="Followed Hyperlink" xfId="11401" builtinId="9" hidden="1"/>
    <cellStyle name="Followed Hyperlink" xfId="11403" builtinId="9" hidden="1"/>
    <cellStyle name="Followed Hyperlink" xfId="11405" builtinId="9" hidden="1"/>
    <cellStyle name="Followed Hyperlink" xfId="11407" builtinId="9" hidden="1"/>
    <cellStyle name="Followed Hyperlink" xfId="11409" builtinId="9" hidden="1"/>
    <cellStyle name="Followed Hyperlink" xfId="11411" builtinId="9" hidden="1"/>
    <cellStyle name="Followed Hyperlink" xfId="11413" builtinId="9" hidden="1"/>
    <cellStyle name="Followed Hyperlink" xfId="11415" builtinId="9" hidden="1"/>
    <cellStyle name="Followed Hyperlink" xfId="11417" builtinId="9" hidden="1"/>
    <cellStyle name="Followed Hyperlink" xfId="11419" builtinId="9" hidden="1"/>
    <cellStyle name="Followed Hyperlink" xfId="11421" builtinId="9" hidden="1"/>
    <cellStyle name="Followed Hyperlink" xfId="11423" builtinId="9" hidden="1"/>
    <cellStyle name="Followed Hyperlink" xfId="11425" builtinId="9" hidden="1"/>
    <cellStyle name="Followed Hyperlink" xfId="11427" builtinId="9" hidden="1"/>
    <cellStyle name="Followed Hyperlink" xfId="11429" builtinId="9" hidden="1"/>
    <cellStyle name="Followed Hyperlink" xfId="11431" builtinId="9" hidden="1"/>
    <cellStyle name="Followed Hyperlink" xfId="11433" builtinId="9" hidden="1"/>
    <cellStyle name="Followed Hyperlink" xfId="11435" builtinId="9" hidden="1"/>
    <cellStyle name="Followed Hyperlink" xfId="11437" builtinId="9" hidden="1"/>
    <cellStyle name="Followed Hyperlink" xfId="11439" builtinId="9" hidden="1"/>
    <cellStyle name="Followed Hyperlink" xfId="11441" builtinId="9" hidden="1"/>
    <cellStyle name="Followed Hyperlink" xfId="11443" builtinId="9" hidden="1"/>
    <cellStyle name="Followed Hyperlink" xfId="11445" builtinId="9" hidden="1"/>
    <cellStyle name="Followed Hyperlink" xfId="11447" builtinId="9" hidden="1"/>
    <cellStyle name="Followed Hyperlink" xfId="11449" builtinId="9" hidden="1"/>
    <cellStyle name="Followed Hyperlink" xfId="11451" builtinId="9" hidden="1"/>
    <cellStyle name="Followed Hyperlink" xfId="11453" builtinId="9" hidden="1"/>
    <cellStyle name="Followed Hyperlink" xfId="11455" builtinId="9" hidden="1"/>
    <cellStyle name="Followed Hyperlink" xfId="11457" builtinId="9" hidden="1"/>
    <cellStyle name="Followed Hyperlink" xfId="11459" builtinId="9" hidden="1"/>
    <cellStyle name="Followed Hyperlink" xfId="11461" builtinId="9" hidden="1"/>
    <cellStyle name="Followed Hyperlink" xfId="11463" builtinId="9" hidden="1"/>
    <cellStyle name="Followed Hyperlink" xfId="11465" builtinId="9" hidden="1"/>
    <cellStyle name="Followed Hyperlink" xfId="11467" builtinId="9" hidden="1"/>
    <cellStyle name="Followed Hyperlink" xfId="11469" builtinId="9" hidden="1"/>
    <cellStyle name="Followed Hyperlink" xfId="11471" builtinId="9" hidden="1"/>
    <cellStyle name="Followed Hyperlink" xfId="11473" builtinId="9" hidden="1"/>
    <cellStyle name="Followed Hyperlink" xfId="11475" builtinId="9" hidden="1"/>
    <cellStyle name="Followed Hyperlink" xfId="11477" builtinId="9" hidden="1"/>
    <cellStyle name="Followed Hyperlink" xfId="11479" builtinId="9" hidden="1"/>
    <cellStyle name="Followed Hyperlink" xfId="11481" builtinId="9" hidden="1"/>
    <cellStyle name="Followed Hyperlink" xfId="11483" builtinId="9" hidden="1"/>
    <cellStyle name="Followed Hyperlink" xfId="11485" builtinId="9" hidden="1"/>
    <cellStyle name="Followed Hyperlink" xfId="11487" builtinId="9" hidden="1"/>
    <cellStyle name="Followed Hyperlink" xfId="11489" builtinId="9" hidden="1"/>
    <cellStyle name="Followed Hyperlink" xfId="11491" builtinId="9" hidden="1"/>
    <cellStyle name="Followed Hyperlink" xfId="11493" builtinId="9" hidden="1"/>
    <cellStyle name="Followed Hyperlink" xfId="11495" builtinId="9" hidden="1"/>
    <cellStyle name="Followed Hyperlink" xfId="11497" builtinId="9" hidden="1"/>
    <cellStyle name="Followed Hyperlink" xfId="11499" builtinId="9" hidden="1"/>
    <cellStyle name="Followed Hyperlink" xfId="11501" builtinId="9" hidden="1"/>
    <cellStyle name="Followed Hyperlink" xfId="11503" builtinId="9" hidden="1"/>
    <cellStyle name="Followed Hyperlink" xfId="11505" builtinId="9" hidden="1"/>
    <cellStyle name="Followed Hyperlink" xfId="11507" builtinId="9" hidden="1"/>
    <cellStyle name="Followed Hyperlink" xfId="11509" builtinId="9" hidden="1"/>
    <cellStyle name="Followed Hyperlink" xfId="11511" builtinId="9" hidden="1"/>
    <cellStyle name="Followed Hyperlink" xfId="11513" builtinId="9" hidden="1"/>
    <cellStyle name="Followed Hyperlink" xfId="11515" builtinId="9" hidden="1"/>
    <cellStyle name="Followed Hyperlink" xfId="11517" builtinId="9" hidden="1"/>
    <cellStyle name="Followed Hyperlink" xfId="11519" builtinId="9" hidden="1"/>
    <cellStyle name="Followed Hyperlink" xfId="11521" builtinId="9" hidden="1"/>
    <cellStyle name="Followed Hyperlink" xfId="11523" builtinId="9" hidden="1"/>
    <cellStyle name="Followed Hyperlink" xfId="11525" builtinId="9" hidden="1"/>
    <cellStyle name="Followed Hyperlink" xfId="11527" builtinId="9" hidden="1"/>
    <cellStyle name="Followed Hyperlink" xfId="11529" builtinId="9" hidden="1"/>
    <cellStyle name="Followed Hyperlink" xfId="11531" builtinId="9" hidden="1"/>
    <cellStyle name="Followed Hyperlink" xfId="11533" builtinId="9" hidden="1"/>
    <cellStyle name="Followed Hyperlink" xfId="11535" builtinId="9" hidden="1"/>
    <cellStyle name="Followed Hyperlink" xfId="11537" builtinId="9" hidden="1"/>
    <cellStyle name="Followed Hyperlink" xfId="11539" builtinId="9" hidden="1"/>
    <cellStyle name="Followed Hyperlink" xfId="11541" builtinId="9" hidden="1"/>
    <cellStyle name="Followed Hyperlink" xfId="11543" builtinId="9" hidden="1"/>
    <cellStyle name="Followed Hyperlink" xfId="11545" builtinId="9" hidden="1"/>
    <cellStyle name="Followed Hyperlink" xfId="11547" builtinId="9" hidden="1"/>
    <cellStyle name="Followed Hyperlink" xfId="11549" builtinId="9" hidden="1"/>
    <cellStyle name="Followed Hyperlink" xfId="11551" builtinId="9" hidden="1"/>
    <cellStyle name="Followed Hyperlink" xfId="11553" builtinId="9" hidden="1"/>
    <cellStyle name="Followed Hyperlink" xfId="11555" builtinId="9" hidden="1"/>
    <cellStyle name="Followed Hyperlink" xfId="11557" builtinId="9" hidden="1"/>
    <cellStyle name="Followed Hyperlink" xfId="11559" builtinId="9" hidden="1"/>
    <cellStyle name="Followed Hyperlink" xfId="11561" builtinId="9" hidden="1"/>
    <cellStyle name="Followed Hyperlink" xfId="11563" builtinId="9" hidden="1"/>
    <cellStyle name="Followed Hyperlink" xfId="11565" builtinId="9" hidden="1"/>
    <cellStyle name="Followed Hyperlink" xfId="11567" builtinId="9" hidden="1"/>
    <cellStyle name="Followed Hyperlink" xfId="11569" builtinId="9" hidden="1"/>
    <cellStyle name="Followed Hyperlink" xfId="11571" builtinId="9" hidden="1"/>
    <cellStyle name="Followed Hyperlink" xfId="11573" builtinId="9" hidden="1"/>
    <cellStyle name="Followed Hyperlink" xfId="11575" builtinId="9" hidden="1"/>
    <cellStyle name="Followed Hyperlink" xfId="11577" builtinId="9" hidden="1"/>
    <cellStyle name="Followed Hyperlink" xfId="11579" builtinId="9" hidden="1"/>
    <cellStyle name="Followed Hyperlink" xfId="11581" builtinId="9" hidden="1"/>
    <cellStyle name="Followed Hyperlink" xfId="11583" builtinId="9" hidden="1"/>
    <cellStyle name="Followed Hyperlink" xfId="11585" builtinId="9" hidden="1"/>
    <cellStyle name="Followed Hyperlink" xfId="11587" builtinId="9" hidden="1"/>
    <cellStyle name="Followed Hyperlink" xfId="11589" builtinId="9" hidden="1"/>
    <cellStyle name="Followed Hyperlink" xfId="11591" builtinId="9" hidden="1"/>
    <cellStyle name="Followed Hyperlink" xfId="11593" builtinId="9" hidden="1"/>
    <cellStyle name="Followed Hyperlink" xfId="11595" builtinId="9" hidden="1"/>
    <cellStyle name="Followed Hyperlink" xfId="11597" builtinId="9" hidden="1"/>
    <cellStyle name="Followed Hyperlink" xfId="11599" builtinId="9" hidden="1"/>
    <cellStyle name="Followed Hyperlink" xfId="11601" builtinId="9" hidden="1"/>
    <cellStyle name="Followed Hyperlink" xfId="11603" builtinId="9" hidden="1"/>
    <cellStyle name="Followed Hyperlink" xfId="11605" builtinId="9" hidden="1"/>
    <cellStyle name="Followed Hyperlink" xfId="11607" builtinId="9" hidden="1"/>
    <cellStyle name="Followed Hyperlink" xfId="11609" builtinId="9" hidden="1"/>
    <cellStyle name="Followed Hyperlink" xfId="11611" builtinId="9" hidden="1"/>
    <cellStyle name="Followed Hyperlink" xfId="11613" builtinId="9" hidden="1"/>
    <cellStyle name="Followed Hyperlink" xfId="11615" builtinId="9" hidden="1"/>
    <cellStyle name="Followed Hyperlink" xfId="11617" builtinId="9" hidden="1"/>
    <cellStyle name="Followed Hyperlink" xfId="11619" builtinId="9" hidden="1"/>
    <cellStyle name="Followed Hyperlink" xfId="11621" builtinId="9" hidden="1"/>
    <cellStyle name="Followed Hyperlink" xfId="11623" builtinId="9" hidden="1"/>
    <cellStyle name="Followed Hyperlink" xfId="11625" builtinId="9" hidden="1"/>
    <cellStyle name="Followed Hyperlink" xfId="11627" builtinId="9" hidden="1"/>
    <cellStyle name="Followed Hyperlink" xfId="11629" builtinId="9" hidden="1"/>
    <cellStyle name="Followed Hyperlink" xfId="11631" builtinId="9" hidden="1"/>
    <cellStyle name="Followed Hyperlink" xfId="11633" builtinId="9" hidden="1"/>
    <cellStyle name="Followed Hyperlink" xfId="11635" builtinId="9" hidden="1"/>
    <cellStyle name="Followed Hyperlink" xfId="11637" builtinId="9" hidden="1"/>
    <cellStyle name="Followed Hyperlink" xfId="11639" builtinId="9" hidden="1"/>
    <cellStyle name="Followed Hyperlink" xfId="11641" builtinId="9" hidden="1"/>
    <cellStyle name="Followed Hyperlink" xfId="11643" builtinId="9" hidden="1"/>
    <cellStyle name="Followed Hyperlink" xfId="11645" builtinId="9" hidden="1"/>
    <cellStyle name="Followed Hyperlink" xfId="11647" builtinId="9" hidden="1"/>
    <cellStyle name="Followed Hyperlink" xfId="11649" builtinId="9" hidden="1"/>
    <cellStyle name="Followed Hyperlink" xfId="11651" builtinId="9" hidden="1"/>
    <cellStyle name="Followed Hyperlink" xfId="11653" builtinId="9" hidden="1"/>
    <cellStyle name="Followed Hyperlink" xfId="11655" builtinId="9" hidden="1"/>
    <cellStyle name="Followed Hyperlink" xfId="11657" builtinId="9" hidden="1"/>
    <cellStyle name="Followed Hyperlink" xfId="11659" builtinId="9" hidden="1"/>
    <cellStyle name="Followed Hyperlink" xfId="11661" builtinId="9" hidden="1"/>
    <cellStyle name="Followed Hyperlink" xfId="11663" builtinId="9" hidden="1"/>
    <cellStyle name="Followed Hyperlink" xfId="11665" builtinId="9" hidden="1"/>
    <cellStyle name="Followed Hyperlink" xfId="11667" builtinId="9" hidden="1"/>
    <cellStyle name="Followed Hyperlink" xfId="11669" builtinId="9" hidden="1"/>
    <cellStyle name="Followed Hyperlink" xfId="11671" builtinId="9" hidden="1"/>
    <cellStyle name="Followed Hyperlink" xfId="11673" builtinId="9" hidden="1"/>
    <cellStyle name="Followed Hyperlink" xfId="11675" builtinId="9" hidden="1"/>
    <cellStyle name="Followed Hyperlink" xfId="11677" builtinId="9" hidden="1"/>
    <cellStyle name="Followed Hyperlink" xfId="11679" builtinId="9" hidden="1"/>
    <cellStyle name="Followed Hyperlink" xfId="11681" builtinId="9" hidden="1"/>
    <cellStyle name="Followed Hyperlink" xfId="11683" builtinId="9" hidden="1"/>
    <cellStyle name="Followed Hyperlink" xfId="11685" builtinId="9" hidden="1"/>
    <cellStyle name="Followed Hyperlink" xfId="11687" builtinId="9" hidden="1"/>
    <cellStyle name="Followed Hyperlink" xfId="11689" builtinId="9" hidden="1"/>
    <cellStyle name="Followed Hyperlink" xfId="11691" builtinId="9" hidden="1"/>
    <cellStyle name="Followed Hyperlink" xfId="11693" builtinId="9" hidden="1"/>
    <cellStyle name="Followed Hyperlink" xfId="11695" builtinId="9" hidden="1"/>
    <cellStyle name="Followed Hyperlink" xfId="11697" builtinId="9" hidden="1"/>
    <cellStyle name="Followed Hyperlink" xfId="11699" builtinId="9" hidden="1"/>
    <cellStyle name="Followed Hyperlink" xfId="11701" builtinId="9" hidden="1"/>
    <cellStyle name="Followed Hyperlink" xfId="11703" builtinId="9" hidden="1"/>
    <cellStyle name="Followed Hyperlink" xfId="11705" builtinId="9" hidden="1"/>
    <cellStyle name="Followed Hyperlink" xfId="11707" builtinId="9" hidden="1"/>
    <cellStyle name="Followed Hyperlink" xfId="11709" builtinId="9" hidden="1"/>
    <cellStyle name="Followed Hyperlink" xfId="11711" builtinId="9" hidden="1"/>
    <cellStyle name="Followed Hyperlink" xfId="11713" builtinId="9" hidden="1"/>
    <cellStyle name="Followed Hyperlink" xfId="11715" builtinId="9" hidden="1"/>
    <cellStyle name="Followed Hyperlink" xfId="11717" builtinId="9" hidden="1"/>
    <cellStyle name="Followed Hyperlink" xfId="11719" builtinId="9" hidden="1"/>
    <cellStyle name="Followed Hyperlink" xfId="11721" builtinId="9" hidden="1"/>
    <cellStyle name="Followed Hyperlink" xfId="11723" builtinId="9" hidden="1"/>
    <cellStyle name="Followed Hyperlink" xfId="11725" builtinId="9" hidden="1"/>
    <cellStyle name="Followed Hyperlink" xfId="11727" builtinId="9" hidden="1"/>
    <cellStyle name="Followed Hyperlink" xfId="11729" builtinId="9" hidden="1"/>
    <cellStyle name="Followed Hyperlink" xfId="11731" builtinId="9" hidden="1"/>
    <cellStyle name="Followed Hyperlink" xfId="11733" builtinId="9" hidden="1"/>
    <cellStyle name="Followed Hyperlink" xfId="11735" builtinId="9" hidden="1"/>
    <cellStyle name="Followed Hyperlink" xfId="11737" builtinId="9" hidden="1"/>
    <cellStyle name="Followed Hyperlink" xfId="11739" builtinId="9" hidden="1"/>
    <cellStyle name="Followed Hyperlink" xfId="11741" builtinId="9" hidden="1"/>
    <cellStyle name="Followed Hyperlink" xfId="11743" builtinId="9" hidden="1"/>
    <cellStyle name="Followed Hyperlink" xfId="11745" builtinId="9" hidden="1"/>
    <cellStyle name="Followed Hyperlink" xfId="11747" builtinId="9" hidden="1"/>
    <cellStyle name="Followed Hyperlink" xfId="11749" builtinId="9" hidden="1"/>
    <cellStyle name="Followed Hyperlink" xfId="11751" builtinId="9" hidden="1"/>
    <cellStyle name="Followed Hyperlink" xfId="11753" builtinId="9" hidden="1"/>
    <cellStyle name="Followed Hyperlink" xfId="11755" builtinId="9" hidden="1"/>
    <cellStyle name="Followed Hyperlink" xfId="11757" builtinId="9" hidden="1"/>
    <cellStyle name="Followed Hyperlink" xfId="11759" builtinId="9" hidden="1"/>
    <cellStyle name="Followed Hyperlink" xfId="11761" builtinId="9" hidden="1"/>
    <cellStyle name="Followed Hyperlink" xfId="11763" builtinId="9" hidden="1"/>
    <cellStyle name="Followed Hyperlink" xfId="11765" builtinId="9" hidden="1"/>
    <cellStyle name="Followed Hyperlink" xfId="11767" builtinId="9" hidden="1"/>
    <cellStyle name="Followed Hyperlink" xfId="11769"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1" builtinId="9" hidden="1"/>
    <cellStyle name="Followed Hyperlink" xfId="11803" builtinId="9" hidden="1"/>
    <cellStyle name="Followed Hyperlink" xfId="11805" builtinId="9" hidden="1"/>
    <cellStyle name="Followed Hyperlink" xfId="11807" builtinId="9" hidden="1"/>
    <cellStyle name="Followed Hyperlink" xfId="11809"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3"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9" builtinId="9" hidden="1"/>
    <cellStyle name="Followed Hyperlink" xfId="11881" builtinId="9" hidden="1"/>
    <cellStyle name="Followed Hyperlink" xfId="11883" builtinId="9" hidden="1"/>
    <cellStyle name="Followed Hyperlink" xfId="11885" builtinId="9" hidden="1"/>
    <cellStyle name="Followed Hyperlink" xfId="11894" builtinId="9" hidden="1"/>
    <cellStyle name="Followed Hyperlink" xfId="11896" builtinId="9" hidden="1"/>
    <cellStyle name="Followed Hyperlink" xfId="11898" builtinId="9" hidden="1"/>
    <cellStyle name="Followed Hyperlink" xfId="11928" builtinId="9" hidden="1"/>
    <cellStyle name="Followed Hyperlink" xfId="11930" builtinId="9" hidden="1"/>
    <cellStyle name="Followed Hyperlink" xfId="11932" builtinId="9" hidden="1"/>
    <cellStyle name="Followed Hyperlink" xfId="11934" builtinId="9" hidden="1"/>
    <cellStyle name="Followed Hyperlink" xfId="11936" builtinId="9" hidden="1"/>
    <cellStyle name="Followed Hyperlink" xfId="11938" builtinId="9" hidden="1"/>
    <cellStyle name="Followed Hyperlink" xfId="11940" builtinId="9" hidden="1"/>
    <cellStyle name="Followed Hyperlink" xfId="11942" builtinId="9" hidden="1"/>
    <cellStyle name="Followed Hyperlink" xfId="11944" builtinId="9" hidden="1"/>
    <cellStyle name="Followed Hyperlink" xfId="11946" builtinId="9" hidden="1"/>
    <cellStyle name="Followed Hyperlink" xfId="11948" builtinId="9" hidden="1"/>
    <cellStyle name="Followed Hyperlink" xfId="11950" builtinId="9" hidden="1"/>
    <cellStyle name="Followed Hyperlink" xfId="11952" builtinId="9" hidden="1"/>
    <cellStyle name="Followed Hyperlink" xfId="11954" builtinId="9" hidden="1"/>
    <cellStyle name="Followed Hyperlink" xfId="11956" builtinId="9" hidden="1"/>
    <cellStyle name="Followed Hyperlink" xfId="11958" builtinId="9" hidden="1"/>
    <cellStyle name="Followed Hyperlink" xfId="11960" builtinId="9" hidden="1"/>
    <cellStyle name="Followed Hyperlink" xfId="11962" builtinId="9" hidden="1"/>
    <cellStyle name="Followed Hyperlink" xfId="11964" builtinId="9" hidden="1"/>
    <cellStyle name="Followed Hyperlink" xfId="11966" builtinId="9" hidden="1"/>
    <cellStyle name="Followed Hyperlink" xfId="11968" builtinId="9" hidden="1"/>
    <cellStyle name="Followed Hyperlink" xfId="11970" builtinId="9" hidden="1"/>
    <cellStyle name="Followed Hyperlink" xfId="11972" builtinId="9" hidden="1"/>
    <cellStyle name="Followed Hyperlink" xfId="11974" builtinId="9" hidden="1"/>
    <cellStyle name="Followed Hyperlink" xfId="11976" builtinId="9" hidden="1"/>
    <cellStyle name="Followed Hyperlink" xfId="11978" builtinId="9" hidden="1"/>
    <cellStyle name="Followed Hyperlink" xfId="11980" builtinId="9" hidden="1"/>
    <cellStyle name="Followed Hyperlink" xfId="11982" builtinId="9" hidden="1"/>
    <cellStyle name="Followed Hyperlink" xfId="11984" builtinId="9" hidden="1"/>
    <cellStyle name="Followed Hyperlink" xfId="11986" builtinId="9" hidden="1"/>
    <cellStyle name="Followed Hyperlink" xfId="11988" builtinId="9" hidden="1"/>
    <cellStyle name="Followed Hyperlink" xfId="11990" builtinId="9" hidden="1"/>
    <cellStyle name="Followed Hyperlink" xfId="11992" builtinId="9" hidden="1"/>
    <cellStyle name="Followed Hyperlink" xfId="11994" builtinId="9" hidden="1"/>
    <cellStyle name="Followed Hyperlink" xfId="11996" builtinId="9" hidden="1"/>
    <cellStyle name="Followed Hyperlink" xfId="11998" builtinId="9" hidden="1"/>
    <cellStyle name="Followed Hyperlink" xfId="12000" builtinId="9" hidden="1"/>
    <cellStyle name="Followed Hyperlink" xfId="12002" builtinId="9" hidden="1"/>
    <cellStyle name="Followed Hyperlink" xfId="12004" builtinId="9" hidden="1"/>
    <cellStyle name="Followed Hyperlink" xfId="12006" builtinId="9" hidden="1"/>
    <cellStyle name="Followed Hyperlink" xfId="12008" builtinId="9" hidden="1"/>
    <cellStyle name="Followed Hyperlink" xfId="12010" builtinId="9" hidden="1"/>
    <cellStyle name="Followed Hyperlink" xfId="12012" builtinId="9" hidden="1"/>
    <cellStyle name="Followed Hyperlink" xfId="12014" builtinId="9" hidden="1"/>
    <cellStyle name="Followed Hyperlink" xfId="12016" builtinId="9" hidden="1"/>
    <cellStyle name="Followed Hyperlink" xfId="12018" builtinId="9" hidden="1"/>
    <cellStyle name="Followed Hyperlink" xfId="12020" builtinId="9" hidden="1"/>
    <cellStyle name="Followed Hyperlink" xfId="12022" builtinId="9" hidden="1"/>
    <cellStyle name="Followed Hyperlink" xfId="12024" builtinId="9" hidden="1"/>
    <cellStyle name="Followed Hyperlink" xfId="12026" builtinId="9" hidden="1"/>
    <cellStyle name="Followed Hyperlink" xfId="12028" builtinId="9" hidden="1"/>
    <cellStyle name="Followed Hyperlink" xfId="12030" builtinId="9" hidden="1"/>
    <cellStyle name="Followed Hyperlink" xfId="12032" builtinId="9" hidden="1"/>
    <cellStyle name="Followed Hyperlink" xfId="12034" builtinId="9" hidden="1"/>
    <cellStyle name="Followed Hyperlink" xfId="12036" builtinId="9" hidden="1"/>
    <cellStyle name="Followed Hyperlink" xfId="12038" builtinId="9" hidden="1"/>
    <cellStyle name="Followed Hyperlink" xfId="12040" builtinId="9" hidden="1"/>
    <cellStyle name="Followed Hyperlink" xfId="12042" builtinId="9" hidden="1"/>
    <cellStyle name="Followed Hyperlink" xfId="12044" builtinId="9" hidden="1"/>
    <cellStyle name="Followed Hyperlink" xfId="12046" builtinId="9" hidden="1"/>
    <cellStyle name="Followed Hyperlink" xfId="12048" builtinId="9" hidden="1"/>
    <cellStyle name="Followed Hyperlink" xfId="12050" builtinId="9" hidden="1"/>
    <cellStyle name="Followed Hyperlink" xfId="12052" builtinId="9" hidden="1"/>
    <cellStyle name="Followed Hyperlink" xfId="12054" builtinId="9" hidden="1"/>
    <cellStyle name="Followed Hyperlink" xfId="12056" builtinId="9" hidden="1"/>
    <cellStyle name="Followed Hyperlink" xfId="12058" builtinId="9" hidden="1"/>
    <cellStyle name="Followed Hyperlink" xfId="12060" builtinId="9" hidden="1"/>
    <cellStyle name="Followed Hyperlink" xfId="12062" builtinId="9" hidden="1"/>
    <cellStyle name="Followed Hyperlink" xfId="12064" builtinId="9" hidden="1"/>
    <cellStyle name="Followed Hyperlink" xfId="12066" builtinId="9" hidden="1"/>
    <cellStyle name="Followed Hyperlink" xfId="12068" builtinId="9" hidden="1"/>
    <cellStyle name="Followed Hyperlink" xfId="12070" builtinId="9" hidden="1"/>
    <cellStyle name="Followed Hyperlink" xfId="12072" builtinId="9" hidden="1"/>
    <cellStyle name="Followed Hyperlink" xfId="12074" builtinId="9" hidden="1"/>
    <cellStyle name="Followed Hyperlink" xfId="12076" builtinId="9" hidden="1"/>
    <cellStyle name="Followed Hyperlink" xfId="12078" builtinId="9" hidden="1"/>
    <cellStyle name="Followed Hyperlink" xfId="12080" builtinId="9" hidden="1"/>
    <cellStyle name="Followed Hyperlink" xfId="12082" builtinId="9" hidden="1"/>
    <cellStyle name="Followed Hyperlink" xfId="12084" builtinId="9" hidden="1"/>
    <cellStyle name="Followed Hyperlink" xfId="12086" builtinId="9" hidden="1"/>
    <cellStyle name="Followed Hyperlink" xfId="12088" builtinId="9" hidden="1"/>
    <cellStyle name="Followed Hyperlink" xfId="12090" builtinId="9" hidden="1"/>
    <cellStyle name="Followed Hyperlink" xfId="12092" builtinId="9" hidden="1"/>
    <cellStyle name="Followed Hyperlink" xfId="12094" builtinId="9" hidden="1"/>
    <cellStyle name="Followed Hyperlink" xfId="12096" builtinId="9" hidden="1"/>
    <cellStyle name="Followed Hyperlink" xfId="12098" builtinId="9" hidden="1"/>
    <cellStyle name="Followed Hyperlink" xfId="12100" builtinId="9" hidden="1"/>
    <cellStyle name="Followed Hyperlink" xfId="12102" builtinId="9" hidden="1"/>
    <cellStyle name="Followed Hyperlink" xfId="12104" builtinId="9" hidden="1"/>
    <cellStyle name="Followed Hyperlink" xfId="12106" builtinId="9" hidden="1"/>
    <cellStyle name="Followed Hyperlink" xfId="12108" builtinId="9" hidden="1"/>
    <cellStyle name="Followed Hyperlink" xfId="12110" builtinId="9" hidden="1"/>
    <cellStyle name="Followed Hyperlink" xfId="12112" builtinId="9" hidden="1"/>
    <cellStyle name="Followed Hyperlink" xfId="12114" builtinId="9" hidden="1"/>
    <cellStyle name="Followed Hyperlink" xfId="12116" builtinId="9" hidden="1"/>
    <cellStyle name="Followed Hyperlink" xfId="12118" builtinId="9" hidden="1"/>
    <cellStyle name="Followed Hyperlink" xfId="12120" builtinId="9" hidden="1"/>
    <cellStyle name="Followed Hyperlink" xfId="12122" builtinId="9" hidden="1"/>
    <cellStyle name="Formula #" xfId="6154" xr:uid="{00000000-0005-0000-0000-0000A0170000}"/>
    <cellStyle name="Formula %" xfId="4904" xr:uid="{00000000-0005-0000-0000-0000A1170000}"/>
    <cellStyle name="Formula $" xfId="6581" xr:uid="{00000000-0005-0000-0000-0000A2170000}"/>
    <cellStyle name="Formula $0.0" xfId="11913" xr:uid="{00000000-0005-0000-0000-0000A3170000}"/>
    <cellStyle name="Formula 0" xfId="11909" xr:uid="{00000000-0005-0000-0000-0000A4170000}"/>
    <cellStyle name="Formula 0.0" xfId="11910" xr:uid="{00000000-0005-0000-0000-0000A5170000}"/>
    <cellStyle name="Formula 0.0%" xfId="11912" xr:uid="{00000000-0005-0000-0000-0000A6170000}"/>
    <cellStyle name="Formula 0.00" xfId="11911" xr:uid="{00000000-0005-0000-0000-0000A7170000}"/>
    <cellStyle name="Formula 0.0x" xfId="11914" xr:uid="{00000000-0005-0000-0000-0000A8170000}"/>
    <cellStyle name="Formula 0A" xfId="11915" xr:uid="{00000000-0005-0000-0000-0000A9170000}"/>
    <cellStyle name="Formula 0E" xfId="11916" xr:uid="{00000000-0005-0000-0000-0000AA170000}"/>
    <cellStyle name="Formula int" xfId="8754" xr:uid="{00000000-0005-0000-0000-0000AB170000}"/>
    <cellStyle name="Formula Text" xfId="11908" xr:uid="{00000000-0005-0000-0000-0000AC170000}"/>
    <cellStyle name="Good" xfId="6184" builtinId="26" hidden="1" customBuiltin="1"/>
    <cellStyle name="Heading 1" xfId="11888" builtinId="16" hidden="1"/>
    <cellStyle name="Heading 2" xfId="11889" builtinId="17" hidden="1"/>
    <cellStyle name="Heading 3" xfId="11890" builtinId="18" hidden="1"/>
    <cellStyle name="Heading 4" xfId="11891" builtinId="1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70" builtinId="8" hidden="1"/>
    <cellStyle name="Hyperlink" xfId="372" builtinId="8" hidden="1"/>
    <cellStyle name="Hyperlink" xfId="374"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3" builtinId="8" hidden="1"/>
    <cellStyle name="Hyperlink" xfId="4255"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hidden="1"/>
    <cellStyle name="Hyperlink" xfId="4323" builtinId="8" hidden="1"/>
    <cellStyle name="Hyperlink" xfId="4325" builtinId="8" hidden="1"/>
    <cellStyle name="Hyperlink" xfId="4327" builtinId="8" hidden="1"/>
    <cellStyle name="Hyperlink" xfId="4329" builtinId="8" hidden="1"/>
    <cellStyle name="Hyperlink" xfId="4331" builtinId="8" hidden="1"/>
    <cellStyle name="Hyperlink" xfId="4333" builtinId="8" hidden="1"/>
    <cellStyle name="Hyperlink" xfId="4335" builtinId="8" hidden="1"/>
    <cellStyle name="Hyperlink" xfId="4337" builtinId="8" hidden="1"/>
    <cellStyle name="Hyperlink" xfId="4339" builtinId="8" hidden="1"/>
    <cellStyle name="Hyperlink" xfId="4341" builtinId="8" hidden="1"/>
    <cellStyle name="Hyperlink" xfId="4343" builtinId="8" hidden="1"/>
    <cellStyle name="Hyperlink" xfId="4345" builtinId="8" hidden="1"/>
    <cellStyle name="Hyperlink" xfId="4347" builtinId="8" hidden="1"/>
    <cellStyle name="Hyperlink" xfId="4349" builtinId="8" hidden="1"/>
    <cellStyle name="Hyperlink" xfId="4351" builtinId="8" hidden="1"/>
    <cellStyle name="Hyperlink" xfId="4353" builtinId="8" hidden="1"/>
    <cellStyle name="Hyperlink" xfId="4355" builtinId="8" hidden="1"/>
    <cellStyle name="Hyperlink" xfId="4357" builtinId="8" hidden="1"/>
    <cellStyle name="Hyperlink" xfId="4359" builtinId="8" hidden="1"/>
    <cellStyle name="Hyperlink" xfId="4361" builtinId="8" hidden="1"/>
    <cellStyle name="Hyperlink" xfId="4363" builtinId="8" hidden="1"/>
    <cellStyle name="Hyperlink" xfId="4365" builtinId="8" hidden="1"/>
    <cellStyle name="Hyperlink" xfId="4367" builtinId="8" hidden="1"/>
    <cellStyle name="Hyperlink" xfId="4369" builtinId="8" hidden="1"/>
    <cellStyle name="Hyperlink" xfId="4371" builtinId="8" hidden="1"/>
    <cellStyle name="Hyperlink" xfId="4373" builtinId="8" hidden="1"/>
    <cellStyle name="Hyperlink" xfId="4375" builtinId="8" hidden="1"/>
    <cellStyle name="Hyperlink" xfId="4377" builtinId="8" hidden="1"/>
    <cellStyle name="Hyperlink" xfId="4379" builtinId="8" hidden="1"/>
    <cellStyle name="Hyperlink" xfId="4381" builtinId="8" hidden="1"/>
    <cellStyle name="Hyperlink" xfId="4383" builtinId="8" hidden="1"/>
    <cellStyle name="Hyperlink" xfId="4385" builtinId="8" hidden="1"/>
    <cellStyle name="Hyperlink" xfId="4387" builtinId="8" hidden="1"/>
    <cellStyle name="Hyperlink" xfId="4389" builtinId="8" hidden="1"/>
    <cellStyle name="Hyperlink" xfId="4391" builtinId="8" hidden="1"/>
    <cellStyle name="Hyperlink" xfId="4393" builtinId="8" hidden="1"/>
    <cellStyle name="Hyperlink" xfId="4395" builtinId="8" hidden="1"/>
    <cellStyle name="Hyperlink" xfId="4397" builtinId="8" hidden="1"/>
    <cellStyle name="Hyperlink" xfId="4399" builtinId="8" hidden="1"/>
    <cellStyle name="Hyperlink" xfId="4401" builtinId="8" hidden="1"/>
    <cellStyle name="Hyperlink" xfId="4403" builtinId="8" hidden="1"/>
    <cellStyle name="Hyperlink" xfId="4405" builtinId="8" hidden="1"/>
    <cellStyle name="Hyperlink" xfId="4407" builtinId="8" hidden="1"/>
    <cellStyle name="Hyperlink" xfId="4409" builtinId="8" hidden="1"/>
    <cellStyle name="Hyperlink" xfId="4411" builtinId="8" hidden="1"/>
    <cellStyle name="Hyperlink" xfId="4413"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5" builtinId="8" hidden="1"/>
    <cellStyle name="Hyperlink" xfId="4907" builtinId="8" hidden="1"/>
    <cellStyle name="Hyperlink" xfId="4909" builtinId="8" hidden="1"/>
    <cellStyle name="Hyperlink" xfId="4911" builtinId="8" hidden="1"/>
    <cellStyle name="Hyperlink" xfId="4913" builtinId="8" hidden="1"/>
    <cellStyle name="Hyperlink" xfId="4915" builtinId="8" hidden="1"/>
    <cellStyle name="Hyperlink" xfId="4917" builtinId="8" hidden="1"/>
    <cellStyle name="Hyperlink" xfId="4919" builtinId="8" hidden="1"/>
    <cellStyle name="Hyperlink" xfId="4921" builtinId="8" hidden="1"/>
    <cellStyle name="Hyperlink" xfId="4923" builtinId="8" hidden="1"/>
    <cellStyle name="Hyperlink" xfId="4925" builtinId="8" hidden="1"/>
    <cellStyle name="Hyperlink" xfId="4927" builtinId="8" hidden="1"/>
    <cellStyle name="Hyperlink" xfId="4929" builtinId="8" hidden="1"/>
    <cellStyle name="Hyperlink" xfId="4931" builtinId="8" hidden="1"/>
    <cellStyle name="Hyperlink" xfId="4933" builtinId="8" hidden="1"/>
    <cellStyle name="Hyperlink" xfId="4935" builtinId="8" hidden="1"/>
    <cellStyle name="Hyperlink" xfId="4937" builtinId="8" hidden="1"/>
    <cellStyle name="Hyperlink" xfId="4939" builtinId="8" hidden="1"/>
    <cellStyle name="Hyperlink" xfId="4941" builtinId="8" hidden="1"/>
    <cellStyle name="Hyperlink" xfId="4943" builtinId="8" hidden="1"/>
    <cellStyle name="Hyperlink" xfId="4945" builtinId="8" hidden="1"/>
    <cellStyle name="Hyperlink" xfId="4947" builtinId="8" hidden="1"/>
    <cellStyle name="Hyperlink" xfId="4949" builtinId="8" hidden="1"/>
    <cellStyle name="Hyperlink" xfId="4951" builtinId="8" hidden="1"/>
    <cellStyle name="Hyperlink" xfId="4953" builtinId="8" hidden="1"/>
    <cellStyle name="Hyperlink" xfId="4955" builtinId="8" hidden="1"/>
    <cellStyle name="Hyperlink" xfId="4957" builtinId="8" hidden="1"/>
    <cellStyle name="Hyperlink" xfId="4959" builtinId="8" hidden="1"/>
    <cellStyle name="Hyperlink" xfId="4961" builtinId="8" hidden="1"/>
    <cellStyle name="Hyperlink" xfId="4963" builtinId="8" hidden="1"/>
    <cellStyle name="Hyperlink" xfId="4965" builtinId="8" hidden="1"/>
    <cellStyle name="Hyperlink" xfId="4967" builtinId="8" hidden="1"/>
    <cellStyle name="Hyperlink" xfId="4969" builtinId="8" hidden="1"/>
    <cellStyle name="Hyperlink" xfId="4971" builtinId="8" hidden="1"/>
    <cellStyle name="Hyperlink" xfId="4973" builtinId="8" hidden="1"/>
    <cellStyle name="Hyperlink" xfId="4975" builtinId="8" hidden="1"/>
    <cellStyle name="Hyperlink" xfId="4977" builtinId="8" hidden="1"/>
    <cellStyle name="Hyperlink" xfId="4979" builtinId="8" hidden="1"/>
    <cellStyle name="Hyperlink" xfId="4981" builtinId="8" hidden="1"/>
    <cellStyle name="Hyperlink" xfId="4983" builtinId="8" hidden="1"/>
    <cellStyle name="Hyperlink" xfId="4985" builtinId="8" hidden="1"/>
    <cellStyle name="Hyperlink" xfId="4987" builtinId="8" hidden="1"/>
    <cellStyle name="Hyperlink" xfId="4989" builtinId="8" hidden="1"/>
    <cellStyle name="Hyperlink" xfId="4991" builtinId="8" hidden="1"/>
    <cellStyle name="Hyperlink" xfId="4993" builtinId="8" hidden="1"/>
    <cellStyle name="Hyperlink" xfId="4995" builtinId="8" hidden="1"/>
    <cellStyle name="Hyperlink" xfId="4997" builtinId="8" hidden="1"/>
    <cellStyle name="Hyperlink" xfId="4999" builtinId="8" hidden="1"/>
    <cellStyle name="Hyperlink" xfId="5001" builtinId="8" hidden="1"/>
    <cellStyle name="Hyperlink" xfId="5003" builtinId="8" hidden="1"/>
    <cellStyle name="Hyperlink" xfId="5005" builtinId="8" hidden="1"/>
    <cellStyle name="Hyperlink" xfId="5007" builtinId="8" hidden="1"/>
    <cellStyle name="Hyperlink" xfId="5009" builtinId="8" hidden="1"/>
    <cellStyle name="Hyperlink" xfId="5011" builtinId="8" hidden="1"/>
    <cellStyle name="Hyperlink" xfId="5013" builtinId="8" hidden="1"/>
    <cellStyle name="Hyperlink" xfId="5015" builtinId="8" hidden="1"/>
    <cellStyle name="Hyperlink" xfId="5017" builtinId="8" hidden="1"/>
    <cellStyle name="Hyperlink" xfId="5019" builtinId="8" hidden="1"/>
    <cellStyle name="Hyperlink" xfId="5021" builtinId="8" hidden="1"/>
    <cellStyle name="Hyperlink" xfId="5023" builtinId="8" hidden="1"/>
    <cellStyle name="Hyperlink" xfId="5025" builtinId="8" hidden="1"/>
    <cellStyle name="Hyperlink" xfId="5027" builtinId="8" hidden="1"/>
    <cellStyle name="Hyperlink" xfId="5029" builtinId="8" hidden="1"/>
    <cellStyle name="Hyperlink" xfId="5031" builtinId="8" hidden="1"/>
    <cellStyle name="Hyperlink" xfId="5033" builtinId="8" hidden="1"/>
    <cellStyle name="Hyperlink" xfId="5035" builtinId="8" hidden="1"/>
    <cellStyle name="Hyperlink" xfId="5037" builtinId="8" hidden="1"/>
    <cellStyle name="Hyperlink" xfId="5039" builtinId="8" hidden="1"/>
    <cellStyle name="Hyperlink" xfId="5041" builtinId="8" hidden="1"/>
    <cellStyle name="Hyperlink" xfId="5043" builtinId="8" hidden="1"/>
    <cellStyle name="Hyperlink" xfId="5045" builtinId="8" hidden="1"/>
    <cellStyle name="Hyperlink" xfId="5047" builtinId="8" hidden="1"/>
    <cellStyle name="Hyperlink" xfId="5049" builtinId="8" hidden="1"/>
    <cellStyle name="Hyperlink" xfId="5051" builtinId="8" hidden="1"/>
    <cellStyle name="Hyperlink" xfId="5053" builtinId="8" hidden="1"/>
    <cellStyle name="Hyperlink" xfId="5055" builtinId="8" hidden="1"/>
    <cellStyle name="Hyperlink" xfId="5057" builtinId="8" hidden="1"/>
    <cellStyle name="Hyperlink" xfId="5059"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0" builtinId="8" hidden="1"/>
    <cellStyle name="Hyperlink" xfId="5652" builtinId="8" hidden="1"/>
    <cellStyle name="Hyperlink" xfId="5654"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xfId="5740" builtinId="8" hidden="1"/>
    <cellStyle name="Hyperlink" xfId="5742" builtinId="8" hidden="1"/>
    <cellStyle name="Hyperlink" xfId="5744" builtinId="8" hidden="1"/>
    <cellStyle name="Hyperlink" xfId="5746" builtinId="8" hidden="1"/>
    <cellStyle name="Hyperlink" xfId="5748" builtinId="8" hidden="1"/>
    <cellStyle name="Hyperlink" xfId="5750" builtinId="8" hidden="1"/>
    <cellStyle name="Hyperlink" xfId="5752" builtinId="8" hidden="1"/>
    <cellStyle name="Hyperlink" xfId="5754" builtinId="8" hidden="1"/>
    <cellStyle name="Hyperlink" xfId="5756" builtinId="8" hidden="1"/>
    <cellStyle name="Hyperlink" xfId="5758" builtinId="8" hidden="1"/>
    <cellStyle name="Hyperlink" xfId="5760" builtinId="8" hidden="1"/>
    <cellStyle name="Hyperlink" xfId="5762" builtinId="8" hidden="1"/>
    <cellStyle name="Hyperlink" xfId="5764" builtinId="8" hidden="1"/>
    <cellStyle name="Hyperlink" xfId="5766" builtinId="8" hidden="1"/>
    <cellStyle name="Hyperlink" xfId="5768" builtinId="8" hidden="1"/>
    <cellStyle name="Hyperlink" xfId="5770" builtinId="8" hidden="1"/>
    <cellStyle name="Hyperlink" xfId="5772" builtinId="8" hidden="1"/>
    <cellStyle name="Hyperlink" xfId="5774" builtinId="8" hidden="1"/>
    <cellStyle name="Hyperlink" xfId="5776" builtinId="8" hidden="1"/>
    <cellStyle name="Hyperlink" xfId="5778" builtinId="8" hidden="1"/>
    <cellStyle name="Hyperlink" xfId="5780" builtinId="8" hidden="1"/>
    <cellStyle name="Hyperlink" xfId="5782" builtinId="8" hidden="1"/>
    <cellStyle name="Hyperlink" xfId="5784" builtinId="8" hidden="1"/>
    <cellStyle name="Hyperlink" xfId="5786" builtinId="8" hidden="1"/>
    <cellStyle name="Hyperlink" xfId="5788" builtinId="8" hidden="1"/>
    <cellStyle name="Hyperlink" xfId="5790" builtinId="8" hidden="1"/>
    <cellStyle name="Hyperlink" xfId="5792" builtinId="8" hidden="1"/>
    <cellStyle name="Hyperlink" xfId="5794" builtinId="8" hidden="1"/>
    <cellStyle name="Hyperlink" xfId="5796" builtinId="8" hidden="1"/>
    <cellStyle name="Hyperlink" xfId="5798" builtinId="8" hidden="1"/>
    <cellStyle name="Hyperlink" xfId="5800" builtinId="8" hidden="1"/>
    <cellStyle name="Hyperlink" xfId="5802" builtinId="8" hidden="1"/>
    <cellStyle name="Hyperlink" xfId="5804" builtinId="8" hidden="1"/>
    <cellStyle name="Hyperlink" xfId="5806" builtinId="8" hidden="1"/>
    <cellStyle name="Hyperlink" xfId="5808" builtinId="8" hidden="1"/>
    <cellStyle name="Hyperlink" xfId="5810" builtinId="8" hidden="1"/>
    <cellStyle name="Hyperlink" xfId="5812" builtinId="8" hidden="1"/>
    <cellStyle name="Hyperlink" xfId="5814" builtinId="8" hidden="1"/>
    <cellStyle name="Hyperlink" xfId="5816" builtinId="8" hidden="1"/>
    <cellStyle name="Hyperlink" xfId="5818" builtinId="8" hidden="1"/>
    <cellStyle name="Hyperlink" xfId="5820" builtinId="8" hidden="1"/>
    <cellStyle name="Hyperlink" xfId="5822" builtinId="8" hidden="1"/>
    <cellStyle name="Hyperlink" xfId="5824" builtinId="8" hidden="1"/>
    <cellStyle name="Hyperlink" xfId="5826" builtinId="8" hidden="1"/>
    <cellStyle name="Hyperlink" xfId="5828" builtinId="8" hidden="1"/>
    <cellStyle name="Hyperlink" xfId="5830" builtinId="8" hidden="1"/>
    <cellStyle name="Hyperlink" xfId="5832" builtinId="8" hidden="1"/>
    <cellStyle name="Hyperlink" xfId="5834" builtinId="8" hidden="1"/>
    <cellStyle name="Hyperlink" xfId="5836" builtinId="8" hidden="1"/>
    <cellStyle name="Hyperlink" xfId="5838" builtinId="8" hidden="1"/>
    <cellStyle name="Hyperlink" xfId="5840" builtinId="8" hidden="1"/>
    <cellStyle name="Hyperlink" xfId="5842" builtinId="8" hidden="1"/>
    <cellStyle name="Hyperlink" xfId="5844" builtinId="8" hidden="1"/>
    <cellStyle name="Hyperlink" xfId="5846" builtinId="8" hidden="1"/>
    <cellStyle name="Hyperlink" xfId="5848" builtinId="8" hidden="1"/>
    <cellStyle name="Hyperlink" xfId="5850" builtinId="8" hidden="1"/>
    <cellStyle name="Hyperlink" xfId="5852" builtinId="8" hidden="1"/>
    <cellStyle name="Hyperlink" xfId="5854" builtinId="8" hidden="1"/>
    <cellStyle name="Hyperlink" xfId="5856" builtinId="8" hidden="1"/>
    <cellStyle name="Hyperlink" xfId="5858" builtinId="8" hidden="1"/>
    <cellStyle name="Hyperlink" xfId="5860" builtinId="8" hidden="1"/>
    <cellStyle name="Hyperlink" xfId="5862" builtinId="8" hidden="1"/>
    <cellStyle name="Hyperlink" xfId="5864" builtinId="8" hidden="1"/>
    <cellStyle name="Hyperlink" xfId="5866" builtinId="8" hidden="1"/>
    <cellStyle name="Hyperlink" xfId="5868" builtinId="8" hidden="1"/>
    <cellStyle name="Hyperlink" xfId="5870" builtinId="8" hidden="1"/>
    <cellStyle name="Hyperlink" xfId="5872" builtinId="8" hidden="1"/>
    <cellStyle name="Hyperlink" xfId="5874" builtinId="8" hidden="1"/>
    <cellStyle name="Hyperlink" xfId="5876" builtinId="8" hidden="1"/>
    <cellStyle name="Hyperlink" xfId="5878" builtinId="8" hidden="1"/>
    <cellStyle name="Hyperlink" xfId="5880" builtinId="8" hidden="1"/>
    <cellStyle name="Hyperlink" xfId="5882" builtinId="8" hidden="1"/>
    <cellStyle name="Hyperlink" xfId="5884" builtinId="8" hidden="1"/>
    <cellStyle name="Hyperlink" xfId="5886" builtinId="8" hidden="1"/>
    <cellStyle name="Hyperlink" xfId="5888" builtinId="8" hidden="1"/>
    <cellStyle name="Hyperlink" xfId="5890" builtinId="8" hidden="1"/>
    <cellStyle name="Hyperlink" xfId="5892" builtinId="8" hidden="1"/>
    <cellStyle name="Hyperlink" xfId="5894" builtinId="8" hidden="1"/>
    <cellStyle name="Hyperlink" xfId="5896" builtinId="8" hidden="1"/>
    <cellStyle name="Hyperlink" xfId="5898" builtinId="8" hidden="1"/>
    <cellStyle name="Hyperlink" xfId="5900" builtinId="8" hidden="1"/>
    <cellStyle name="Hyperlink" xfId="5902" builtinId="8" hidden="1"/>
    <cellStyle name="Hyperlink" xfId="5904" builtinId="8" hidden="1"/>
    <cellStyle name="Hyperlink" xfId="5906" builtinId="8" hidden="1"/>
    <cellStyle name="Hyperlink" xfId="5908" builtinId="8" hidden="1"/>
    <cellStyle name="Hyperlink" xfId="5910" builtinId="8" hidden="1"/>
    <cellStyle name="Hyperlink" xfId="5912" builtinId="8" hidden="1"/>
    <cellStyle name="Hyperlink" xfId="5914" builtinId="8" hidden="1"/>
    <cellStyle name="Hyperlink" xfId="5916" builtinId="8" hidden="1"/>
    <cellStyle name="Hyperlink" xfId="5918" builtinId="8" hidden="1"/>
    <cellStyle name="Hyperlink" xfId="5920" builtinId="8" hidden="1"/>
    <cellStyle name="Hyperlink" xfId="5924" builtinId="8" hidden="1"/>
    <cellStyle name="Hyperlink" xfId="5926" builtinId="8" hidden="1"/>
    <cellStyle name="Hyperlink" xfId="5923" builtinId="8" hidden="1"/>
    <cellStyle name="Hyperlink" xfId="5930" builtinId="8" hidden="1"/>
    <cellStyle name="Hyperlink" xfId="5932" builtinId="8" hidden="1"/>
    <cellStyle name="Hyperlink" xfId="5934" builtinId="8" hidden="1"/>
    <cellStyle name="Hyperlink" xfId="5936" builtinId="8" hidden="1"/>
    <cellStyle name="Hyperlink" xfId="5938" builtinId="8" hidden="1"/>
    <cellStyle name="Hyperlink" xfId="5940" builtinId="8" hidden="1"/>
    <cellStyle name="Hyperlink" xfId="5942" builtinId="8" hidden="1"/>
    <cellStyle name="Hyperlink" xfId="5944" builtinId="8" hidden="1"/>
    <cellStyle name="Hyperlink" xfId="5946" builtinId="8" hidden="1"/>
    <cellStyle name="Hyperlink" xfId="5948" builtinId="8" hidden="1"/>
    <cellStyle name="Hyperlink" xfId="5950" builtinId="8" hidden="1"/>
    <cellStyle name="Hyperlink" xfId="5952" builtinId="8" hidden="1"/>
    <cellStyle name="Hyperlink" xfId="5954" builtinId="8" hidden="1"/>
    <cellStyle name="Hyperlink" xfId="5956" builtinId="8" hidden="1"/>
    <cellStyle name="Hyperlink" xfId="5958" builtinId="8" hidden="1"/>
    <cellStyle name="Hyperlink" xfId="5960" builtinId="8" hidden="1"/>
    <cellStyle name="Hyperlink" xfId="5962" builtinId="8" hidden="1"/>
    <cellStyle name="Hyperlink" xfId="5964" builtinId="8" hidden="1"/>
    <cellStyle name="Hyperlink" xfId="5966" builtinId="8" hidden="1"/>
    <cellStyle name="Hyperlink" xfId="5968" builtinId="8" hidden="1"/>
    <cellStyle name="Hyperlink" xfId="5970" builtinId="8" hidden="1"/>
    <cellStyle name="Hyperlink" xfId="5972" builtinId="8" hidden="1"/>
    <cellStyle name="Hyperlink" xfId="5974" builtinId="8" hidden="1"/>
    <cellStyle name="Hyperlink" xfId="5976" builtinId="8" hidden="1"/>
    <cellStyle name="Hyperlink" xfId="5978" builtinId="8" hidden="1"/>
    <cellStyle name="Hyperlink" xfId="5980" builtinId="8" hidden="1"/>
    <cellStyle name="Hyperlink" xfId="5982" builtinId="8" hidden="1"/>
    <cellStyle name="Hyperlink" xfId="5984" builtinId="8" hidden="1"/>
    <cellStyle name="Hyperlink" xfId="5986" builtinId="8" hidden="1"/>
    <cellStyle name="Hyperlink" xfId="5988" builtinId="8" hidden="1"/>
    <cellStyle name="Hyperlink" xfId="5990" builtinId="8" hidden="1"/>
    <cellStyle name="Hyperlink" xfId="5992" builtinId="8" hidden="1"/>
    <cellStyle name="Hyperlink" xfId="5994" builtinId="8" hidden="1"/>
    <cellStyle name="Hyperlink" xfId="5996" builtinId="8" hidden="1"/>
    <cellStyle name="Hyperlink" xfId="5998" builtinId="8" hidden="1"/>
    <cellStyle name="Hyperlink" xfId="6000" builtinId="8" hidden="1"/>
    <cellStyle name="Hyperlink" xfId="6002" builtinId="8" hidden="1"/>
    <cellStyle name="Hyperlink" xfId="6004" builtinId="8" hidden="1"/>
    <cellStyle name="Hyperlink" xfId="6006" builtinId="8" hidden="1"/>
    <cellStyle name="Hyperlink" xfId="6008" builtinId="8" hidden="1"/>
    <cellStyle name="Hyperlink" xfId="6010" builtinId="8" hidden="1"/>
    <cellStyle name="Hyperlink" xfId="6012" builtinId="8" hidden="1"/>
    <cellStyle name="Hyperlink" xfId="6014" builtinId="8" hidden="1"/>
    <cellStyle name="Hyperlink" xfId="6016" builtinId="8" hidden="1"/>
    <cellStyle name="Hyperlink" xfId="6018" builtinId="8" hidden="1"/>
    <cellStyle name="Hyperlink" xfId="6020" builtinId="8" hidden="1"/>
    <cellStyle name="Hyperlink" xfId="6022" builtinId="8" hidden="1"/>
    <cellStyle name="Hyperlink" xfId="6024" builtinId="8" hidden="1"/>
    <cellStyle name="Hyperlink" xfId="6026" builtinId="8" hidden="1"/>
    <cellStyle name="Hyperlink" xfId="6028" builtinId="8" hidden="1"/>
    <cellStyle name="Hyperlink" xfId="6030" builtinId="8" hidden="1"/>
    <cellStyle name="Hyperlink" xfId="6032" builtinId="8" hidden="1"/>
    <cellStyle name="Hyperlink" xfId="6034" builtinId="8" hidden="1"/>
    <cellStyle name="Hyperlink" xfId="6036" builtinId="8" hidden="1"/>
    <cellStyle name="Hyperlink" xfId="6038" builtinId="8" hidden="1"/>
    <cellStyle name="Hyperlink" xfId="6040" builtinId="8" hidden="1"/>
    <cellStyle name="Hyperlink" xfId="6042" builtinId="8" hidden="1"/>
    <cellStyle name="Hyperlink" xfId="6044" builtinId="8" hidden="1"/>
    <cellStyle name="Hyperlink" xfId="6046" builtinId="8" hidden="1"/>
    <cellStyle name="Hyperlink" xfId="6048" builtinId="8" hidden="1"/>
    <cellStyle name="Hyperlink" xfId="6050" builtinId="8" hidden="1"/>
    <cellStyle name="Hyperlink" xfId="6052" builtinId="8" hidden="1"/>
    <cellStyle name="Hyperlink" xfId="6054" builtinId="8" hidden="1"/>
    <cellStyle name="Hyperlink" xfId="6056" builtinId="8" hidden="1"/>
    <cellStyle name="Hyperlink" xfId="6058" builtinId="8" hidden="1"/>
    <cellStyle name="Hyperlink" xfId="6060" builtinId="8" hidden="1"/>
    <cellStyle name="Hyperlink" xfId="6062" builtinId="8" hidden="1"/>
    <cellStyle name="Hyperlink" xfId="6064" builtinId="8" hidden="1"/>
    <cellStyle name="Hyperlink" xfId="6066" builtinId="8" hidden="1"/>
    <cellStyle name="Hyperlink" xfId="6068" builtinId="8" hidden="1"/>
    <cellStyle name="Hyperlink" xfId="6070" builtinId="8" hidden="1"/>
    <cellStyle name="Hyperlink" xfId="6072" builtinId="8" hidden="1"/>
    <cellStyle name="Hyperlink" xfId="6074" builtinId="8" hidden="1"/>
    <cellStyle name="Hyperlink" xfId="6076" builtinId="8" hidden="1"/>
    <cellStyle name="Hyperlink" xfId="6078" builtinId="8" hidden="1"/>
    <cellStyle name="Hyperlink" xfId="6080" builtinId="8" hidden="1"/>
    <cellStyle name="Hyperlink" xfId="6082" builtinId="8" hidden="1"/>
    <cellStyle name="Hyperlink" xfId="6084" builtinId="8" hidden="1"/>
    <cellStyle name="Hyperlink" xfId="6086" builtinId="8" hidden="1"/>
    <cellStyle name="Hyperlink" xfId="6088" builtinId="8" hidden="1"/>
    <cellStyle name="Hyperlink" xfId="6090" builtinId="8" hidden="1"/>
    <cellStyle name="Hyperlink" xfId="6092" builtinId="8" hidden="1"/>
    <cellStyle name="Hyperlink" xfId="6094" builtinId="8" hidden="1"/>
    <cellStyle name="Hyperlink" xfId="6096" builtinId="8" hidden="1"/>
    <cellStyle name="Hyperlink" xfId="6098" builtinId="8" hidden="1"/>
    <cellStyle name="Hyperlink" xfId="6100" builtinId="8" hidden="1"/>
    <cellStyle name="Hyperlink" xfId="6102" builtinId="8" hidden="1"/>
    <cellStyle name="Hyperlink" xfId="6104" builtinId="8" hidden="1"/>
    <cellStyle name="Hyperlink" xfId="6106" builtinId="8" hidden="1"/>
    <cellStyle name="Hyperlink" xfId="6108" builtinId="8" hidden="1"/>
    <cellStyle name="Hyperlink" xfId="6110" builtinId="8" hidden="1"/>
    <cellStyle name="Hyperlink" xfId="6112" builtinId="8" hidden="1"/>
    <cellStyle name="Hyperlink" xfId="6114" builtinId="8" hidden="1"/>
    <cellStyle name="Hyperlink" xfId="6116" builtinId="8" hidden="1"/>
    <cellStyle name="Hyperlink" xfId="6118" builtinId="8" hidden="1"/>
    <cellStyle name="Hyperlink" xfId="6120" builtinId="8" hidden="1"/>
    <cellStyle name="Hyperlink" xfId="6122" builtinId="8" hidden="1"/>
    <cellStyle name="Hyperlink" xfId="6124" builtinId="8" hidden="1"/>
    <cellStyle name="Hyperlink" xfId="6126" builtinId="8" hidden="1"/>
    <cellStyle name="Hyperlink" xfId="6128" builtinId="8" hidden="1"/>
    <cellStyle name="Hyperlink" xfId="6130" builtinId="8" hidden="1"/>
    <cellStyle name="Hyperlink" xfId="6132" builtinId="8" hidden="1"/>
    <cellStyle name="Hyperlink" xfId="6134" builtinId="8" hidden="1"/>
    <cellStyle name="Hyperlink" xfId="6136" builtinId="8" hidden="1"/>
    <cellStyle name="Hyperlink" xfId="6138" builtinId="8" hidden="1"/>
    <cellStyle name="Hyperlink" xfId="6140" builtinId="8" hidden="1"/>
    <cellStyle name="Hyperlink" xfId="6142" builtinId="8" hidden="1"/>
    <cellStyle name="Hyperlink" xfId="6144" builtinId="8" hidden="1"/>
    <cellStyle name="Hyperlink" xfId="6146" builtinId="8" hidden="1"/>
    <cellStyle name="Hyperlink" xfId="6148" builtinId="8" hidden="1"/>
    <cellStyle name="Hyperlink" xfId="6150" builtinId="8" hidden="1"/>
    <cellStyle name="Hyperlink" xfId="6152" builtinId="8" hidden="1"/>
    <cellStyle name="Hyperlink" xfId="6155" builtinId="8" hidden="1"/>
    <cellStyle name="Hyperlink" xfId="6157" builtinId="8" hidden="1"/>
    <cellStyle name="Hyperlink" xfId="6159" builtinId="8" hidden="1"/>
    <cellStyle name="Hyperlink" xfId="6161" builtinId="8" hidden="1"/>
    <cellStyle name="Hyperlink" xfId="6163" builtinId="8" hidden="1"/>
    <cellStyle name="Hyperlink" xfId="6165" builtinId="8" hidden="1"/>
    <cellStyle name="Hyperlink" xfId="6167" builtinId="8" hidden="1"/>
    <cellStyle name="Hyperlink" xfId="6169" builtinId="8" hidden="1"/>
    <cellStyle name="Hyperlink" xfId="6171" builtinId="8" hidden="1"/>
    <cellStyle name="Hyperlink" xfId="6173" builtinId="8" hidden="1"/>
    <cellStyle name="Hyperlink" xfId="6175" builtinId="8" hidden="1"/>
    <cellStyle name="Hyperlink" xfId="6177" builtinId="8" hidden="1"/>
    <cellStyle name="Hyperlink" xfId="6179" builtinId="8" hidden="1"/>
    <cellStyle name="Hyperlink" xfId="6211" builtinId="8" hidden="1"/>
    <cellStyle name="Hyperlink" xfId="6216" builtinId="8" hidden="1"/>
    <cellStyle name="Hyperlink" xfId="6218" builtinId="8" hidden="1"/>
    <cellStyle name="Hyperlink" xfId="6220" builtinId="8" hidden="1"/>
    <cellStyle name="Hyperlink" xfId="6222" builtinId="8" hidden="1"/>
    <cellStyle name="Hyperlink" xfId="6224" builtinId="8" hidden="1"/>
    <cellStyle name="Hyperlink" xfId="6227" builtinId="8" hidden="1"/>
    <cellStyle name="Hyperlink" xfId="6229" builtinId="8" hidden="1"/>
    <cellStyle name="Hyperlink" xfId="6231" builtinId="8" hidden="1"/>
    <cellStyle name="Hyperlink" xfId="6233" builtinId="8" hidden="1"/>
    <cellStyle name="Hyperlink" xfId="6235" builtinId="8" hidden="1"/>
    <cellStyle name="Hyperlink" xfId="6237" builtinId="8" hidden="1"/>
    <cellStyle name="Hyperlink" xfId="6239" builtinId="8" hidden="1"/>
    <cellStyle name="Hyperlink" xfId="6241" builtinId="8" hidden="1"/>
    <cellStyle name="Hyperlink" xfId="6243" builtinId="8" hidden="1"/>
    <cellStyle name="Hyperlink" xfId="6245" builtinId="8" hidden="1"/>
    <cellStyle name="Hyperlink" xfId="6247" builtinId="8" hidden="1"/>
    <cellStyle name="Hyperlink" xfId="6249" builtinId="8" hidden="1"/>
    <cellStyle name="Hyperlink" xfId="6251" builtinId="8" hidden="1"/>
    <cellStyle name="Hyperlink" xfId="6253" builtinId="8" hidden="1"/>
    <cellStyle name="Hyperlink" xfId="6255" builtinId="8" hidden="1"/>
    <cellStyle name="Hyperlink" xfId="6257" builtinId="8" hidden="1"/>
    <cellStyle name="Hyperlink" xfId="6259" builtinId="8" hidden="1"/>
    <cellStyle name="Hyperlink" xfId="6261" builtinId="8" hidden="1"/>
    <cellStyle name="Hyperlink" xfId="6263" builtinId="8" hidden="1"/>
    <cellStyle name="Hyperlink" xfId="6265" builtinId="8" hidden="1"/>
    <cellStyle name="Hyperlink" xfId="6267" builtinId="8" hidden="1"/>
    <cellStyle name="Hyperlink" xfId="6269" builtinId="8" hidden="1"/>
    <cellStyle name="Hyperlink" xfId="6271" builtinId="8" hidden="1"/>
    <cellStyle name="Hyperlink" xfId="6273" builtinId="8" hidden="1"/>
    <cellStyle name="Hyperlink" xfId="6275" builtinId="8" hidden="1"/>
    <cellStyle name="Hyperlink" xfId="6277" builtinId="8" hidden="1"/>
    <cellStyle name="Hyperlink" xfId="6279" builtinId="8" hidden="1"/>
    <cellStyle name="Hyperlink" xfId="6281" builtinId="8" hidden="1"/>
    <cellStyle name="Hyperlink" xfId="6283" builtinId="8" hidden="1"/>
    <cellStyle name="Hyperlink" xfId="6285" builtinId="8" hidden="1"/>
    <cellStyle name="Hyperlink" xfId="6287" builtinId="8" hidden="1"/>
    <cellStyle name="Hyperlink" xfId="6289" builtinId="8" hidden="1"/>
    <cellStyle name="Hyperlink" xfId="6291" builtinId="8" hidden="1"/>
    <cellStyle name="Hyperlink" xfId="6293" builtinId="8" hidden="1"/>
    <cellStyle name="Hyperlink" xfId="6295" builtinId="8" hidden="1"/>
    <cellStyle name="Hyperlink" xfId="6297" builtinId="8" hidden="1"/>
    <cellStyle name="Hyperlink" xfId="6299" builtinId="8" hidden="1"/>
    <cellStyle name="Hyperlink" xfId="6301" builtinId="8" hidden="1"/>
    <cellStyle name="Hyperlink" xfId="6303" builtinId="8" hidden="1"/>
    <cellStyle name="Hyperlink" xfId="6305" builtinId="8" hidden="1"/>
    <cellStyle name="Hyperlink" xfId="6307" builtinId="8" hidden="1"/>
    <cellStyle name="Hyperlink" xfId="6309" builtinId="8" hidden="1"/>
    <cellStyle name="Hyperlink" xfId="6311" builtinId="8" hidden="1"/>
    <cellStyle name="Hyperlink" xfId="6313" builtinId="8" hidden="1"/>
    <cellStyle name="Hyperlink" xfId="6315" builtinId="8" hidden="1"/>
    <cellStyle name="Hyperlink" xfId="6317" builtinId="8" hidden="1"/>
    <cellStyle name="Hyperlink" xfId="6319" builtinId="8" hidden="1"/>
    <cellStyle name="Hyperlink" xfId="376" builtinId="8" hidden="1"/>
    <cellStyle name="Hyperlink" xfId="354" builtinId="8" hidden="1"/>
    <cellStyle name="Hyperlink" xfId="6321" builtinId="8" hidden="1"/>
    <cellStyle name="Hyperlink" xfId="6323" builtinId="8" hidden="1"/>
    <cellStyle name="Hyperlink" xfId="6325" builtinId="8" hidden="1"/>
    <cellStyle name="Hyperlink" xfId="6327" builtinId="8" hidden="1"/>
    <cellStyle name="Hyperlink" xfId="6329" builtinId="8" hidden="1"/>
    <cellStyle name="Hyperlink" xfId="6331" builtinId="8" hidden="1"/>
    <cellStyle name="Hyperlink" xfId="6333" builtinId="8" hidden="1"/>
    <cellStyle name="Hyperlink" xfId="6335" builtinId="8" hidden="1"/>
    <cellStyle name="Hyperlink" xfId="6337" builtinId="8" hidden="1"/>
    <cellStyle name="Hyperlink" xfId="6339" builtinId="8" hidden="1"/>
    <cellStyle name="Hyperlink" xfId="6341" builtinId="8" hidden="1"/>
    <cellStyle name="Hyperlink" xfId="6343" builtinId="8" hidden="1"/>
    <cellStyle name="Hyperlink" xfId="6345" builtinId="8" hidden="1"/>
    <cellStyle name="Hyperlink" xfId="6347" builtinId="8" hidden="1"/>
    <cellStyle name="Hyperlink" xfId="6349" builtinId="8" hidden="1"/>
    <cellStyle name="Hyperlink" xfId="6351" builtinId="8" hidden="1"/>
    <cellStyle name="Hyperlink" xfId="6353" builtinId="8" hidden="1"/>
    <cellStyle name="Hyperlink" xfId="6355" builtinId="8" hidden="1"/>
    <cellStyle name="Hyperlink" xfId="6357" builtinId="8" hidden="1"/>
    <cellStyle name="Hyperlink" xfId="6359" builtinId="8" hidden="1"/>
    <cellStyle name="Hyperlink" xfId="6361" builtinId="8" hidden="1"/>
    <cellStyle name="Hyperlink" xfId="6363" builtinId="8" hidden="1"/>
    <cellStyle name="Hyperlink" xfId="6365" builtinId="8" hidden="1"/>
    <cellStyle name="Hyperlink" xfId="6367" builtinId="8" hidden="1"/>
    <cellStyle name="Hyperlink" xfId="6369" builtinId="8" hidden="1"/>
    <cellStyle name="Hyperlink" xfId="6371" builtinId="8" hidden="1"/>
    <cellStyle name="Hyperlink" xfId="6373" builtinId="8" hidden="1"/>
    <cellStyle name="Hyperlink" xfId="6375" builtinId="8" hidden="1"/>
    <cellStyle name="Hyperlink" xfId="6377" builtinId="8" hidden="1"/>
    <cellStyle name="Hyperlink" xfId="6379" builtinId="8" hidden="1"/>
    <cellStyle name="Hyperlink" xfId="6381" builtinId="8" hidden="1"/>
    <cellStyle name="Hyperlink" xfId="6383" builtinId="8" hidden="1"/>
    <cellStyle name="Hyperlink" xfId="6385" builtinId="8" hidden="1"/>
    <cellStyle name="Hyperlink" xfId="6387" builtinId="8" hidden="1"/>
    <cellStyle name="Hyperlink" xfId="6389" builtinId="8" hidden="1"/>
    <cellStyle name="Hyperlink" xfId="6391" builtinId="8" hidden="1"/>
    <cellStyle name="Hyperlink" xfId="6393" builtinId="8" hidden="1"/>
    <cellStyle name="Hyperlink" xfId="6395" builtinId="8" hidden="1"/>
    <cellStyle name="Hyperlink" xfId="6397" builtinId="8" hidden="1"/>
    <cellStyle name="Hyperlink" xfId="6399" builtinId="8" hidden="1"/>
    <cellStyle name="Hyperlink" xfId="6401" builtinId="8" hidden="1"/>
    <cellStyle name="Hyperlink" xfId="6403" builtinId="8" hidden="1"/>
    <cellStyle name="Hyperlink" xfId="6405" builtinId="8" hidden="1"/>
    <cellStyle name="Hyperlink" xfId="6407" builtinId="8" hidden="1"/>
    <cellStyle name="Hyperlink" xfId="6409" builtinId="8" hidden="1"/>
    <cellStyle name="Hyperlink" xfId="6411" builtinId="8" hidden="1"/>
    <cellStyle name="Hyperlink" xfId="6413" builtinId="8" hidden="1"/>
    <cellStyle name="Hyperlink" xfId="6415" builtinId="8" hidden="1"/>
    <cellStyle name="Hyperlink" xfId="6417" builtinId="8" hidden="1"/>
    <cellStyle name="Hyperlink" xfId="6419" builtinId="8" hidden="1"/>
    <cellStyle name="Hyperlink" xfId="6421" builtinId="8" hidden="1"/>
    <cellStyle name="Hyperlink" xfId="6423" builtinId="8" hidden="1"/>
    <cellStyle name="Hyperlink" xfId="6425" builtinId="8" hidden="1"/>
    <cellStyle name="Hyperlink" xfId="6427" builtinId="8" hidden="1"/>
    <cellStyle name="Hyperlink" xfId="6429" builtinId="8" hidden="1"/>
    <cellStyle name="Hyperlink" xfId="6431" builtinId="8" hidden="1"/>
    <cellStyle name="Hyperlink" xfId="6433" builtinId="8" hidden="1"/>
    <cellStyle name="Hyperlink" xfId="6435" builtinId="8" hidden="1"/>
    <cellStyle name="Hyperlink" xfId="6437" builtinId="8" hidden="1"/>
    <cellStyle name="Hyperlink" xfId="6439" builtinId="8" hidden="1"/>
    <cellStyle name="Hyperlink" xfId="6441" builtinId="8" hidden="1"/>
    <cellStyle name="Hyperlink" xfId="6443" builtinId="8" hidden="1"/>
    <cellStyle name="Hyperlink" xfId="6445" builtinId="8" hidden="1"/>
    <cellStyle name="Hyperlink" xfId="6447" builtinId="8" hidden="1"/>
    <cellStyle name="Hyperlink" xfId="6449" builtinId="8" hidden="1"/>
    <cellStyle name="Hyperlink" xfId="6451" builtinId="8" hidden="1"/>
    <cellStyle name="Hyperlink" xfId="6453" builtinId="8" hidden="1"/>
    <cellStyle name="Hyperlink" xfId="6455" builtinId="8" hidden="1"/>
    <cellStyle name="Hyperlink" xfId="6457" builtinId="8" hidden="1"/>
    <cellStyle name="Hyperlink" xfId="6459" builtinId="8" hidden="1"/>
    <cellStyle name="Hyperlink" xfId="6461" builtinId="8" hidden="1"/>
    <cellStyle name="Hyperlink" xfId="6463" builtinId="8" hidden="1"/>
    <cellStyle name="Hyperlink" xfId="6465" builtinId="8" hidden="1"/>
    <cellStyle name="Hyperlink" xfId="6467" builtinId="8" hidden="1"/>
    <cellStyle name="Hyperlink" xfId="6469" builtinId="8" hidden="1"/>
    <cellStyle name="Hyperlink" xfId="6471" builtinId="8" hidden="1"/>
    <cellStyle name="Hyperlink" xfId="6473" builtinId="8" hidden="1"/>
    <cellStyle name="Hyperlink" xfId="6475" builtinId="8" hidden="1"/>
    <cellStyle name="Hyperlink" xfId="6477" builtinId="8" hidden="1"/>
    <cellStyle name="Hyperlink" xfId="6479" builtinId="8" hidden="1"/>
    <cellStyle name="Hyperlink" xfId="6481" builtinId="8" hidden="1"/>
    <cellStyle name="Hyperlink" xfId="6483" builtinId="8" hidden="1"/>
    <cellStyle name="Hyperlink" xfId="6485" builtinId="8" hidden="1"/>
    <cellStyle name="Hyperlink" xfId="6487" builtinId="8" hidden="1"/>
    <cellStyle name="Hyperlink" xfId="6490" builtinId="8" hidden="1"/>
    <cellStyle name="Hyperlink" xfId="6492" builtinId="8" hidden="1"/>
    <cellStyle name="Hyperlink" xfId="6494" builtinId="8" hidden="1"/>
    <cellStyle name="Hyperlink" xfId="6496" builtinId="8" hidden="1"/>
    <cellStyle name="Hyperlink" xfId="6498" builtinId="8" hidden="1"/>
    <cellStyle name="Hyperlink" xfId="6500" builtinId="8" hidden="1"/>
    <cellStyle name="Hyperlink" xfId="6502" builtinId="8" hidden="1"/>
    <cellStyle name="Hyperlink" xfId="6504" builtinId="8" hidden="1"/>
    <cellStyle name="Hyperlink" xfId="6506" builtinId="8" hidden="1"/>
    <cellStyle name="Hyperlink" xfId="6508" builtinId="8" hidden="1"/>
    <cellStyle name="Hyperlink" xfId="6511" builtinId="8" hidden="1"/>
    <cellStyle name="Hyperlink" xfId="6513" builtinId="8" hidden="1"/>
    <cellStyle name="Hyperlink" xfId="6515" builtinId="8" hidden="1"/>
    <cellStyle name="Hyperlink" xfId="6517" builtinId="8" hidden="1"/>
    <cellStyle name="Hyperlink" xfId="6519" builtinId="8" hidden="1"/>
    <cellStyle name="Hyperlink" xfId="6521" builtinId="8" hidden="1"/>
    <cellStyle name="Hyperlink" xfId="6523" builtinId="8" hidden="1"/>
    <cellStyle name="Hyperlink" xfId="6525" builtinId="8" hidden="1"/>
    <cellStyle name="Hyperlink" xfId="6527" builtinId="8" hidden="1"/>
    <cellStyle name="Hyperlink" xfId="6529" builtinId="8" hidden="1"/>
    <cellStyle name="Hyperlink" xfId="6531" builtinId="8" hidden="1"/>
    <cellStyle name="Hyperlink" xfId="6533" builtinId="8" hidden="1"/>
    <cellStyle name="Hyperlink" xfId="6535" builtinId="8" hidden="1"/>
    <cellStyle name="Hyperlink" xfId="6537" builtinId="8" hidden="1"/>
    <cellStyle name="Hyperlink" xfId="6539" builtinId="8" hidden="1"/>
    <cellStyle name="Hyperlink" xfId="6541" builtinId="8" hidden="1"/>
    <cellStyle name="Hyperlink" xfId="6543" builtinId="8" hidden="1"/>
    <cellStyle name="Hyperlink" xfId="6545" builtinId="8" hidden="1"/>
    <cellStyle name="Hyperlink" xfId="6547" builtinId="8" hidden="1"/>
    <cellStyle name="Hyperlink" xfId="6549" builtinId="8" hidden="1"/>
    <cellStyle name="Hyperlink" xfId="6551" builtinId="8" hidden="1"/>
    <cellStyle name="Hyperlink" xfId="6553" builtinId="8" hidden="1"/>
    <cellStyle name="Hyperlink" xfId="6555" builtinId="8" hidden="1"/>
    <cellStyle name="Hyperlink" xfId="6557" builtinId="8" hidden="1"/>
    <cellStyle name="Hyperlink" xfId="6559" builtinId="8" hidden="1"/>
    <cellStyle name="Hyperlink" xfId="6561" builtinId="8" hidden="1"/>
    <cellStyle name="Hyperlink" xfId="6563" builtinId="8" hidden="1"/>
    <cellStyle name="Hyperlink" xfId="6565" builtinId="8" hidden="1"/>
    <cellStyle name="Hyperlink" xfId="6567" builtinId="8" hidden="1"/>
    <cellStyle name="Hyperlink" xfId="6569" builtinId="8" hidden="1"/>
    <cellStyle name="Hyperlink" xfId="6571" builtinId="8" hidden="1"/>
    <cellStyle name="Hyperlink" xfId="6573" builtinId="8" hidden="1"/>
    <cellStyle name="Hyperlink" xfId="6575" builtinId="8" hidden="1"/>
    <cellStyle name="Hyperlink" xfId="6577" builtinId="8" hidden="1"/>
    <cellStyle name="Hyperlink" xfId="6579" builtinId="8" hidden="1"/>
    <cellStyle name="Hyperlink" xfId="6582" builtinId="8" hidden="1"/>
    <cellStyle name="Hyperlink" xfId="6584" builtinId="8" hidden="1"/>
    <cellStyle name="Hyperlink" xfId="6586" builtinId="8" hidden="1"/>
    <cellStyle name="Hyperlink" xfId="6588" builtinId="8" hidden="1"/>
    <cellStyle name="Hyperlink" xfId="6590" builtinId="8" hidden="1"/>
    <cellStyle name="Hyperlink" xfId="6592" builtinId="8" hidden="1"/>
    <cellStyle name="Hyperlink" xfId="6594" builtinId="8" hidden="1"/>
    <cellStyle name="Hyperlink" xfId="6596" builtinId="8" hidden="1"/>
    <cellStyle name="Hyperlink" xfId="6598" builtinId="8" hidden="1"/>
    <cellStyle name="Hyperlink" xfId="6600" builtinId="8" hidden="1"/>
    <cellStyle name="Hyperlink" xfId="6602" builtinId="8" hidden="1"/>
    <cellStyle name="Hyperlink" xfId="6604" builtinId="8" hidden="1"/>
    <cellStyle name="Hyperlink" xfId="6606" builtinId="8" hidden="1"/>
    <cellStyle name="Hyperlink" xfId="6608" builtinId="8" hidden="1"/>
    <cellStyle name="Hyperlink" xfId="6610" builtinId="8" hidden="1"/>
    <cellStyle name="Hyperlink" xfId="6612" builtinId="8" hidden="1"/>
    <cellStyle name="Hyperlink" xfId="6614" builtinId="8" hidden="1"/>
    <cellStyle name="Hyperlink" xfId="6616" builtinId="8" hidden="1"/>
    <cellStyle name="Hyperlink" xfId="6618" builtinId="8" hidden="1"/>
    <cellStyle name="Hyperlink" xfId="6620" builtinId="8" hidden="1"/>
    <cellStyle name="Hyperlink" xfId="6622" builtinId="8" hidden="1"/>
    <cellStyle name="Hyperlink" xfId="6624" builtinId="8" hidden="1"/>
    <cellStyle name="Hyperlink" xfId="6626" builtinId="8" hidden="1"/>
    <cellStyle name="Hyperlink" xfId="6628" builtinId="8" hidden="1"/>
    <cellStyle name="Hyperlink" xfId="6630" builtinId="8" hidden="1"/>
    <cellStyle name="Hyperlink" xfId="6632" builtinId="8" hidden="1"/>
    <cellStyle name="Hyperlink" xfId="6634" builtinId="8" hidden="1"/>
    <cellStyle name="Hyperlink" xfId="6636" builtinId="8" hidden="1"/>
    <cellStyle name="Hyperlink" xfId="6638" builtinId="8" hidden="1"/>
    <cellStyle name="Hyperlink" xfId="6640" builtinId="8" hidden="1"/>
    <cellStyle name="Hyperlink" xfId="6642" builtinId="8" hidden="1"/>
    <cellStyle name="Hyperlink" xfId="6644" builtinId="8" hidden="1"/>
    <cellStyle name="Hyperlink" xfId="6646" builtinId="8" hidden="1"/>
    <cellStyle name="Hyperlink" xfId="6648" builtinId="8" hidden="1"/>
    <cellStyle name="Hyperlink" xfId="6650" builtinId="8" hidden="1"/>
    <cellStyle name="Hyperlink" xfId="6652" builtinId="8" hidden="1"/>
    <cellStyle name="Hyperlink" xfId="6654" builtinId="8" hidden="1"/>
    <cellStyle name="Hyperlink" xfId="6656" builtinId="8" hidden="1"/>
    <cellStyle name="Hyperlink" xfId="6658" builtinId="8" hidden="1"/>
    <cellStyle name="Hyperlink" xfId="6660" builtinId="8" hidden="1"/>
    <cellStyle name="Hyperlink" xfId="6662" builtinId="8" hidden="1"/>
    <cellStyle name="Hyperlink" xfId="6664" builtinId="8" hidden="1"/>
    <cellStyle name="Hyperlink" xfId="6666" builtinId="8" hidden="1"/>
    <cellStyle name="Hyperlink" xfId="6668" builtinId="8" hidden="1"/>
    <cellStyle name="Hyperlink" xfId="6670" builtinId="8" hidden="1"/>
    <cellStyle name="Hyperlink" xfId="6672" builtinId="8" hidden="1"/>
    <cellStyle name="Hyperlink" xfId="6674" builtinId="8" hidden="1"/>
    <cellStyle name="Hyperlink" xfId="6676" builtinId="8" hidden="1"/>
    <cellStyle name="Hyperlink" xfId="6678" builtinId="8" hidden="1"/>
    <cellStyle name="Hyperlink" xfId="6680" builtinId="8" hidden="1"/>
    <cellStyle name="Hyperlink" xfId="6682" builtinId="8" hidden="1"/>
    <cellStyle name="Hyperlink" xfId="6684" builtinId="8" hidden="1"/>
    <cellStyle name="Hyperlink" xfId="6686" builtinId="8" hidden="1"/>
    <cellStyle name="Hyperlink" xfId="6688" builtinId="8" hidden="1"/>
    <cellStyle name="Hyperlink" xfId="6690" builtinId="8" hidden="1"/>
    <cellStyle name="Hyperlink" xfId="6692" builtinId="8" hidden="1"/>
    <cellStyle name="Hyperlink" xfId="6694" builtinId="8" hidden="1"/>
    <cellStyle name="Hyperlink" xfId="6696" builtinId="8" hidden="1"/>
    <cellStyle name="Hyperlink" xfId="6698" builtinId="8" hidden="1"/>
    <cellStyle name="Hyperlink" xfId="6700" builtinId="8" hidden="1"/>
    <cellStyle name="Hyperlink" xfId="6702" builtinId="8" hidden="1"/>
    <cellStyle name="Hyperlink" xfId="6704" builtinId="8" hidden="1"/>
    <cellStyle name="Hyperlink" xfId="6706" builtinId="8" hidden="1"/>
    <cellStyle name="Hyperlink" xfId="6708" builtinId="8" hidden="1"/>
    <cellStyle name="Hyperlink" xfId="6710" builtinId="8" hidden="1"/>
    <cellStyle name="Hyperlink" xfId="6712" builtinId="8" hidden="1"/>
    <cellStyle name="Hyperlink" xfId="6714" builtinId="8" hidden="1"/>
    <cellStyle name="Hyperlink" xfId="6716" builtinId="8" hidden="1"/>
    <cellStyle name="Hyperlink" xfId="6718" builtinId="8" hidden="1"/>
    <cellStyle name="Hyperlink" xfId="6720" builtinId="8" hidden="1"/>
    <cellStyle name="Hyperlink" xfId="6722" builtinId="8" hidden="1"/>
    <cellStyle name="Hyperlink" xfId="6724" builtinId="8" hidden="1"/>
    <cellStyle name="Hyperlink" xfId="6726" builtinId="8" hidden="1"/>
    <cellStyle name="Hyperlink" xfId="6729" builtinId="8" hidden="1"/>
    <cellStyle name="Hyperlink" xfId="6731" builtinId="8" hidden="1"/>
    <cellStyle name="Hyperlink" xfId="6733" builtinId="8" hidden="1"/>
    <cellStyle name="Hyperlink" xfId="6735" builtinId="8" hidden="1"/>
    <cellStyle name="Hyperlink" xfId="6737" builtinId="8" hidden="1"/>
    <cellStyle name="Hyperlink" xfId="6739" builtinId="8" hidden="1"/>
    <cellStyle name="Hyperlink" xfId="6741" builtinId="8" hidden="1"/>
    <cellStyle name="Hyperlink" xfId="6743" builtinId="8" hidden="1"/>
    <cellStyle name="Hyperlink" xfId="6745" builtinId="8" hidden="1"/>
    <cellStyle name="Hyperlink" xfId="6747" builtinId="8" hidden="1"/>
    <cellStyle name="Hyperlink" xfId="6749" builtinId="8" hidden="1"/>
    <cellStyle name="Hyperlink" xfId="6751" builtinId="8" hidden="1"/>
    <cellStyle name="Hyperlink" xfId="6753" builtinId="8" hidden="1"/>
    <cellStyle name="Hyperlink" xfId="6755" builtinId="8" hidden="1"/>
    <cellStyle name="Hyperlink" xfId="6757" builtinId="8" hidden="1"/>
    <cellStyle name="Hyperlink" xfId="6759" builtinId="8" hidden="1"/>
    <cellStyle name="Hyperlink" xfId="6761" builtinId="8" hidden="1"/>
    <cellStyle name="Hyperlink" xfId="6763" builtinId="8" hidden="1"/>
    <cellStyle name="Hyperlink" xfId="6765" builtinId="8" hidden="1"/>
    <cellStyle name="Hyperlink" xfId="6767" builtinId="8" hidden="1"/>
    <cellStyle name="Hyperlink" xfId="6769" builtinId="8" hidden="1"/>
    <cellStyle name="Hyperlink" xfId="6771" builtinId="8" hidden="1"/>
    <cellStyle name="Hyperlink" xfId="6773" builtinId="8" hidden="1"/>
    <cellStyle name="Hyperlink" xfId="6775" builtinId="8" hidden="1"/>
    <cellStyle name="Hyperlink" xfId="6777" builtinId="8" hidden="1"/>
    <cellStyle name="Hyperlink" xfId="6779" builtinId="8" hidden="1"/>
    <cellStyle name="Hyperlink" xfId="6781" builtinId="8" hidden="1"/>
    <cellStyle name="Hyperlink" xfId="6783" builtinId="8" hidden="1"/>
    <cellStyle name="Hyperlink" xfId="6785" builtinId="8" hidden="1"/>
    <cellStyle name="Hyperlink" xfId="6789" builtinId="8" hidden="1"/>
    <cellStyle name="Hyperlink" xfId="6791" builtinId="8" hidden="1"/>
    <cellStyle name="Hyperlink" xfId="6793" builtinId="8" hidden="1"/>
    <cellStyle name="Hyperlink" xfId="6795" builtinId="8" hidden="1"/>
    <cellStyle name="Hyperlink" xfId="6797" builtinId="8" hidden="1"/>
    <cellStyle name="Hyperlink" xfId="6799" builtinId="8" hidden="1"/>
    <cellStyle name="Hyperlink" xfId="6801" builtinId="8" hidden="1"/>
    <cellStyle name="Hyperlink" xfId="6803" builtinId="8" hidden="1"/>
    <cellStyle name="Hyperlink" xfId="6805" builtinId="8" hidden="1"/>
    <cellStyle name="Hyperlink" xfId="6807" builtinId="8" hidden="1"/>
    <cellStyle name="Hyperlink" xfId="6809" builtinId="8" hidden="1"/>
    <cellStyle name="Hyperlink" xfId="6811" builtinId="8" hidden="1"/>
    <cellStyle name="Hyperlink" xfId="6813" builtinId="8" hidden="1"/>
    <cellStyle name="Hyperlink" xfId="6815" builtinId="8" hidden="1"/>
    <cellStyle name="Hyperlink" xfId="6817" builtinId="8" hidden="1"/>
    <cellStyle name="Hyperlink" xfId="6819" builtinId="8" hidden="1"/>
    <cellStyle name="Hyperlink" xfId="6821" builtinId="8" hidden="1"/>
    <cellStyle name="Hyperlink" xfId="6823" builtinId="8" hidden="1"/>
    <cellStyle name="Hyperlink" xfId="6825" builtinId="8" hidden="1"/>
    <cellStyle name="Hyperlink" xfId="6827" builtinId="8" hidden="1"/>
    <cellStyle name="Hyperlink" xfId="6829" builtinId="8" hidden="1"/>
    <cellStyle name="Hyperlink" xfId="6831" builtinId="8" hidden="1"/>
    <cellStyle name="Hyperlink" xfId="6833" builtinId="8" hidden="1"/>
    <cellStyle name="Hyperlink" xfId="6835" builtinId="8" hidden="1"/>
    <cellStyle name="Hyperlink" xfId="6837" builtinId="8" hidden="1"/>
    <cellStyle name="Hyperlink" xfId="6839" builtinId="8" hidden="1"/>
    <cellStyle name="Hyperlink" xfId="6841" builtinId="8" hidden="1"/>
    <cellStyle name="Hyperlink" xfId="6843" builtinId="8" hidden="1"/>
    <cellStyle name="Hyperlink" xfId="6845" builtinId="8" hidden="1"/>
    <cellStyle name="Hyperlink" xfId="6847" builtinId="8" hidden="1"/>
    <cellStyle name="Hyperlink" xfId="6849" builtinId="8" hidden="1"/>
    <cellStyle name="Hyperlink" xfId="6852" builtinId="8" hidden="1"/>
    <cellStyle name="Hyperlink" xfId="6854" builtinId="8" hidden="1"/>
    <cellStyle name="Hyperlink" xfId="6856" builtinId="8" hidden="1"/>
    <cellStyle name="Hyperlink" xfId="6858" builtinId="8" hidden="1"/>
    <cellStyle name="Hyperlink" xfId="6860" builtinId="8" hidden="1"/>
    <cellStyle name="Hyperlink" xfId="6862" builtinId="8" hidden="1"/>
    <cellStyle name="Hyperlink" xfId="6864" builtinId="8" hidden="1"/>
    <cellStyle name="Hyperlink" xfId="6866" builtinId="8" hidden="1"/>
    <cellStyle name="Hyperlink" xfId="6868" builtinId="8" hidden="1"/>
    <cellStyle name="Hyperlink" xfId="6870" builtinId="8" hidden="1"/>
    <cellStyle name="Hyperlink" xfId="6872" builtinId="8" hidden="1"/>
    <cellStyle name="Hyperlink" xfId="6874" builtinId="8" hidden="1"/>
    <cellStyle name="Hyperlink" xfId="6876" builtinId="8" hidden="1"/>
    <cellStyle name="Hyperlink" xfId="6878" builtinId="8" hidden="1"/>
    <cellStyle name="Hyperlink" xfId="6880" builtinId="8" hidden="1"/>
    <cellStyle name="Hyperlink" xfId="6882" builtinId="8" hidden="1"/>
    <cellStyle name="Hyperlink" xfId="6884" builtinId="8" hidden="1"/>
    <cellStyle name="Hyperlink" xfId="6886" builtinId="8" hidden="1"/>
    <cellStyle name="Hyperlink" xfId="6888" builtinId="8" hidden="1"/>
    <cellStyle name="Hyperlink" xfId="6890" builtinId="8" hidden="1"/>
    <cellStyle name="Hyperlink" xfId="6892" builtinId="8" hidden="1"/>
    <cellStyle name="Hyperlink" xfId="6894" builtinId="8" hidden="1"/>
    <cellStyle name="Hyperlink" xfId="6896" builtinId="8" hidden="1"/>
    <cellStyle name="Hyperlink" xfId="6898" builtinId="8" hidden="1"/>
    <cellStyle name="Hyperlink" xfId="6900" builtinId="8" hidden="1"/>
    <cellStyle name="Hyperlink" xfId="6902" builtinId="8" hidden="1"/>
    <cellStyle name="Hyperlink" xfId="6904" builtinId="8" hidden="1"/>
    <cellStyle name="Hyperlink" xfId="6906" builtinId="8" hidden="1"/>
    <cellStyle name="Hyperlink" xfId="6908" builtinId="8" hidden="1"/>
    <cellStyle name="Hyperlink" xfId="6910" builtinId="8" hidden="1"/>
    <cellStyle name="Hyperlink" xfId="6912" builtinId="8" hidden="1"/>
    <cellStyle name="Hyperlink" xfId="6914" builtinId="8" hidden="1"/>
    <cellStyle name="Hyperlink" xfId="6916" builtinId="8" hidden="1"/>
    <cellStyle name="Hyperlink" xfId="6918" builtinId="8" hidden="1"/>
    <cellStyle name="Hyperlink" xfId="6920" builtinId="8" hidden="1"/>
    <cellStyle name="Hyperlink" xfId="6922" builtinId="8" hidden="1"/>
    <cellStyle name="Hyperlink" xfId="6924" builtinId="8" hidden="1"/>
    <cellStyle name="Hyperlink" xfId="6926" builtinId="8" hidden="1"/>
    <cellStyle name="Hyperlink" xfId="6928" builtinId="8" hidden="1"/>
    <cellStyle name="Hyperlink" xfId="6930" builtinId="8" hidden="1"/>
    <cellStyle name="Hyperlink" xfId="6932" builtinId="8" hidden="1"/>
    <cellStyle name="Hyperlink" xfId="6934" builtinId="8" hidden="1"/>
    <cellStyle name="Hyperlink" xfId="6936" builtinId="8" hidden="1"/>
    <cellStyle name="Hyperlink" xfId="6938" builtinId="8" hidden="1"/>
    <cellStyle name="Hyperlink" xfId="6940" builtinId="8" hidden="1"/>
    <cellStyle name="Hyperlink" xfId="6942" builtinId="8" hidden="1"/>
    <cellStyle name="Hyperlink" xfId="6944" builtinId="8" hidden="1"/>
    <cellStyle name="Hyperlink" xfId="6946" builtinId="8" hidden="1"/>
    <cellStyle name="Hyperlink" xfId="6948" builtinId="8" hidden="1"/>
    <cellStyle name="Hyperlink" xfId="6950" builtinId="8" hidden="1"/>
    <cellStyle name="Hyperlink" xfId="6952" builtinId="8" hidden="1"/>
    <cellStyle name="Hyperlink" xfId="6954" builtinId="8" hidden="1"/>
    <cellStyle name="Hyperlink" xfId="6956" builtinId="8" hidden="1"/>
    <cellStyle name="Hyperlink" xfId="6958" builtinId="8" hidden="1"/>
    <cellStyle name="Hyperlink" xfId="6960" builtinId="8" hidden="1"/>
    <cellStyle name="Hyperlink" xfId="6962" builtinId="8" hidden="1"/>
    <cellStyle name="Hyperlink" xfId="6964" builtinId="8" hidden="1"/>
    <cellStyle name="Hyperlink" xfId="6966" builtinId="8" hidden="1"/>
    <cellStyle name="Hyperlink" xfId="6969" builtinId="8" hidden="1"/>
    <cellStyle name="Hyperlink" xfId="6971" builtinId="8" hidden="1"/>
    <cellStyle name="Hyperlink" xfId="6973" builtinId="8" hidden="1"/>
    <cellStyle name="Hyperlink" xfId="6975" builtinId="8" hidden="1"/>
    <cellStyle name="Hyperlink" xfId="6977" builtinId="8" hidden="1"/>
    <cellStyle name="Hyperlink" xfId="6979" builtinId="8" hidden="1"/>
    <cellStyle name="Hyperlink" xfId="6981" builtinId="8" hidden="1"/>
    <cellStyle name="Hyperlink" xfId="6983" builtinId="8" hidden="1"/>
    <cellStyle name="Hyperlink" xfId="6985" builtinId="8" hidden="1"/>
    <cellStyle name="Hyperlink" xfId="6987" builtinId="8" hidden="1"/>
    <cellStyle name="Hyperlink" xfId="6989" builtinId="8" hidden="1"/>
    <cellStyle name="Hyperlink" xfId="6991" builtinId="8" hidden="1"/>
    <cellStyle name="Hyperlink" xfId="6993" builtinId="8" hidden="1"/>
    <cellStyle name="Hyperlink" xfId="6995" builtinId="8" hidden="1"/>
    <cellStyle name="Hyperlink" xfId="6997" builtinId="8" hidden="1"/>
    <cellStyle name="Hyperlink" xfId="6999" builtinId="8" hidden="1"/>
    <cellStyle name="Hyperlink" xfId="7001" builtinId="8" hidden="1"/>
    <cellStyle name="Hyperlink" xfId="7003" builtinId="8" hidden="1"/>
    <cellStyle name="Hyperlink" xfId="7005" builtinId="8" hidden="1"/>
    <cellStyle name="Hyperlink" xfId="7007" builtinId="8" hidden="1"/>
    <cellStyle name="Hyperlink" xfId="7009" builtinId="8" hidden="1"/>
    <cellStyle name="Hyperlink" xfId="7011" builtinId="8" hidden="1"/>
    <cellStyle name="Hyperlink" xfId="7013" builtinId="8" hidden="1"/>
    <cellStyle name="Hyperlink" xfId="7015" builtinId="8" hidden="1"/>
    <cellStyle name="Hyperlink" xfId="7017" builtinId="8" hidden="1"/>
    <cellStyle name="Hyperlink" xfId="7019" builtinId="8" hidden="1"/>
    <cellStyle name="Hyperlink" xfId="6851" builtinId="8" hidden="1"/>
    <cellStyle name="Hyperlink" xfId="7022" builtinId="8" hidden="1"/>
    <cellStyle name="Hyperlink" xfId="7024" builtinId="8" hidden="1"/>
    <cellStyle name="Hyperlink" xfId="7026" builtinId="8" hidden="1"/>
    <cellStyle name="Hyperlink" xfId="7028" builtinId="8" hidden="1"/>
    <cellStyle name="Hyperlink" xfId="7030" builtinId="8" hidden="1"/>
    <cellStyle name="Hyperlink" xfId="7032" builtinId="8" hidden="1"/>
    <cellStyle name="Hyperlink" xfId="7034" builtinId="8" hidden="1"/>
    <cellStyle name="Hyperlink" xfId="7036" builtinId="8" hidden="1"/>
    <cellStyle name="Hyperlink" xfId="7038" builtinId="8" hidden="1"/>
    <cellStyle name="Hyperlink" xfId="7041" builtinId="8" hidden="1"/>
    <cellStyle name="Hyperlink" xfId="7043" builtinId="8" hidden="1"/>
    <cellStyle name="Hyperlink" xfId="7045" builtinId="8" hidden="1"/>
    <cellStyle name="Hyperlink" xfId="7047" builtinId="8" hidden="1"/>
    <cellStyle name="Hyperlink" xfId="7049" builtinId="8" hidden="1"/>
    <cellStyle name="Hyperlink" xfId="7051" builtinId="8" hidden="1"/>
    <cellStyle name="Hyperlink" xfId="7053" builtinId="8" hidden="1"/>
    <cellStyle name="Hyperlink" xfId="7055" builtinId="8" hidden="1"/>
    <cellStyle name="Hyperlink" xfId="7057" builtinId="8" hidden="1"/>
    <cellStyle name="Hyperlink" xfId="7059" builtinId="8" hidden="1"/>
    <cellStyle name="Hyperlink" xfId="7061" builtinId="8" hidden="1"/>
    <cellStyle name="Hyperlink" xfId="7063" builtinId="8" hidden="1"/>
    <cellStyle name="Hyperlink" xfId="7065" builtinId="8" hidden="1"/>
    <cellStyle name="Hyperlink" xfId="7067" builtinId="8" hidden="1"/>
    <cellStyle name="Hyperlink" xfId="7069" builtinId="8" hidden="1"/>
    <cellStyle name="Hyperlink" xfId="7071" builtinId="8" hidden="1"/>
    <cellStyle name="Hyperlink" xfId="7073" builtinId="8" hidden="1"/>
    <cellStyle name="Hyperlink" xfId="7075" builtinId="8" hidden="1"/>
    <cellStyle name="Hyperlink" xfId="7077" builtinId="8" hidden="1"/>
    <cellStyle name="Hyperlink" xfId="7079" builtinId="8" hidden="1"/>
    <cellStyle name="Hyperlink" xfId="7081" builtinId="8" hidden="1"/>
    <cellStyle name="Hyperlink" xfId="7083" builtinId="8" hidden="1"/>
    <cellStyle name="Hyperlink" xfId="7085" builtinId="8" hidden="1"/>
    <cellStyle name="Hyperlink" xfId="7087" builtinId="8" hidden="1"/>
    <cellStyle name="Hyperlink" xfId="7089" builtinId="8" hidden="1"/>
    <cellStyle name="Hyperlink" xfId="7091" builtinId="8" hidden="1"/>
    <cellStyle name="Hyperlink" xfId="7093" builtinId="8" hidden="1"/>
    <cellStyle name="Hyperlink" xfId="6215" builtinId="8" hidden="1"/>
    <cellStyle name="Hyperlink" xfId="7096" builtinId="8" hidden="1"/>
    <cellStyle name="Hyperlink" xfId="7098" builtinId="8" hidden="1"/>
    <cellStyle name="Hyperlink" xfId="7100" builtinId="8" hidden="1"/>
    <cellStyle name="Hyperlink" xfId="7102" builtinId="8" hidden="1"/>
    <cellStyle name="Hyperlink" xfId="7104" builtinId="8" hidden="1"/>
    <cellStyle name="Hyperlink" xfId="7106" builtinId="8" hidden="1"/>
    <cellStyle name="Hyperlink" xfId="7108" builtinId="8" hidden="1"/>
    <cellStyle name="Hyperlink" xfId="7110" builtinId="8" hidden="1"/>
    <cellStyle name="Hyperlink" xfId="7112" builtinId="8" hidden="1"/>
    <cellStyle name="Hyperlink" xfId="7114" builtinId="8" hidden="1"/>
    <cellStyle name="Hyperlink" xfId="7116" builtinId="8" hidden="1"/>
    <cellStyle name="Hyperlink" xfId="7118" builtinId="8" hidden="1"/>
    <cellStyle name="Hyperlink" xfId="7120" builtinId="8" hidden="1"/>
    <cellStyle name="Hyperlink" xfId="7122" builtinId="8" hidden="1"/>
    <cellStyle name="Hyperlink" xfId="7124" builtinId="8" hidden="1"/>
    <cellStyle name="Hyperlink" xfId="7126" builtinId="8" hidden="1"/>
    <cellStyle name="Hyperlink" xfId="7128" builtinId="8" hidden="1"/>
    <cellStyle name="Hyperlink" xfId="7130" builtinId="8" hidden="1"/>
    <cellStyle name="Hyperlink" xfId="7132" builtinId="8" hidden="1"/>
    <cellStyle name="Hyperlink" xfId="7134" builtinId="8" hidden="1"/>
    <cellStyle name="Hyperlink" xfId="7136" builtinId="8" hidden="1"/>
    <cellStyle name="Hyperlink" xfId="7138" builtinId="8" hidden="1"/>
    <cellStyle name="Hyperlink" xfId="7140" builtinId="8" hidden="1"/>
    <cellStyle name="Hyperlink" xfId="7142" builtinId="8" hidden="1"/>
    <cellStyle name="Hyperlink" xfId="7144" builtinId="8" hidden="1"/>
    <cellStyle name="Hyperlink" xfId="7146" builtinId="8" hidden="1"/>
    <cellStyle name="Hyperlink" xfId="7148" builtinId="8" hidden="1"/>
    <cellStyle name="Hyperlink" xfId="7150" builtinId="8" hidden="1"/>
    <cellStyle name="Hyperlink" xfId="7152" builtinId="8" hidden="1"/>
    <cellStyle name="Hyperlink" xfId="7154" builtinId="8" hidden="1"/>
    <cellStyle name="Hyperlink" xfId="7156" builtinId="8" hidden="1"/>
    <cellStyle name="Hyperlink" xfId="7158" builtinId="8" hidden="1"/>
    <cellStyle name="Hyperlink" xfId="7160" builtinId="8" hidden="1"/>
    <cellStyle name="Hyperlink" xfId="7162" builtinId="8" hidden="1"/>
    <cellStyle name="Hyperlink" xfId="7164" builtinId="8" hidden="1"/>
    <cellStyle name="Hyperlink" xfId="7166" builtinId="8" hidden="1"/>
    <cellStyle name="Hyperlink" xfId="7168" builtinId="8" hidden="1"/>
    <cellStyle name="Hyperlink" xfId="7170" builtinId="8" hidden="1"/>
    <cellStyle name="Hyperlink" xfId="7172" builtinId="8" hidden="1"/>
    <cellStyle name="Hyperlink" xfId="7174" builtinId="8" hidden="1"/>
    <cellStyle name="Hyperlink" xfId="7176" builtinId="8" hidden="1"/>
    <cellStyle name="Hyperlink" xfId="7178" builtinId="8" hidden="1"/>
    <cellStyle name="Hyperlink" xfId="7180" builtinId="8" hidden="1"/>
    <cellStyle name="Hyperlink" xfId="7182" builtinId="8" hidden="1"/>
    <cellStyle name="Hyperlink" xfId="7184" builtinId="8" hidden="1"/>
    <cellStyle name="Hyperlink" xfId="7186" builtinId="8" hidden="1"/>
    <cellStyle name="Hyperlink" xfId="7188" builtinId="8" hidden="1"/>
    <cellStyle name="Hyperlink" xfId="7190" builtinId="8" hidden="1"/>
    <cellStyle name="Hyperlink" xfId="7192" builtinId="8" hidden="1"/>
    <cellStyle name="Hyperlink" xfId="7194" builtinId="8" hidden="1"/>
    <cellStyle name="Hyperlink" xfId="7196" builtinId="8" hidden="1"/>
    <cellStyle name="Hyperlink" xfId="7198" builtinId="8" hidden="1"/>
    <cellStyle name="Hyperlink" xfId="7200" builtinId="8" hidden="1"/>
    <cellStyle name="Hyperlink" xfId="7202" builtinId="8" hidden="1"/>
    <cellStyle name="Hyperlink" xfId="7204" builtinId="8" hidden="1"/>
    <cellStyle name="Hyperlink" xfId="7206" builtinId="8" hidden="1"/>
    <cellStyle name="Hyperlink" xfId="7208" builtinId="8" hidden="1"/>
    <cellStyle name="Hyperlink" xfId="7210" builtinId="8" hidden="1"/>
    <cellStyle name="Hyperlink" xfId="7212" builtinId="8" hidden="1"/>
    <cellStyle name="Hyperlink" xfId="7214" builtinId="8" hidden="1"/>
    <cellStyle name="Hyperlink" xfId="7216" builtinId="8" hidden="1"/>
    <cellStyle name="Hyperlink" xfId="7218" builtinId="8" hidden="1"/>
    <cellStyle name="Hyperlink" xfId="7220" builtinId="8" hidden="1"/>
    <cellStyle name="Hyperlink" xfId="7222" builtinId="8" hidden="1"/>
    <cellStyle name="Hyperlink" xfId="7224" builtinId="8" hidden="1"/>
    <cellStyle name="Hyperlink" xfId="7226" builtinId="8" hidden="1"/>
    <cellStyle name="Hyperlink" xfId="7228" builtinId="8" hidden="1"/>
    <cellStyle name="Hyperlink" xfId="7230" builtinId="8" hidden="1"/>
    <cellStyle name="Hyperlink" xfId="7232" builtinId="8" hidden="1"/>
    <cellStyle name="Hyperlink" xfId="7234" builtinId="8" hidden="1"/>
    <cellStyle name="Hyperlink" xfId="7236" builtinId="8" hidden="1"/>
    <cellStyle name="Hyperlink" xfId="7238" builtinId="8" hidden="1"/>
    <cellStyle name="Hyperlink" xfId="7240" builtinId="8" hidden="1"/>
    <cellStyle name="Hyperlink" xfId="7242" builtinId="8" hidden="1"/>
    <cellStyle name="Hyperlink" xfId="7244" builtinId="8" hidden="1"/>
    <cellStyle name="Hyperlink" xfId="7246" builtinId="8" hidden="1"/>
    <cellStyle name="Hyperlink" xfId="7248" builtinId="8" hidden="1"/>
    <cellStyle name="Hyperlink" xfId="7250" builtinId="8" hidden="1"/>
    <cellStyle name="Hyperlink" xfId="7252" builtinId="8" hidden="1"/>
    <cellStyle name="Hyperlink" xfId="7254" builtinId="8" hidden="1"/>
    <cellStyle name="Hyperlink" xfId="7256" builtinId="8" hidden="1"/>
    <cellStyle name="Hyperlink" xfId="7258" builtinId="8" hidden="1"/>
    <cellStyle name="Hyperlink" xfId="7260" builtinId="8" hidden="1"/>
    <cellStyle name="Hyperlink" xfId="7262" builtinId="8" hidden="1"/>
    <cellStyle name="Hyperlink" xfId="7264" builtinId="8" hidden="1"/>
    <cellStyle name="Hyperlink" xfId="7266" builtinId="8" hidden="1"/>
    <cellStyle name="Hyperlink" xfId="7268" builtinId="8" hidden="1"/>
    <cellStyle name="Hyperlink" xfId="7270" builtinId="8" hidden="1"/>
    <cellStyle name="Hyperlink" xfId="7272" builtinId="8" hidden="1"/>
    <cellStyle name="Hyperlink" xfId="7274" builtinId="8" hidden="1"/>
    <cellStyle name="Hyperlink" xfId="7276" builtinId="8" hidden="1"/>
    <cellStyle name="Hyperlink" xfId="7278" builtinId="8" hidden="1"/>
    <cellStyle name="Hyperlink" xfId="7280" builtinId="8" hidden="1"/>
    <cellStyle name="Hyperlink" xfId="7282" builtinId="8" hidden="1"/>
    <cellStyle name="Hyperlink" xfId="7284" builtinId="8" hidden="1"/>
    <cellStyle name="Hyperlink" xfId="7286" builtinId="8" hidden="1"/>
    <cellStyle name="Hyperlink" xfId="7288" builtinId="8" hidden="1"/>
    <cellStyle name="Hyperlink" xfId="7290" builtinId="8" hidden="1"/>
    <cellStyle name="Hyperlink" xfId="7292" builtinId="8" hidden="1"/>
    <cellStyle name="Hyperlink" xfId="7294" builtinId="8" hidden="1"/>
    <cellStyle name="Hyperlink" xfId="7296" builtinId="8" hidden="1"/>
    <cellStyle name="Hyperlink" xfId="7298" builtinId="8" hidden="1"/>
    <cellStyle name="Hyperlink" xfId="7300" builtinId="8" hidden="1"/>
    <cellStyle name="Hyperlink" xfId="7302" builtinId="8" hidden="1"/>
    <cellStyle name="Hyperlink" xfId="7304" builtinId="8" hidden="1"/>
    <cellStyle name="Hyperlink" xfId="7306" builtinId="8" hidden="1"/>
    <cellStyle name="Hyperlink" xfId="7308" builtinId="8" hidden="1"/>
    <cellStyle name="Hyperlink" xfId="7310" builtinId="8" hidden="1"/>
    <cellStyle name="Hyperlink" xfId="7312" builtinId="8" hidden="1"/>
    <cellStyle name="Hyperlink" xfId="7314" builtinId="8" hidden="1"/>
    <cellStyle name="Hyperlink" xfId="7316" builtinId="8" hidden="1"/>
    <cellStyle name="Hyperlink" xfId="7318" builtinId="8" hidden="1"/>
    <cellStyle name="Hyperlink" xfId="7320" builtinId="8" hidden="1"/>
    <cellStyle name="Hyperlink" xfId="7322" builtinId="8" hidden="1"/>
    <cellStyle name="Hyperlink" xfId="7324" builtinId="8" hidden="1"/>
    <cellStyle name="Hyperlink" xfId="7326" builtinId="8" hidden="1"/>
    <cellStyle name="Hyperlink" xfId="7328" builtinId="8" hidden="1"/>
    <cellStyle name="Hyperlink" xfId="7330" builtinId="8" hidden="1"/>
    <cellStyle name="Hyperlink" xfId="7332" builtinId="8" hidden="1"/>
    <cellStyle name="Hyperlink" xfId="7334" builtinId="8" hidden="1"/>
    <cellStyle name="Hyperlink" xfId="7336" builtinId="8" hidden="1"/>
    <cellStyle name="Hyperlink" xfId="7338" builtinId="8" hidden="1"/>
    <cellStyle name="Hyperlink" xfId="7340" builtinId="8" hidden="1"/>
    <cellStyle name="Hyperlink" xfId="7342" builtinId="8" hidden="1"/>
    <cellStyle name="Hyperlink" xfId="7344" builtinId="8" hidden="1"/>
    <cellStyle name="Hyperlink" xfId="7346" builtinId="8" hidden="1"/>
    <cellStyle name="Hyperlink" xfId="7348" builtinId="8" hidden="1"/>
    <cellStyle name="Hyperlink" xfId="7350" builtinId="8" hidden="1"/>
    <cellStyle name="Hyperlink" xfId="7352" builtinId="8" hidden="1"/>
    <cellStyle name="Hyperlink" xfId="7354" builtinId="8" hidden="1"/>
    <cellStyle name="Hyperlink" xfId="7356" builtinId="8" hidden="1"/>
    <cellStyle name="Hyperlink" xfId="7358" builtinId="8" hidden="1"/>
    <cellStyle name="Hyperlink" xfId="7360" builtinId="8" hidden="1"/>
    <cellStyle name="Hyperlink" xfId="7362" builtinId="8" hidden="1"/>
    <cellStyle name="Hyperlink" xfId="7364" builtinId="8" hidden="1"/>
    <cellStyle name="Hyperlink" xfId="7366" builtinId="8" hidden="1"/>
    <cellStyle name="Hyperlink" xfId="7368" builtinId="8" hidden="1"/>
    <cellStyle name="Hyperlink" xfId="7370" builtinId="8" hidden="1"/>
    <cellStyle name="Hyperlink" xfId="7372" builtinId="8" hidden="1"/>
    <cellStyle name="Hyperlink" xfId="7374" builtinId="8" hidden="1"/>
    <cellStyle name="Hyperlink" xfId="7376" builtinId="8" hidden="1"/>
    <cellStyle name="Hyperlink" xfId="7378" builtinId="8" hidden="1"/>
    <cellStyle name="Hyperlink" xfId="7380" builtinId="8" hidden="1"/>
    <cellStyle name="Hyperlink" xfId="7382" builtinId="8" hidden="1"/>
    <cellStyle name="Hyperlink" xfId="7384" builtinId="8" hidden="1"/>
    <cellStyle name="Hyperlink" xfId="7386" builtinId="8" hidden="1"/>
    <cellStyle name="Hyperlink" xfId="7388" builtinId="8" hidden="1"/>
    <cellStyle name="Hyperlink" xfId="7390" builtinId="8" hidden="1"/>
    <cellStyle name="Hyperlink" xfId="7392" builtinId="8" hidden="1"/>
    <cellStyle name="Hyperlink" xfId="7394" builtinId="8" hidden="1"/>
    <cellStyle name="Hyperlink" xfId="7396" builtinId="8" hidden="1"/>
    <cellStyle name="Hyperlink" xfId="7398" builtinId="8" hidden="1"/>
    <cellStyle name="Hyperlink" xfId="7400" builtinId="8" hidden="1"/>
    <cellStyle name="Hyperlink" xfId="7402" builtinId="8" hidden="1"/>
    <cellStyle name="Hyperlink" xfId="7404" builtinId="8" hidden="1"/>
    <cellStyle name="Hyperlink" xfId="7406" builtinId="8" hidden="1"/>
    <cellStyle name="Hyperlink" xfId="7408" builtinId="8" hidden="1"/>
    <cellStyle name="Hyperlink" xfId="7410" builtinId="8" hidden="1"/>
    <cellStyle name="Hyperlink" xfId="7412" builtinId="8" hidden="1"/>
    <cellStyle name="Hyperlink" xfId="7414" builtinId="8" hidden="1"/>
    <cellStyle name="Hyperlink" xfId="7416" builtinId="8" hidden="1"/>
    <cellStyle name="Hyperlink" xfId="7418" builtinId="8" hidden="1"/>
    <cellStyle name="Hyperlink" xfId="7420" builtinId="8" hidden="1"/>
    <cellStyle name="Hyperlink" xfId="7422" builtinId="8" hidden="1"/>
    <cellStyle name="Hyperlink" xfId="7424" builtinId="8" hidden="1"/>
    <cellStyle name="Hyperlink" xfId="7426" builtinId="8" hidden="1"/>
    <cellStyle name="Hyperlink" xfId="7428" builtinId="8" hidden="1"/>
    <cellStyle name="Hyperlink" xfId="7430" builtinId="8" hidden="1"/>
    <cellStyle name="Hyperlink" xfId="7432" builtinId="8" hidden="1"/>
    <cellStyle name="Hyperlink" xfId="7434" builtinId="8" hidden="1"/>
    <cellStyle name="Hyperlink" xfId="7436" builtinId="8" hidden="1"/>
    <cellStyle name="Hyperlink" xfId="7438" builtinId="8" hidden="1"/>
    <cellStyle name="Hyperlink" xfId="7440" builtinId="8" hidden="1"/>
    <cellStyle name="Hyperlink" xfId="7442" builtinId="8" hidden="1"/>
    <cellStyle name="Hyperlink" xfId="7444" builtinId="8" hidden="1"/>
    <cellStyle name="Hyperlink" xfId="7446" builtinId="8" hidden="1"/>
    <cellStyle name="Hyperlink" xfId="7448" builtinId="8" hidden="1"/>
    <cellStyle name="Hyperlink" xfId="7450" builtinId="8" hidden="1"/>
    <cellStyle name="Hyperlink" xfId="7452" builtinId="8" hidden="1"/>
    <cellStyle name="Hyperlink" xfId="7454" builtinId="8" hidden="1"/>
    <cellStyle name="Hyperlink" xfId="7456" builtinId="8" hidden="1"/>
    <cellStyle name="Hyperlink" xfId="7458" builtinId="8" hidden="1"/>
    <cellStyle name="Hyperlink" xfId="7460" builtinId="8" hidden="1"/>
    <cellStyle name="Hyperlink" xfId="7462" builtinId="8" hidden="1"/>
    <cellStyle name="Hyperlink" xfId="7464" builtinId="8" hidden="1"/>
    <cellStyle name="Hyperlink" xfId="7466" builtinId="8" hidden="1"/>
    <cellStyle name="Hyperlink" xfId="7468" builtinId="8" hidden="1"/>
    <cellStyle name="Hyperlink" xfId="7470" builtinId="8" hidden="1"/>
    <cellStyle name="Hyperlink" xfId="7472" builtinId="8" hidden="1"/>
    <cellStyle name="Hyperlink" xfId="7474" builtinId="8" hidden="1"/>
    <cellStyle name="Hyperlink" xfId="7476" builtinId="8" hidden="1"/>
    <cellStyle name="Hyperlink" xfId="7478" builtinId="8" hidden="1"/>
    <cellStyle name="Hyperlink" xfId="7480" builtinId="8" hidden="1"/>
    <cellStyle name="Hyperlink" xfId="7482" builtinId="8" hidden="1"/>
    <cellStyle name="Hyperlink" xfId="7484" builtinId="8" hidden="1"/>
    <cellStyle name="Hyperlink" xfId="7486" builtinId="8" hidden="1"/>
    <cellStyle name="Hyperlink" xfId="7488" builtinId="8" hidden="1"/>
    <cellStyle name="Hyperlink" xfId="7490" builtinId="8" hidden="1"/>
    <cellStyle name="Hyperlink" xfId="7492" builtinId="8" hidden="1"/>
    <cellStyle name="Hyperlink" xfId="7494" builtinId="8" hidden="1"/>
    <cellStyle name="Hyperlink" xfId="7496" builtinId="8" hidden="1"/>
    <cellStyle name="Hyperlink" xfId="7498" builtinId="8" hidden="1"/>
    <cellStyle name="Hyperlink" xfId="7500" builtinId="8" hidden="1"/>
    <cellStyle name="Hyperlink" xfId="7502" builtinId="8" hidden="1"/>
    <cellStyle name="Hyperlink" xfId="7504" builtinId="8" hidden="1"/>
    <cellStyle name="Hyperlink" xfId="7506" builtinId="8" hidden="1"/>
    <cellStyle name="Hyperlink" xfId="7508" builtinId="8" hidden="1"/>
    <cellStyle name="Hyperlink" xfId="7510" builtinId="8" hidden="1"/>
    <cellStyle name="Hyperlink" xfId="7512" builtinId="8" hidden="1"/>
    <cellStyle name="Hyperlink" xfId="7514" builtinId="8" hidden="1"/>
    <cellStyle name="Hyperlink" xfId="7516" builtinId="8" hidden="1"/>
    <cellStyle name="Hyperlink" xfId="7518" builtinId="8" hidden="1"/>
    <cellStyle name="Hyperlink" xfId="7520" builtinId="8" hidden="1"/>
    <cellStyle name="Hyperlink" xfId="7522" builtinId="8" hidden="1"/>
    <cellStyle name="Hyperlink" xfId="7524" builtinId="8" hidden="1"/>
    <cellStyle name="Hyperlink" xfId="7526" builtinId="8" hidden="1"/>
    <cellStyle name="Hyperlink" xfId="7528" builtinId="8" hidden="1"/>
    <cellStyle name="Hyperlink" xfId="7530" builtinId="8" hidden="1"/>
    <cellStyle name="Hyperlink" xfId="7532" builtinId="8" hidden="1"/>
    <cellStyle name="Hyperlink" xfId="7534" builtinId="8" hidden="1"/>
    <cellStyle name="Hyperlink" xfId="7536" builtinId="8" hidden="1"/>
    <cellStyle name="Hyperlink" xfId="7538" builtinId="8" hidden="1"/>
    <cellStyle name="Hyperlink" xfId="7540" builtinId="8" hidden="1"/>
    <cellStyle name="Hyperlink" xfId="7542" builtinId="8" hidden="1"/>
    <cellStyle name="Hyperlink" xfId="7544" builtinId="8" hidden="1"/>
    <cellStyle name="Hyperlink" xfId="7546" builtinId="8" hidden="1"/>
    <cellStyle name="Hyperlink" xfId="7548" builtinId="8" hidden="1"/>
    <cellStyle name="Hyperlink" xfId="7550" builtinId="8" hidden="1"/>
    <cellStyle name="Hyperlink" xfId="7552" builtinId="8" hidden="1"/>
    <cellStyle name="Hyperlink" xfId="7554" builtinId="8" hidden="1"/>
    <cellStyle name="Hyperlink" xfId="7556" builtinId="8" hidden="1"/>
    <cellStyle name="Hyperlink" xfId="7558" builtinId="8" hidden="1"/>
    <cellStyle name="Hyperlink" xfId="7560" builtinId="8" hidden="1"/>
    <cellStyle name="Hyperlink" xfId="7562" builtinId="8" hidden="1"/>
    <cellStyle name="Hyperlink" xfId="7564" builtinId="8" hidden="1"/>
    <cellStyle name="Hyperlink" xfId="7566" builtinId="8" hidden="1"/>
    <cellStyle name="Hyperlink" xfId="7568" builtinId="8" hidden="1"/>
    <cellStyle name="Hyperlink" xfId="7570" builtinId="8" hidden="1"/>
    <cellStyle name="Hyperlink" xfId="7572" builtinId="8" hidden="1"/>
    <cellStyle name="Hyperlink" xfId="7574" builtinId="8" hidden="1"/>
    <cellStyle name="Hyperlink" xfId="7576" builtinId="8" hidden="1"/>
    <cellStyle name="Hyperlink" xfId="7578" builtinId="8" hidden="1"/>
    <cellStyle name="Hyperlink" xfId="7580" builtinId="8" hidden="1"/>
    <cellStyle name="Hyperlink" xfId="7582" builtinId="8" hidden="1"/>
    <cellStyle name="Hyperlink" xfId="7584" builtinId="8" hidden="1"/>
    <cellStyle name="Hyperlink" xfId="7586" builtinId="8" hidden="1"/>
    <cellStyle name="Hyperlink" xfId="7588" builtinId="8" hidden="1"/>
    <cellStyle name="Hyperlink" xfId="7590" builtinId="8" hidden="1"/>
    <cellStyle name="Hyperlink" xfId="7592" builtinId="8" hidden="1"/>
    <cellStyle name="Hyperlink" xfId="7594" builtinId="8" hidden="1"/>
    <cellStyle name="Hyperlink" xfId="7596" builtinId="8" hidden="1"/>
    <cellStyle name="Hyperlink" xfId="7598" builtinId="8" hidden="1"/>
    <cellStyle name="Hyperlink" xfId="7600" builtinId="8" hidden="1"/>
    <cellStyle name="Hyperlink" xfId="7602" builtinId="8" hidden="1"/>
    <cellStyle name="Hyperlink" xfId="7604" builtinId="8" hidden="1"/>
    <cellStyle name="Hyperlink" xfId="7606" builtinId="8" hidden="1"/>
    <cellStyle name="Hyperlink" xfId="7608" builtinId="8" hidden="1"/>
    <cellStyle name="Hyperlink" xfId="7610" builtinId="8" hidden="1"/>
    <cellStyle name="Hyperlink" xfId="7612" builtinId="8" hidden="1"/>
    <cellStyle name="Hyperlink" xfId="7614" builtinId="8" hidden="1"/>
    <cellStyle name="Hyperlink" xfId="7616" builtinId="8" hidden="1"/>
    <cellStyle name="Hyperlink" xfId="7618" builtinId="8" hidden="1"/>
    <cellStyle name="Hyperlink" xfId="7620" builtinId="8" hidden="1"/>
    <cellStyle name="Hyperlink" xfId="7622" builtinId="8" hidden="1"/>
    <cellStyle name="Hyperlink" xfId="7624" builtinId="8" hidden="1"/>
    <cellStyle name="Hyperlink" xfId="7626" builtinId="8" hidden="1"/>
    <cellStyle name="Hyperlink" xfId="7628" builtinId="8" hidden="1"/>
    <cellStyle name="Hyperlink" xfId="7630" builtinId="8" hidden="1"/>
    <cellStyle name="Hyperlink" xfId="7632" builtinId="8" hidden="1"/>
    <cellStyle name="Hyperlink" xfId="7634" builtinId="8" hidden="1"/>
    <cellStyle name="Hyperlink" xfId="7636" builtinId="8" hidden="1"/>
    <cellStyle name="Hyperlink" xfId="7638" builtinId="8" hidden="1"/>
    <cellStyle name="Hyperlink" xfId="7640" builtinId="8" hidden="1"/>
    <cellStyle name="Hyperlink" xfId="7642" builtinId="8" hidden="1"/>
    <cellStyle name="Hyperlink" xfId="7644" builtinId="8" hidden="1"/>
    <cellStyle name="Hyperlink" xfId="7646" builtinId="8" hidden="1"/>
    <cellStyle name="Hyperlink" xfId="7648" builtinId="8" hidden="1"/>
    <cellStyle name="Hyperlink" xfId="7650" builtinId="8" hidden="1"/>
    <cellStyle name="Hyperlink" xfId="7652" builtinId="8" hidden="1"/>
    <cellStyle name="Hyperlink" xfId="7654" builtinId="8" hidden="1"/>
    <cellStyle name="Hyperlink" xfId="7656" builtinId="8" hidden="1"/>
    <cellStyle name="Hyperlink" xfId="7658" builtinId="8" hidden="1"/>
    <cellStyle name="Hyperlink" xfId="7660" builtinId="8" hidden="1"/>
    <cellStyle name="Hyperlink" xfId="7662" builtinId="8" hidden="1"/>
    <cellStyle name="Hyperlink" xfId="7664" builtinId="8" hidden="1"/>
    <cellStyle name="Hyperlink" xfId="7666" builtinId="8" hidden="1"/>
    <cellStyle name="Hyperlink" xfId="7668" builtinId="8" hidden="1"/>
    <cellStyle name="Hyperlink" xfId="7670" builtinId="8" hidden="1"/>
    <cellStyle name="Hyperlink" xfId="7672" builtinId="8" hidden="1"/>
    <cellStyle name="Hyperlink" xfId="7674" builtinId="8" hidden="1"/>
    <cellStyle name="Hyperlink" xfId="7676" builtinId="8" hidden="1"/>
    <cellStyle name="Hyperlink" xfId="7678" builtinId="8" hidden="1"/>
    <cellStyle name="Hyperlink" xfId="7680" builtinId="8" hidden="1"/>
    <cellStyle name="Hyperlink" xfId="7682" builtinId="8" hidden="1"/>
    <cellStyle name="Hyperlink" xfId="7684" builtinId="8" hidden="1"/>
    <cellStyle name="Hyperlink" xfId="7686" builtinId="8" hidden="1"/>
    <cellStyle name="Hyperlink" xfId="7688" builtinId="8" hidden="1"/>
    <cellStyle name="Hyperlink" xfId="7690" builtinId="8" hidden="1"/>
    <cellStyle name="Hyperlink" xfId="7692" builtinId="8" hidden="1"/>
    <cellStyle name="Hyperlink" xfId="7694" builtinId="8" hidden="1"/>
    <cellStyle name="Hyperlink" xfId="7696" builtinId="8" hidden="1"/>
    <cellStyle name="Hyperlink" xfId="7698" builtinId="8" hidden="1"/>
    <cellStyle name="Hyperlink" xfId="7700" builtinId="8" hidden="1"/>
    <cellStyle name="Hyperlink" xfId="7702" builtinId="8" hidden="1"/>
    <cellStyle name="Hyperlink" xfId="7704" builtinId="8" hidden="1"/>
    <cellStyle name="Hyperlink" xfId="7706" builtinId="8" hidden="1"/>
    <cellStyle name="Hyperlink" xfId="7708" builtinId="8" hidden="1"/>
    <cellStyle name="Hyperlink" xfId="7710" builtinId="8" hidden="1"/>
    <cellStyle name="Hyperlink" xfId="7712" builtinId="8" hidden="1"/>
    <cellStyle name="Hyperlink" xfId="7714" builtinId="8" hidden="1"/>
    <cellStyle name="Hyperlink" xfId="7716" builtinId="8" hidden="1"/>
    <cellStyle name="Hyperlink" xfId="7718" builtinId="8" hidden="1"/>
    <cellStyle name="Hyperlink" xfId="7720" builtinId="8" hidden="1"/>
    <cellStyle name="Hyperlink" xfId="7722" builtinId="8" hidden="1"/>
    <cellStyle name="Hyperlink" xfId="7724" builtinId="8" hidden="1"/>
    <cellStyle name="Hyperlink" xfId="7726" builtinId="8" hidden="1"/>
    <cellStyle name="Hyperlink" xfId="7728" builtinId="8" hidden="1"/>
    <cellStyle name="Hyperlink" xfId="7730" builtinId="8" hidden="1"/>
    <cellStyle name="Hyperlink" xfId="7732" builtinId="8" hidden="1"/>
    <cellStyle name="Hyperlink" xfId="7734" builtinId="8" hidden="1"/>
    <cellStyle name="Hyperlink" xfId="7736" builtinId="8" hidden="1"/>
    <cellStyle name="Hyperlink" xfId="7738" builtinId="8" hidden="1"/>
    <cellStyle name="Hyperlink" xfId="7740" builtinId="8" hidden="1"/>
    <cellStyle name="Hyperlink" xfId="7742" builtinId="8" hidden="1"/>
    <cellStyle name="Hyperlink" xfId="7744" builtinId="8" hidden="1"/>
    <cellStyle name="Hyperlink" xfId="7746" builtinId="8" hidden="1"/>
    <cellStyle name="Hyperlink" xfId="7748" builtinId="8" hidden="1"/>
    <cellStyle name="Hyperlink" xfId="7750" builtinId="8" hidden="1"/>
    <cellStyle name="Hyperlink" xfId="7752" builtinId="8" hidden="1"/>
    <cellStyle name="Hyperlink" xfId="7754" builtinId="8" hidden="1"/>
    <cellStyle name="Hyperlink" xfId="7756" builtinId="8" hidden="1"/>
    <cellStyle name="Hyperlink" xfId="7758" builtinId="8" hidden="1"/>
    <cellStyle name="Hyperlink" xfId="7760" builtinId="8" hidden="1"/>
    <cellStyle name="Hyperlink" xfId="7762" builtinId="8" hidden="1"/>
    <cellStyle name="Hyperlink" xfId="7764" builtinId="8" hidden="1"/>
    <cellStyle name="Hyperlink" xfId="7766" builtinId="8" hidden="1"/>
    <cellStyle name="Hyperlink" xfId="7768" builtinId="8" hidden="1"/>
    <cellStyle name="Hyperlink" xfId="7770" builtinId="8" hidden="1"/>
    <cellStyle name="Hyperlink" xfId="7772" builtinId="8" hidden="1"/>
    <cellStyle name="Hyperlink" xfId="7774" builtinId="8" hidden="1"/>
    <cellStyle name="Hyperlink" xfId="7776" builtinId="8" hidden="1"/>
    <cellStyle name="Hyperlink" xfId="7778" builtinId="8" hidden="1"/>
    <cellStyle name="Hyperlink" xfId="7780" builtinId="8" hidden="1"/>
    <cellStyle name="Hyperlink" xfId="7782" builtinId="8" hidden="1"/>
    <cellStyle name="Hyperlink" xfId="7784" builtinId="8" hidden="1"/>
    <cellStyle name="Hyperlink" xfId="7786" builtinId="8" hidden="1"/>
    <cellStyle name="Hyperlink" xfId="7788" builtinId="8" hidden="1"/>
    <cellStyle name="Hyperlink" xfId="7790" builtinId="8" hidden="1"/>
    <cellStyle name="Hyperlink" xfId="7792" builtinId="8" hidden="1"/>
    <cellStyle name="Hyperlink" xfId="7794" builtinId="8" hidden="1"/>
    <cellStyle name="Hyperlink" xfId="7796" builtinId="8" hidden="1"/>
    <cellStyle name="Hyperlink" xfId="7798" builtinId="8" hidden="1"/>
    <cellStyle name="Hyperlink" xfId="7800" builtinId="8" hidden="1"/>
    <cellStyle name="Hyperlink" xfId="7802" builtinId="8" hidden="1"/>
    <cellStyle name="Hyperlink" xfId="7804" builtinId="8" hidden="1"/>
    <cellStyle name="Hyperlink" xfId="7806" builtinId="8" hidden="1"/>
    <cellStyle name="Hyperlink" xfId="7808" builtinId="8" hidden="1"/>
    <cellStyle name="Hyperlink" xfId="7810" builtinId="8" hidden="1"/>
    <cellStyle name="Hyperlink" xfId="7812" builtinId="8" hidden="1"/>
    <cellStyle name="Hyperlink" xfId="7814" builtinId="8" hidden="1"/>
    <cellStyle name="Hyperlink" xfId="7816" builtinId="8" hidden="1"/>
    <cellStyle name="Hyperlink" xfId="7818" builtinId="8" hidden="1"/>
    <cellStyle name="Hyperlink" xfId="7820" builtinId="8" hidden="1"/>
    <cellStyle name="Hyperlink" xfId="7822" builtinId="8" hidden="1"/>
    <cellStyle name="Hyperlink" xfId="7824" builtinId="8" hidden="1"/>
    <cellStyle name="Hyperlink" xfId="7826" builtinId="8" hidden="1"/>
    <cellStyle name="Hyperlink" xfId="7828" builtinId="8" hidden="1"/>
    <cellStyle name="Hyperlink" xfId="7830" builtinId="8" hidden="1"/>
    <cellStyle name="Hyperlink" xfId="7832" builtinId="8" hidden="1"/>
    <cellStyle name="Hyperlink" xfId="7834" builtinId="8" hidden="1"/>
    <cellStyle name="Hyperlink" xfId="7836" builtinId="8" hidden="1"/>
    <cellStyle name="Hyperlink" xfId="7838" builtinId="8" hidden="1"/>
    <cellStyle name="Hyperlink" xfId="7840" builtinId="8" hidden="1"/>
    <cellStyle name="Hyperlink" xfId="7842" builtinId="8" hidden="1"/>
    <cellStyle name="Hyperlink" xfId="7844" builtinId="8" hidden="1"/>
    <cellStyle name="Hyperlink" xfId="7846" builtinId="8" hidden="1"/>
    <cellStyle name="Hyperlink" xfId="7848" builtinId="8" hidden="1"/>
    <cellStyle name="Hyperlink" xfId="7850" builtinId="8" hidden="1"/>
    <cellStyle name="Hyperlink" xfId="7852" builtinId="8" hidden="1"/>
    <cellStyle name="Hyperlink" xfId="7854" builtinId="8" hidden="1"/>
    <cellStyle name="Hyperlink" xfId="7856" builtinId="8" hidden="1"/>
    <cellStyle name="Hyperlink" xfId="7858" builtinId="8" hidden="1"/>
    <cellStyle name="Hyperlink" xfId="7860" builtinId="8" hidden="1"/>
    <cellStyle name="Hyperlink" xfId="7862" builtinId="8" hidden="1"/>
    <cellStyle name="Hyperlink" xfId="7864" builtinId="8" hidden="1"/>
    <cellStyle name="Hyperlink" xfId="7866" builtinId="8" hidden="1"/>
    <cellStyle name="Hyperlink" xfId="7868" builtinId="8" hidden="1"/>
    <cellStyle name="Hyperlink" xfId="7870" builtinId="8" hidden="1"/>
    <cellStyle name="Hyperlink" xfId="7872" builtinId="8" hidden="1"/>
    <cellStyle name="Hyperlink" xfId="7874" builtinId="8" hidden="1"/>
    <cellStyle name="Hyperlink" xfId="7876" builtinId="8" hidden="1"/>
    <cellStyle name="Hyperlink" xfId="7878" builtinId="8" hidden="1"/>
    <cellStyle name="Hyperlink" xfId="7880" builtinId="8" hidden="1"/>
    <cellStyle name="Hyperlink" xfId="7882" builtinId="8" hidden="1"/>
    <cellStyle name="Hyperlink" xfId="7884" builtinId="8" hidden="1"/>
    <cellStyle name="Hyperlink" xfId="7886" builtinId="8" hidden="1"/>
    <cellStyle name="Hyperlink" xfId="7888" builtinId="8" hidden="1"/>
    <cellStyle name="Hyperlink" xfId="7890" builtinId="8" hidden="1"/>
    <cellStyle name="Hyperlink" xfId="7892" builtinId="8" hidden="1"/>
    <cellStyle name="Hyperlink" xfId="7894" builtinId="8" hidden="1"/>
    <cellStyle name="Hyperlink" xfId="7896" builtinId="8" hidden="1"/>
    <cellStyle name="Hyperlink" xfId="7898" builtinId="8" hidden="1"/>
    <cellStyle name="Hyperlink" xfId="7900" builtinId="8" hidden="1"/>
    <cellStyle name="Hyperlink" xfId="7902" builtinId="8" hidden="1"/>
    <cellStyle name="Hyperlink" xfId="7904" builtinId="8" hidden="1"/>
    <cellStyle name="Hyperlink" xfId="7906" builtinId="8" hidden="1"/>
    <cellStyle name="Hyperlink" xfId="7908" builtinId="8" hidden="1"/>
    <cellStyle name="Hyperlink" xfId="7910" builtinId="8" hidden="1"/>
    <cellStyle name="Hyperlink" xfId="7912" builtinId="8" hidden="1"/>
    <cellStyle name="Hyperlink" xfId="7914" builtinId="8" hidden="1"/>
    <cellStyle name="Hyperlink" xfId="7916" builtinId="8" hidden="1"/>
    <cellStyle name="Hyperlink" xfId="7918" builtinId="8" hidden="1"/>
    <cellStyle name="Hyperlink" xfId="7920" builtinId="8" hidden="1"/>
    <cellStyle name="Hyperlink" xfId="7922" builtinId="8" hidden="1"/>
    <cellStyle name="Hyperlink" xfId="7924" builtinId="8" hidden="1"/>
    <cellStyle name="Hyperlink" xfId="7926" builtinId="8" hidden="1"/>
    <cellStyle name="Hyperlink" xfId="7928" builtinId="8" hidden="1"/>
    <cellStyle name="Hyperlink" xfId="7930" builtinId="8" hidden="1"/>
    <cellStyle name="Hyperlink" xfId="7932" builtinId="8" hidden="1"/>
    <cellStyle name="Hyperlink" xfId="7934" builtinId="8" hidden="1"/>
    <cellStyle name="Hyperlink" xfId="7936" builtinId="8" hidden="1"/>
    <cellStyle name="Hyperlink" xfId="7938" builtinId="8" hidden="1"/>
    <cellStyle name="Hyperlink" xfId="7940" builtinId="8" hidden="1"/>
    <cellStyle name="Hyperlink" xfId="7942" builtinId="8" hidden="1"/>
    <cellStyle name="Hyperlink" xfId="7944" builtinId="8" hidden="1"/>
    <cellStyle name="Hyperlink" xfId="7946" builtinId="8" hidden="1"/>
    <cellStyle name="Hyperlink" xfId="7948" builtinId="8" hidden="1"/>
    <cellStyle name="Hyperlink" xfId="7950" builtinId="8" hidden="1"/>
    <cellStyle name="Hyperlink" xfId="7952" builtinId="8" hidden="1"/>
    <cellStyle name="Hyperlink" xfId="7954" builtinId="8" hidden="1"/>
    <cellStyle name="Hyperlink" xfId="7956" builtinId="8" hidden="1"/>
    <cellStyle name="Hyperlink" xfId="7958" builtinId="8" hidden="1"/>
    <cellStyle name="Hyperlink" xfId="7960" builtinId="8" hidden="1"/>
    <cellStyle name="Hyperlink" xfId="7962" builtinId="8" hidden="1"/>
    <cellStyle name="Hyperlink" xfId="7964" builtinId="8" hidden="1"/>
    <cellStyle name="Hyperlink" xfId="7966" builtinId="8" hidden="1"/>
    <cellStyle name="Hyperlink" xfId="7968" builtinId="8" hidden="1"/>
    <cellStyle name="Hyperlink" xfId="7970" builtinId="8" hidden="1"/>
    <cellStyle name="Hyperlink" xfId="7972" builtinId="8" hidden="1"/>
    <cellStyle name="Hyperlink" xfId="7974" builtinId="8" hidden="1"/>
    <cellStyle name="Hyperlink" xfId="7976" builtinId="8" hidden="1"/>
    <cellStyle name="Hyperlink" xfId="7978" builtinId="8" hidden="1"/>
    <cellStyle name="Hyperlink" xfId="7980" builtinId="8" hidden="1"/>
    <cellStyle name="Hyperlink" xfId="7982" builtinId="8" hidden="1"/>
    <cellStyle name="Hyperlink" xfId="7984" builtinId="8" hidden="1"/>
    <cellStyle name="Hyperlink" xfId="7986" builtinId="8" hidden="1"/>
    <cellStyle name="Hyperlink" xfId="7988" builtinId="8" hidden="1"/>
    <cellStyle name="Hyperlink" xfId="7990" builtinId="8" hidden="1"/>
    <cellStyle name="Hyperlink" xfId="7992" builtinId="8" hidden="1"/>
    <cellStyle name="Hyperlink" xfId="7994" builtinId="8" hidden="1"/>
    <cellStyle name="Hyperlink" xfId="7996" builtinId="8" hidden="1"/>
    <cellStyle name="Hyperlink" xfId="7998" builtinId="8" hidden="1"/>
    <cellStyle name="Hyperlink" xfId="8000" builtinId="8" hidden="1"/>
    <cellStyle name="Hyperlink" xfId="8002" builtinId="8" hidden="1"/>
    <cellStyle name="Hyperlink" xfId="8004" builtinId="8" hidden="1"/>
    <cellStyle name="Hyperlink" xfId="8006" builtinId="8" hidden="1"/>
    <cellStyle name="Hyperlink" xfId="8008" builtinId="8" hidden="1"/>
    <cellStyle name="Hyperlink" xfId="8010" builtinId="8" hidden="1"/>
    <cellStyle name="Hyperlink" xfId="8012" builtinId="8" hidden="1"/>
    <cellStyle name="Hyperlink" xfId="8014" builtinId="8" hidden="1"/>
    <cellStyle name="Hyperlink" xfId="8016" builtinId="8" hidden="1"/>
    <cellStyle name="Hyperlink" xfId="8018" builtinId="8" hidden="1"/>
    <cellStyle name="Hyperlink" xfId="8020" builtinId="8" hidden="1"/>
    <cellStyle name="Hyperlink" xfId="8022" builtinId="8" hidden="1"/>
    <cellStyle name="Hyperlink" xfId="8024" builtinId="8" hidden="1"/>
    <cellStyle name="Hyperlink" xfId="8026" builtinId="8" hidden="1"/>
    <cellStyle name="Hyperlink" xfId="8028" builtinId="8" hidden="1"/>
    <cellStyle name="Hyperlink" xfId="8030" builtinId="8" hidden="1"/>
    <cellStyle name="Hyperlink" xfId="8032" builtinId="8" hidden="1"/>
    <cellStyle name="Hyperlink" xfId="8034" builtinId="8" hidden="1"/>
    <cellStyle name="Hyperlink" xfId="8036" builtinId="8" hidden="1"/>
    <cellStyle name="Hyperlink" xfId="8038" builtinId="8" hidden="1"/>
    <cellStyle name="Hyperlink" xfId="8040" builtinId="8" hidden="1"/>
    <cellStyle name="Hyperlink" xfId="8042" builtinId="8" hidden="1"/>
    <cellStyle name="Hyperlink" xfId="8044" builtinId="8" hidden="1"/>
    <cellStyle name="Hyperlink" xfId="8046" builtinId="8" hidden="1"/>
    <cellStyle name="Hyperlink" xfId="8048" builtinId="8" hidden="1"/>
    <cellStyle name="Hyperlink" xfId="8050" builtinId="8" hidden="1"/>
    <cellStyle name="Hyperlink" xfId="8052" builtinId="8" hidden="1"/>
    <cellStyle name="Hyperlink" xfId="8054" builtinId="8" hidden="1"/>
    <cellStyle name="Hyperlink" xfId="8056" builtinId="8" hidden="1"/>
    <cellStyle name="Hyperlink" xfId="8058" builtinId="8" hidden="1"/>
    <cellStyle name="Hyperlink" xfId="8060" builtinId="8" hidden="1"/>
    <cellStyle name="Hyperlink" xfId="8062" builtinId="8" hidden="1"/>
    <cellStyle name="Hyperlink" xfId="8064" builtinId="8" hidden="1"/>
    <cellStyle name="Hyperlink" xfId="8066" builtinId="8" hidden="1"/>
    <cellStyle name="Hyperlink" xfId="8068" builtinId="8" hidden="1"/>
    <cellStyle name="Hyperlink" xfId="8070" builtinId="8" hidden="1"/>
    <cellStyle name="Hyperlink" xfId="8072" builtinId="8" hidden="1"/>
    <cellStyle name="Hyperlink" xfId="8074" builtinId="8" hidden="1"/>
    <cellStyle name="Hyperlink" xfId="8076" builtinId="8" hidden="1"/>
    <cellStyle name="Hyperlink" xfId="8078" builtinId="8" hidden="1"/>
    <cellStyle name="Hyperlink" xfId="8080" builtinId="8" hidden="1"/>
    <cellStyle name="Hyperlink" xfId="8082" builtinId="8" hidden="1"/>
    <cellStyle name="Hyperlink" xfId="8084" builtinId="8" hidden="1"/>
    <cellStyle name="Hyperlink" xfId="8086" builtinId="8" hidden="1"/>
    <cellStyle name="Hyperlink" xfId="8088" builtinId="8" hidden="1"/>
    <cellStyle name="Hyperlink" xfId="8090" builtinId="8" hidden="1"/>
    <cellStyle name="Hyperlink" xfId="8092" builtinId="8" hidden="1"/>
    <cellStyle name="Hyperlink" xfId="8094" builtinId="8" hidden="1"/>
    <cellStyle name="Hyperlink" xfId="8096" builtinId="8" hidden="1"/>
    <cellStyle name="Hyperlink" xfId="8098" builtinId="8" hidden="1"/>
    <cellStyle name="Hyperlink" xfId="8100" builtinId="8" hidden="1"/>
    <cellStyle name="Hyperlink" xfId="8102" builtinId="8" hidden="1"/>
    <cellStyle name="Hyperlink" xfId="8104" builtinId="8" hidden="1"/>
    <cellStyle name="Hyperlink" xfId="8106" builtinId="8" hidden="1"/>
    <cellStyle name="Hyperlink" xfId="8108" builtinId="8" hidden="1"/>
    <cellStyle name="Hyperlink" xfId="8110" builtinId="8" hidden="1"/>
    <cellStyle name="Hyperlink" xfId="8112" builtinId="8" hidden="1"/>
    <cellStyle name="Hyperlink" xfId="8114" builtinId="8" hidden="1"/>
    <cellStyle name="Hyperlink" xfId="8116" builtinId="8" hidden="1"/>
    <cellStyle name="Hyperlink" xfId="8118" builtinId="8" hidden="1"/>
    <cellStyle name="Hyperlink" xfId="8120" builtinId="8" hidden="1"/>
    <cellStyle name="Hyperlink" xfId="8122" builtinId="8" hidden="1"/>
    <cellStyle name="Hyperlink" xfId="8124" builtinId="8" hidden="1"/>
    <cellStyle name="Hyperlink" xfId="8126" builtinId="8" hidden="1"/>
    <cellStyle name="Hyperlink" xfId="8128" builtinId="8" hidden="1"/>
    <cellStyle name="Hyperlink" xfId="8130" builtinId="8" hidden="1"/>
    <cellStyle name="Hyperlink" xfId="8132" builtinId="8" hidden="1"/>
    <cellStyle name="Hyperlink" xfId="8134" builtinId="8" hidden="1"/>
    <cellStyle name="Hyperlink" xfId="8136" builtinId="8" hidden="1"/>
    <cellStyle name="Hyperlink" xfId="8138" builtinId="8" hidden="1"/>
    <cellStyle name="Hyperlink" xfId="8140" builtinId="8" hidden="1"/>
    <cellStyle name="Hyperlink" xfId="8142" builtinId="8" hidden="1"/>
    <cellStyle name="Hyperlink" xfId="8144" builtinId="8" hidden="1"/>
    <cellStyle name="Hyperlink" xfId="8146" builtinId="8" hidden="1"/>
    <cellStyle name="Hyperlink" xfId="8148" builtinId="8" hidden="1"/>
    <cellStyle name="Hyperlink" xfId="8150" builtinId="8" hidden="1"/>
    <cellStyle name="Hyperlink" xfId="8152" builtinId="8" hidden="1"/>
    <cellStyle name="Hyperlink" xfId="8154" builtinId="8" hidden="1"/>
    <cellStyle name="Hyperlink" xfId="8156" builtinId="8" hidden="1"/>
    <cellStyle name="Hyperlink" xfId="8158" builtinId="8" hidden="1"/>
    <cellStyle name="Hyperlink" xfId="8160" builtinId="8" hidden="1"/>
    <cellStyle name="Hyperlink" xfId="8162" builtinId="8" hidden="1"/>
    <cellStyle name="Hyperlink" xfId="8164" builtinId="8" hidden="1"/>
    <cellStyle name="Hyperlink" xfId="8166" builtinId="8" hidden="1"/>
    <cellStyle name="Hyperlink" xfId="8168" builtinId="8" hidden="1"/>
    <cellStyle name="Hyperlink" xfId="8170" builtinId="8" hidden="1"/>
    <cellStyle name="Hyperlink" xfId="8172" builtinId="8" hidden="1"/>
    <cellStyle name="Hyperlink" xfId="8174" builtinId="8" hidden="1"/>
    <cellStyle name="Hyperlink" xfId="8176" builtinId="8" hidden="1"/>
    <cellStyle name="Hyperlink" xfId="8178" builtinId="8" hidden="1"/>
    <cellStyle name="Hyperlink" xfId="8180" builtinId="8" hidden="1"/>
    <cellStyle name="Hyperlink" xfId="8182" builtinId="8" hidden="1"/>
    <cellStyle name="Hyperlink" xfId="8184" builtinId="8" hidden="1"/>
    <cellStyle name="Hyperlink" xfId="8186" builtinId="8" hidden="1"/>
    <cellStyle name="Hyperlink" xfId="8188" builtinId="8" hidden="1"/>
    <cellStyle name="Hyperlink" xfId="8190" builtinId="8" hidden="1"/>
    <cellStyle name="Hyperlink" xfId="8192" builtinId="8" hidden="1"/>
    <cellStyle name="Hyperlink" xfId="8194" builtinId="8" hidden="1"/>
    <cellStyle name="Hyperlink" xfId="8196" builtinId="8" hidden="1"/>
    <cellStyle name="Hyperlink" xfId="8198" builtinId="8" hidden="1"/>
    <cellStyle name="Hyperlink" xfId="8200" builtinId="8" hidden="1"/>
    <cellStyle name="Hyperlink" xfId="8202" builtinId="8" hidden="1"/>
    <cellStyle name="Hyperlink" xfId="8204" builtinId="8" hidden="1"/>
    <cellStyle name="Hyperlink" xfId="8206" builtinId="8" hidden="1"/>
    <cellStyle name="Hyperlink" xfId="8208" builtinId="8" hidden="1"/>
    <cellStyle name="Hyperlink" xfId="8210" builtinId="8" hidden="1"/>
    <cellStyle name="Hyperlink" xfId="8212" builtinId="8" hidden="1"/>
    <cellStyle name="Hyperlink" xfId="8214" builtinId="8" hidden="1"/>
    <cellStyle name="Hyperlink" xfId="8216" builtinId="8" hidden="1"/>
    <cellStyle name="Hyperlink" xfId="8218" builtinId="8" hidden="1"/>
    <cellStyle name="Hyperlink" xfId="8220" builtinId="8" hidden="1"/>
    <cellStyle name="Hyperlink" xfId="8222" builtinId="8" hidden="1"/>
    <cellStyle name="Hyperlink" xfId="8224" builtinId="8" hidden="1"/>
    <cellStyle name="Hyperlink" xfId="8226" builtinId="8" hidden="1"/>
    <cellStyle name="Hyperlink" xfId="8228" builtinId="8" hidden="1"/>
    <cellStyle name="Hyperlink" xfId="8230" builtinId="8" hidden="1"/>
    <cellStyle name="Hyperlink" xfId="8232" builtinId="8" hidden="1"/>
    <cellStyle name="Hyperlink" xfId="8234" builtinId="8" hidden="1"/>
    <cellStyle name="Hyperlink" xfId="8236" builtinId="8" hidden="1"/>
    <cellStyle name="Hyperlink" xfId="8238" builtinId="8" hidden="1"/>
    <cellStyle name="Hyperlink" xfId="8240" builtinId="8" hidden="1"/>
    <cellStyle name="Hyperlink" xfId="8242" builtinId="8" hidden="1"/>
    <cellStyle name="Hyperlink" xfId="8244" builtinId="8" hidden="1"/>
    <cellStyle name="Hyperlink" xfId="8246" builtinId="8" hidden="1"/>
    <cellStyle name="Hyperlink" xfId="8248" builtinId="8" hidden="1"/>
    <cellStyle name="Hyperlink" xfId="8250" builtinId="8" hidden="1"/>
    <cellStyle name="Hyperlink" xfId="8252" builtinId="8" hidden="1"/>
    <cellStyle name="Hyperlink" xfId="8254" builtinId="8" hidden="1"/>
    <cellStyle name="Hyperlink" xfId="8256" builtinId="8" hidden="1"/>
    <cellStyle name="Hyperlink" xfId="8258" builtinId="8" hidden="1"/>
    <cellStyle name="Hyperlink" xfId="8260" builtinId="8" hidden="1"/>
    <cellStyle name="Hyperlink" xfId="8262" builtinId="8" hidden="1"/>
    <cellStyle name="Hyperlink" xfId="8264" builtinId="8" hidden="1"/>
    <cellStyle name="Hyperlink" xfId="8266" builtinId="8" hidden="1"/>
    <cellStyle name="Hyperlink" xfId="8268" builtinId="8" hidden="1"/>
    <cellStyle name="Hyperlink" xfId="8270" builtinId="8" hidden="1"/>
    <cellStyle name="Hyperlink" xfId="8272" builtinId="8" hidden="1"/>
    <cellStyle name="Hyperlink" xfId="8274" builtinId="8" hidden="1"/>
    <cellStyle name="Hyperlink" xfId="8276" builtinId="8" hidden="1"/>
    <cellStyle name="Hyperlink" xfId="8278" builtinId="8" hidden="1"/>
    <cellStyle name="Hyperlink" xfId="8280" builtinId="8" hidden="1"/>
    <cellStyle name="Hyperlink" xfId="8282" builtinId="8" hidden="1"/>
    <cellStyle name="Hyperlink" xfId="8284" builtinId="8" hidden="1"/>
    <cellStyle name="Hyperlink" xfId="8286" builtinId="8" hidden="1"/>
    <cellStyle name="Hyperlink" xfId="8288" builtinId="8" hidden="1"/>
    <cellStyle name="Hyperlink" xfId="8290" builtinId="8" hidden="1"/>
    <cellStyle name="Hyperlink" xfId="8292" builtinId="8" hidden="1"/>
    <cellStyle name="Hyperlink" xfId="8294" builtinId="8" hidden="1"/>
    <cellStyle name="Hyperlink" xfId="8296" builtinId="8" hidden="1"/>
    <cellStyle name="Hyperlink" xfId="8298" builtinId="8" hidden="1"/>
    <cellStyle name="Hyperlink" xfId="8300" builtinId="8" hidden="1"/>
    <cellStyle name="Hyperlink" xfId="8302" builtinId="8" hidden="1"/>
    <cellStyle name="Hyperlink" xfId="8304" builtinId="8" hidden="1"/>
    <cellStyle name="Hyperlink" xfId="8306" builtinId="8" hidden="1"/>
    <cellStyle name="Hyperlink" xfId="8308" builtinId="8" hidden="1"/>
    <cellStyle name="Hyperlink" xfId="8310" builtinId="8" hidden="1"/>
    <cellStyle name="Hyperlink" xfId="8312" builtinId="8" hidden="1"/>
    <cellStyle name="Hyperlink" xfId="8314" builtinId="8" hidden="1"/>
    <cellStyle name="Hyperlink" xfId="8316" builtinId="8" hidden="1"/>
    <cellStyle name="Hyperlink" xfId="8318" builtinId="8" hidden="1"/>
    <cellStyle name="Hyperlink" xfId="8320" builtinId="8" hidden="1"/>
    <cellStyle name="Hyperlink" xfId="8322" builtinId="8" hidden="1"/>
    <cellStyle name="Hyperlink" xfId="8324" builtinId="8" hidden="1"/>
    <cellStyle name="Hyperlink" xfId="8326" builtinId="8" hidden="1"/>
    <cellStyle name="Hyperlink" xfId="8328" builtinId="8" hidden="1"/>
    <cellStyle name="Hyperlink" xfId="8330" builtinId="8" hidden="1"/>
    <cellStyle name="Hyperlink" xfId="8332" builtinId="8" hidden="1"/>
    <cellStyle name="Hyperlink" xfId="8334" builtinId="8" hidden="1"/>
    <cellStyle name="Hyperlink" xfId="8336" builtinId="8" hidden="1"/>
    <cellStyle name="Hyperlink" xfId="8338" builtinId="8" hidden="1"/>
    <cellStyle name="Hyperlink" xfId="8340" builtinId="8" hidden="1"/>
    <cellStyle name="Hyperlink" xfId="8342" builtinId="8" hidden="1"/>
    <cellStyle name="Hyperlink" xfId="8344" builtinId="8" hidden="1"/>
    <cellStyle name="Hyperlink" xfId="8346" builtinId="8" hidden="1"/>
    <cellStyle name="Hyperlink" xfId="8348" builtinId="8" hidden="1"/>
    <cellStyle name="Hyperlink" xfId="8350" builtinId="8" hidden="1"/>
    <cellStyle name="Hyperlink" xfId="8352" builtinId="8" hidden="1"/>
    <cellStyle name="Hyperlink" xfId="8354" builtinId="8" hidden="1"/>
    <cellStyle name="Hyperlink" xfId="8356" builtinId="8" hidden="1"/>
    <cellStyle name="Hyperlink" xfId="8358" builtinId="8" hidden="1"/>
    <cellStyle name="Hyperlink" xfId="8360" builtinId="8" hidden="1"/>
    <cellStyle name="Hyperlink" xfId="8362" builtinId="8" hidden="1"/>
    <cellStyle name="Hyperlink" xfId="8364" builtinId="8" hidden="1"/>
    <cellStyle name="Hyperlink" xfId="8366" builtinId="8" hidden="1"/>
    <cellStyle name="Hyperlink" xfId="8368" builtinId="8" hidden="1"/>
    <cellStyle name="Hyperlink" xfId="8370" builtinId="8" hidden="1"/>
    <cellStyle name="Hyperlink" xfId="8372" builtinId="8" hidden="1"/>
    <cellStyle name="Hyperlink" xfId="8374" builtinId="8" hidden="1"/>
    <cellStyle name="Hyperlink" xfId="8376" builtinId="8" hidden="1"/>
    <cellStyle name="Hyperlink" xfId="8378" builtinId="8" hidden="1"/>
    <cellStyle name="Hyperlink" xfId="8380" builtinId="8" hidden="1"/>
    <cellStyle name="Hyperlink" xfId="8382" builtinId="8" hidden="1"/>
    <cellStyle name="Hyperlink" xfId="8384" builtinId="8" hidden="1"/>
    <cellStyle name="Hyperlink" xfId="8386" builtinId="8" hidden="1"/>
    <cellStyle name="Hyperlink" xfId="8388" builtinId="8" hidden="1"/>
    <cellStyle name="Hyperlink" xfId="8390" builtinId="8" hidden="1"/>
    <cellStyle name="Hyperlink" xfId="8392" builtinId="8" hidden="1"/>
    <cellStyle name="Hyperlink" xfId="8394" builtinId="8" hidden="1"/>
    <cellStyle name="Hyperlink" xfId="8396" builtinId="8" hidden="1"/>
    <cellStyle name="Hyperlink" xfId="8398" builtinId="8" hidden="1"/>
    <cellStyle name="Hyperlink" xfId="8400" builtinId="8" hidden="1"/>
    <cellStyle name="Hyperlink" xfId="8402" builtinId="8" hidden="1"/>
    <cellStyle name="Hyperlink" xfId="8404" builtinId="8" hidden="1"/>
    <cellStyle name="Hyperlink" xfId="8406" builtinId="8" hidden="1"/>
    <cellStyle name="Hyperlink" xfId="8408" builtinId="8" hidden="1"/>
    <cellStyle name="Hyperlink" xfId="8410" builtinId="8" hidden="1"/>
    <cellStyle name="Hyperlink" xfId="8412" builtinId="8" hidden="1"/>
    <cellStyle name="Hyperlink" xfId="8414" builtinId="8" hidden="1"/>
    <cellStyle name="Hyperlink" xfId="8416" builtinId="8" hidden="1"/>
    <cellStyle name="Hyperlink" xfId="8418" builtinId="8" hidden="1"/>
    <cellStyle name="Hyperlink" xfId="8420" builtinId="8" hidden="1"/>
    <cellStyle name="Hyperlink" xfId="8422" builtinId="8" hidden="1"/>
    <cellStyle name="Hyperlink" xfId="8424" builtinId="8" hidden="1"/>
    <cellStyle name="Hyperlink" xfId="8426" builtinId="8" hidden="1"/>
    <cellStyle name="Hyperlink" xfId="8428" builtinId="8" hidden="1"/>
    <cellStyle name="Hyperlink" xfId="8430" builtinId="8" hidden="1"/>
    <cellStyle name="Hyperlink" xfId="8432" builtinId="8" hidden="1"/>
    <cellStyle name="Hyperlink" xfId="8434" builtinId="8" hidden="1"/>
    <cellStyle name="Hyperlink" xfId="8436" builtinId="8" hidden="1"/>
    <cellStyle name="Hyperlink" xfId="8438" builtinId="8" hidden="1"/>
    <cellStyle name="Hyperlink" xfId="8440" builtinId="8" hidden="1"/>
    <cellStyle name="Hyperlink" xfId="8442" builtinId="8" hidden="1"/>
    <cellStyle name="Hyperlink" xfId="8444" builtinId="8" hidden="1"/>
    <cellStyle name="Hyperlink" xfId="8446" builtinId="8" hidden="1"/>
    <cellStyle name="Hyperlink" xfId="8448" builtinId="8" hidden="1"/>
    <cellStyle name="Hyperlink" xfId="8450" builtinId="8" hidden="1"/>
    <cellStyle name="Hyperlink" xfId="8452" builtinId="8" hidden="1"/>
    <cellStyle name="Hyperlink" xfId="8454" builtinId="8" hidden="1"/>
    <cellStyle name="Hyperlink" xfId="8456" builtinId="8" hidden="1"/>
    <cellStyle name="Hyperlink" xfId="8458" builtinId="8" hidden="1"/>
    <cellStyle name="Hyperlink" xfId="8460" builtinId="8" hidden="1"/>
    <cellStyle name="Hyperlink" xfId="8462" builtinId="8" hidden="1"/>
    <cellStyle name="Hyperlink" xfId="8464" builtinId="8" hidden="1"/>
    <cellStyle name="Hyperlink" xfId="8466" builtinId="8" hidden="1"/>
    <cellStyle name="Hyperlink" xfId="8468" builtinId="8" hidden="1"/>
    <cellStyle name="Hyperlink" xfId="8470" builtinId="8" hidden="1"/>
    <cellStyle name="Hyperlink" xfId="8472" builtinId="8" hidden="1"/>
    <cellStyle name="Hyperlink" xfId="8474" builtinId="8" hidden="1"/>
    <cellStyle name="Hyperlink" xfId="8476" builtinId="8" hidden="1"/>
    <cellStyle name="Hyperlink" xfId="8478" builtinId="8" hidden="1"/>
    <cellStyle name="Hyperlink" xfId="8480" builtinId="8" hidden="1"/>
    <cellStyle name="Hyperlink" xfId="8482" builtinId="8" hidden="1"/>
    <cellStyle name="Hyperlink" xfId="8484" builtinId="8" hidden="1"/>
    <cellStyle name="Hyperlink" xfId="8486" builtinId="8" hidden="1"/>
    <cellStyle name="Hyperlink" xfId="8488" builtinId="8" hidden="1"/>
    <cellStyle name="Hyperlink" xfId="8490" builtinId="8" hidden="1"/>
    <cellStyle name="Hyperlink" xfId="8492" builtinId="8" hidden="1"/>
    <cellStyle name="Hyperlink" xfId="8495" builtinId="8" hidden="1"/>
    <cellStyle name="Hyperlink" xfId="8497" builtinId="8" hidden="1"/>
    <cellStyle name="Hyperlink" xfId="8499" builtinId="8" hidden="1"/>
    <cellStyle name="Hyperlink" xfId="8501" builtinId="8" hidden="1"/>
    <cellStyle name="Hyperlink" xfId="8503" builtinId="8" hidden="1"/>
    <cellStyle name="Hyperlink" xfId="8505" builtinId="8" hidden="1"/>
    <cellStyle name="Hyperlink" xfId="8507" builtinId="8" hidden="1"/>
    <cellStyle name="Hyperlink" xfId="8509" builtinId="8" hidden="1"/>
    <cellStyle name="Hyperlink" xfId="8511" builtinId="8" hidden="1"/>
    <cellStyle name="Hyperlink" xfId="8513" builtinId="8" hidden="1"/>
    <cellStyle name="Hyperlink" xfId="8515" builtinId="8" hidden="1"/>
    <cellStyle name="Hyperlink" xfId="8517" builtinId="8" hidden="1"/>
    <cellStyle name="Hyperlink" xfId="8519" builtinId="8" hidden="1"/>
    <cellStyle name="Hyperlink" xfId="8521" builtinId="8" hidden="1"/>
    <cellStyle name="Hyperlink" xfId="8523" builtinId="8" hidden="1"/>
    <cellStyle name="Hyperlink" xfId="8525" builtinId="8" hidden="1"/>
    <cellStyle name="Hyperlink" xfId="8527" builtinId="8" hidden="1"/>
    <cellStyle name="Hyperlink" xfId="8529" builtinId="8" hidden="1"/>
    <cellStyle name="Hyperlink" xfId="8531" builtinId="8" hidden="1"/>
    <cellStyle name="Hyperlink" xfId="8533" builtinId="8" hidden="1"/>
    <cellStyle name="Hyperlink" xfId="8535" builtinId="8" hidden="1"/>
    <cellStyle name="Hyperlink" xfId="8537" builtinId="8" hidden="1"/>
    <cellStyle name="Hyperlink" xfId="8539" builtinId="8" hidden="1"/>
    <cellStyle name="Hyperlink" xfId="8541" builtinId="8" hidden="1"/>
    <cellStyle name="Hyperlink" xfId="8543" builtinId="8" hidden="1"/>
    <cellStyle name="Hyperlink" xfId="8545" builtinId="8" hidden="1"/>
    <cellStyle name="Hyperlink" xfId="8547" builtinId="8" hidden="1"/>
    <cellStyle name="Hyperlink" xfId="8549" builtinId="8" hidden="1"/>
    <cellStyle name="Hyperlink" xfId="8551" builtinId="8" hidden="1"/>
    <cellStyle name="Hyperlink" xfId="8553" builtinId="8" hidden="1"/>
    <cellStyle name="Hyperlink" xfId="8555" builtinId="8" hidden="1"/>
    <cellStyle name="Hyperlink" xfId="8557" builtinId="8" hidden="1"/>
    <cellStyle name="Hyperlink" xfId="8559" builtinId="8" hidden="1"/>
    <cellStyle name="Hyperlink" xfId="8561" builtinId="8" hidden="1"/>
    <cellStyle name="Hyperlink" xfId="8563" builtinId="8" hidden="1"/>
    <cellStyle name="Hyperlink" xfId="8565" builtinId="8" hidden="1"/>
    <cellStyle name="Hyperlink" xfId="8567" builtinId="8" hidden="1"/>
    <cellStyle name="Hyperlink" xfId="8569" builtinId="8" hidden="1"/>
    <cellStyle name="Hyperlink" xfId="8571" builtinId="8" hidden="1"/>
    <cellStyle name="Hyperlink" xfId="8573" builtinId="8" hidden="1"/>
    <cellStyle name="Hyperlink" xfId="8575" builtinId="8" hidden="1"/>
    <cellStyle name="Hyperlink" xfId="8577" builtinId="8" hidden="1"/>
    <cellStyle name="Hyperlink" xfId="8579" builtinId="8" hidden="1"/>
    <cellStyle name="Hyperlink" xfId="8581" builtinId="8" hidden="1"/>
    <cellStyle name="Hyperlink" xfId="8583" builtinId="8" hidden="1"/>
    <cellStyle name="Hyperlink" xfId="8585" builtinId="8" hidden="1"/>
    <cellStyle name="Hyperlink" xfId="8587" builtinId="8" hidden="1"/>
    <cellStyle name="Hyperlink" xfId="8589" builtinId="8" hidden="1"/>
    <cellStyle name="Hyperlink" xfId="8591" builtinId="8" hidden="1"/>
    <cellStyle name="Hyperlink" xfId="8593" builtinId="8" hidden="1"/>
    <cellStyle name="Hyperlink" xfId="8595" builtinId="8" hidden="1"/>
    <cellStyle name="Hyperlink" xfId="8597" builtinId="8" hidden="1"/>
    <cellStyle name="Hyperlink" xfId="8599" builtinId="8" hidden="1"/>
    <cellStyle name="Hyperlink" xfId="8601" builtinId="8" hidden="1"/>
    <cellStyle name="Hyperlink" xfId="8603" builtinId="8" hidden="1"/>
    <cellStyle name="Hyperlink" xfId="8605" builtinId="8" hidden="1"/>
    <cellStyle name="Hyperlink" xfId="8607" builtinId="8" hidden="1"/>
    <cellStyle name="Hyperlink" xfId="8609" builtinId="8" hidden="1"/>
    <cellStyle name="Hyperlink" xfId="8611" builtinId="8" hidden="1"/>
    <cellStyle name="Hyperlink" xfId="8613" builtinId="8" hidden="1"/>
    <cellStyle name="Hyperlink" xfId="8615" builtinId="8" hidden="1"/>
    <cellStyle name="Hyperlink" xfId="8617" builtinId="8" hidden="1"/>
    <cellStyle name="Hyperlink" xfId="8619" builtinId="8" hidden="1"/>
    <cellStyle name="Hyperlink" xfId="8621" builtinId="8" hidden="1"/>
    <cellStyle name="Hyperlink" xfId="8623" builtinId="8" hidden="1"/>
    <cellStyle name="Hyperlink" xfId="8625" builtinId="8" hidden="1"/>
    <cellStyle name="Hyperlink" xfId="8627" builtinId="8" hidden="1"/>
    <cellStyle name="Hyperlink" xfId="8629" builtinId="8" hidden="1"/>
    <cellStyle name="Hyperlink" xfId="8631" builtinId="8" hidden="1"/>
    <cellStyle name="Hyperlink" xfId="8633" builtinId="8" hidden="1"/>
    <cellStyle name="Hyperlink" xfId="8635" builtinId="8" hidden="1"/>
    <cellStyle name="Hyperlink" xfId="8637" builtinId="8" hidden="1"/>
    <cellStyle name="Hyperlink" xfId="8639" builtinId="8" hidden="1"/>
    <cellStyle name="Hyperlink" xfId="8641" builtinId="8" hidden="1"/>
    <cellStyle name="Hyperlink" xfId="8643" builtinId="8" hidden="1"/>
    <cellStyle name="Hyperlink" xfId="8645" builtinId="8" hidden="1"/>
    <cellStyle name="Hyperlink" xfId="8647" builtinId="8" hidden="1"/>
    <cellStyle name="Hyperlink" xfId="8649" builtinId="8" hidden="1"/>
    <cellStyle name="Hyperlink" xfId="8651" builtinId="8" hidden="1"/>
    <cellStyle name="Hyperlink" xfId="8653" builtinId="8" hidden="1"/>
    <cellStyle name="Hyperlink" xfId="8655" builtinId="8" hidden="1"/>
    <cellStyle name="Hyperlink" xfId="8657" builtinId="8" hidden="1"/>
    <cellStyle name="Hyperlink" xfId="8659" builtinId="8" hidden="1"/>
    <cellStyle name="Hyperlink" xfId="8661" builtinId="8" hidden="1"/>
    <cellStyle name="Hyperlink" xfId="8663" builtinId="8" hidden="1"/>
    <cellStyle name="Hyperlink" xfId="8665" builtinId="8" hidden="1"/>
    <cellStyle name="Hyperlink" xfId="8667" builtinId="8" hidden="1"/>
    <cellStyle name="Hyperlink" xfId="8669" builtinId="8" hidden="1"/>
    <cellStyle name="Hyperlink" xfId="8671" builtinId="8" hidden="1"/>
    <cellStyle name="Hyperlink" xfId="8673" builtinId="8" hidden="1"/>
    <cellStyle name="Hyperlink" xfId="8675" builtinId="8" hidden="1"/>
    <cellStyle name="Hyperlink" xfId="8677" builtinId="8" hidden="1"/>
    <cellStyle name="Hyperlink" xfId="8679" builtinId="8" hidden="1"/>
    <cellStyle name="Hyperlink" xfId="8681" builtinId="8" hidden="1"/>
    <cellStyle name="Hyperlink" xfId="8683" builtinId="8" hidden="1"/>
    <cellStyle name="Hyperlink" xfId="8685" builtinId="8" hidden="1"/>
    <cellStyle name="Hyperlink" xfId="8687" builtinId="8" hidden="1"/>
    <cellStyle name="Hyperlink" xfId="8689" builtinId="8" hidden="1"/>
    <cellStyle name="Hyperlink" xfId="8691" builtinId="8" hidden="1"/>
    <cellStyle name="Hyperlink" xfId="8693" builtinId="8" hidden="1"/>
    <cellStyle name="Hyperlink" xfId="8695" builtinId="8" hidden="1"/>
    <cellStyle name="Hyperlink" xfId="8697" builtinId="8" hidden="1"/>
    <cellStyle name="Hyperlink" xfId="8699" builtinId="8" hidden="1"/>
    <cellStyle name="Hyperlink" xfId="8701" builtinId="8" hidden="1"/>
    <cellStyle name="Hyperlink" xfId="8703" builtinId="8" hidden="1"/>
    <cellStyle name="Hyperlink" xfId="8705" builtinId="8" hidden="1"/>
    <cellStyle name="Hyperlink" xfId="8707" builtinId="8" hidden="1"/>
    <cellStyle name="Hyperlink" xfId="8709" builtinId="8" hidden="1"/>
    <cellStyle name="Hyperlink" xfId="8711" builtinId="8" hidden="1"/>
    <cellStyle name="Hyperlink" xfId="8713" builtinId="8" hidden="1"/>
    <cellStyle name="Hyperlink" xfId="8716" builtinId="8" hidden="1"/>
    <cellStyle name="Hyperlink" xfId="8718" builtinId="8" hidden="1"/>
    <cellStyle name="Hyperlink" xfId="8720" builtinId="8" hidden="1"/>
    <cellStyle name="Hyperlink" xfId="8722" builtinId="8" hidden="1"/>
    <cellStyle name="Hyperlink" xfId="8724" builtinId="8" hidden="1"/>
    <cellStyle name="Hyperlink" xfId="8726" builtinId="8" hidden="1"/>
    <cellStyle name="Hyperlink" xfId="8728" builtinId="8" hidden="1"/>
    <cellStyle name="Hyperlink" xfId="8730" builtinId="8" hidden="1"/>
    <cellStyle name="Hyperlink" xfId="8732" builtinId="8" hidden="1"/>
    <cellStyle name="Hyperlink" xfId="8734" builtinId="8" hidden="1"/>
    <cellStyle name="Hyperlink" xfId="8736" builtinId="8" hidden="1"/>
    <cellStyle name="Hyperlink" xfId="8738" builtinId="8" hidden="1"/>
    <cellStyle name="Hyperlink" xfId="8740" builtinId="8" hidden="1"/>
    <cellStyle name="Hyperlink" xfId="8742" builtinId="8" hidden="1"/>
    <cellStyle name="Hyperlink" xfId="8744" builtinId="8" hidden="1"/>
    <cellStyle name="Hyperlink" xfId="8746" builtinId="8" hidden="1"/>
    <cellStyle name="Hyperlink" xfId="8748" builtinId="8" hidden="1"/>
    <cellStyle name="Hyperlink" xfId="8750" builtinId="8" hidden="1"/>
    <cellStyle name="Hyperlink" xfId="8752" builtinId="8" hidden="1"/>
    <cellStyle name="Hyperlink" xfId="8755" builtinId="8" hidden="1"/>
    <cellStyle name="Hyperlink" xfId="8757" builtinId="8" hidden="1"/>
    <cellStyle name="Hyperlink" xfId="8759" builtinId="8" hidden="1"/>
    <cellStyle name="Hyperlink" xfId="8761" builtinId="8" hidden="1"/>
    <cellStyle name="Hyperlink" xfId="8763" builtinId="8" hidden="1"/>
    <cellStyle name="Hyperlink" xfId="8765" builtinId="8" hidden="1"/>
    <cellStyle name="Hyperlink" xfId="8767" builtinId="8" hidden="1"/>
    <cellStyle name="Hyperlink" xfId="8769" builtinId="8" hidden="1"/>
    <cellStyle name="Hyperlink" xfId="8771" builtinId="8" hidden="1"/>
    <cellStyle name="Hyperlink" xfId="8773" builtinId="8" hidden="1"/>
    <cellStyle name="Hyperlink" xfId="8775" builtinId="8" hidden="1"/>
    <cellStyle name="Hyperlink" xfId="8777" builtinId="8" hidden="1"/>
    <cellStyle name="Hyperlink" xfId="8779" builtinId="8" hidden="1"/>
    <cellStyle name="Hyperlink" xfId="8781" builtinId="8" hidden="1"/>
    <cellStyle name="Hyperlink" xfId="8783" builtinId="8" hidden="1"/>
    <cellStyle name="Hyperlink" xfId="8785" builtinId="8" hidden="1"/>
    <cellStyle name="Hyperlink" xfId="8787" builtinId="8" hidden="1"/>
    <cellStyle name="Hyperlink" xfId="8789" builtinId="8" hidden="1"/>
    <cellStyle name="Hyperlink" xfId="8791" builtinId="8" hidden="1"/>
    <cellStyle name="Hyperlink" xfId="8793" builtinId="8" hidden="1"/>
    <cellStyle name="Hyperlink" xfId="8795" builtinId="8" hidden="1"/>
    <cellStyle name="Hyperlink" xfId="8797" builtinId="8" hidden="1"/>
    <cellStyle name="Hyperlink" xfId="8799" builtinId="8" hidden="1"/>
    <cellStyle name="Hyperlink" xfId="8801" builtinId="8" hidden="1"/>
    <cellStyle name="Hyperlink" xfId="8803" builtinId="8" hidden="1"/>
    <cellStyle name="Hyperlink" xfId="8805" builtinId="8" hidden="1"/>
    <cellStyle name="Hyperlink" xfId="8807" builtinId="8" hidden="1"/>
    <cellStyle name="Hyperlink" xfId="8809" builtinId="8" hidden="1"/>
    <cellStyle name="Hyperlink" xfId="8811" builtinId="8" hidden="1"/>
    <cellStyle name="Hyperlink" xfId="8813" builtinId="8" hidden="1"/>
    <cellStyle name="Hyperlink" xfId="8815" builtinId="8" hidden="1"/>
    <cellStyle name="Hyperlink" xfId="8817" builtinId="8" hidden="1"/>
    <cellStyle name="Hyperlink" xfId="8819" builtinId="8" hidden="1"/>
    <cellStyle name="Hyperlink" xfId="8821" builtinId="8" hidden="1"/>
    <cellStyle name="Hyperlink" xfId="8823" builtinId="8" hidden="1"/>
    <cellStyle name="Hyperlink" xfId="8825" builtinId="8" hidden="1"/>
    <cellStyle name="Hyperlink" xfId="8827" builtinId="8" hidden="1"/>
    <cellStyle name="Hyperlink" xfId="8829" builtinId="8" hidden="1"/>
    <cellStyle name="Hyperlink" xfId="8831" builtinId="8" hidden="1"/>
    <cellStyle name="Hyperlink" xfId="8833" builtinId="8" hidden="1"/>
    <cellStyle name="Hyperlink" xfId="8835" builtinId="8" hidden="1"/>
    <cellStyle name="Hyperlink" xfId="8837" builtinId="8" hidden="1"/>
    <cellStyle name="Hyperlink" xfId="8839" builtinId="8" hidden="1"/>
    <cellStyle name="Hyperlink" xfId="8841" builtinId="8" hidden="1"/>
    <cellStyle name="Hyperlink" xfId="8843" builtinId="8" hidden="1"/>
    <cellStyle name="Hyperlink" xfId="8845" builtinId="8" hidden="1"/>
    <cellStyle name="Hyperlink" xfId="8847" builtinId="8" hidden="1"/>
    <cellStyle name="Hyperlink" xfId="8849" builtinId="8" hidden="1"/>
    <cellStyle name="Hyperlink" xfId="8851" builtinId="8" hidden="1"/>
    <cellStyle name="Hyperlink" xfId="8853" builtinId="8" hidden="1"/>
    <cellStyle name="Hyperlink" xfId="8855" builtinId="8" hidden="1"/>
    <cellStyle name="Hyperlink" xfId="8857" builtinId="8" hidden="1"/>
    <cellStyle name="Hyperlink" xfId="8859" builtinId="8" hidden="1"/>
    <cellStyle name="Hyperlink" xfId="8861" builtinId="8" hidden="1"/>
    <cellStyle name="Hyperlink" xfId="8863" builtinId="8" hidden="1"/>
    <cellStyle name="Hyperlink" xfId="8865" builtinId="8" hidden="1"/>
    <cellStyle name="Hyperlink" xfId="8867" builtinId="8" hidden="1"/>
    <cellStyle name="Hyperlink" xfId="8869" builtinId="8" hidden="1"/>
    <cellStyle name="Hyperlink" xfId="8871" builtinId="8" hidden="1"/>
    <cellStyle name="Hyperlink" xfId="8873" builtinId="8" hidden="1"/>
    <cellStyle name="Hyperlink" xfId="8875" builtinId="8" hidden="1"/>
    <cellStyle name="Hyperlink" xfId="8877" builtinId="8" hidden="1"/>
    <cellStyle name="Hyperlink" xfId="8879" builtinId="8" hidden="1"/>
    <cellStyle name="Hyperlink" xfId="8881" builtinId="8" hidden="1"/>
    <cellStyle name="Hyperlink" xfId="8883" builtinId="8" hidden="1"/>
    <cellStyle name="Hyperlink" xfId="8885" builtinId="8" hidden="1"/>
    <cellStyle name="Hyperlink" xfId="8887" builtinId="8" hidden="1"/>
    <cellStyle name="Hyperlink" xfId="8889" builtinId="8" hidden="1"/>
    <cellStyle name="Hyperlink" xfId="8891" builtinId="8" hidden="1"/>
    <cellStyle name="Hyperlink" xfId="8893" builtinId="8" hidden="1"/>
    <cellStyle name="Hyperlink" xfId="8895" builtinId="8" hidden="1"/>
    <cellStyle name="Hyperlink" xfId="8897" builtinId="8" hidden="1"/>
    <cellStyle name="Hyperlink" xfId="8899" builtinId="8" hidden="1"/>
    <cellStyle name="Hyperlink" xfId="8901" builtinId="8" hidden="1"/>
    <cellStyle name="Hyperlink" xfId="8903" builtinId="8" hidden="1"/>
    <cellStyle name="Hyperlink" xfId="8905" builtinId="8" hidden="1"/>
    <cellStyle name="Hyperlink" xfId="8907" builtinId="8" hidden="1"/>
    <cellStyle name="Hyperlink" xfId="8909" builtinId="8" hidden="1"/>
    <cellStyle name="Hyperlink" xfId="8911" builtinId="8" hidden="1"/>
    <cellStyle name="Hyperlink" xfId="8913" builtinId="8" hidden="1"/>
    <cellStyle name="Hyperlink" xfId="8915" builtinId="8" hidden="1"/>
    <cellStyle name="Hyperlink" xfId="8917" builtinId="8" hidden="1"/>
    <cellStyle name="Hyperlink" xfId="8919" builtinId="8" hidden="1"/>
    <cellStyle name="Hyperlink" xfId="8921" builtinId="8" hidden="1"/>
    <cellStyle name="Hyperlink" xfId="8923" builtinId="8" hidden="1"/>
    <cellStyle name="Hyperlink" xfId="8925" builtinId="8" hidden="1"/>
    <cellStyle name="Hyperlink" xfId="8927" builtinId="8" hidden="1"/>
    <cellStyle name="Hyperlink" xfId="8929" builtinId="8" hidden="1"/>
    <cellStyle name="Hyperlink" xfId="8931" builtinId="8" hidden="1"/>
    <cellStyle name="Hyperlink" xfId="8933" builtinId="8" hidden="1"/>
    <cellStyle name="Hyperlink" xfId="8935" builtinId="8" hidden="1"/>
    <cellStyle name="Hyperlink" xfId="8937" builtinId="8" hidden="1"/>
    <cellStyle name="Hyperlink" xfId="8939" builtinId="8" hidden="1"/>
    <cellStyle name="Hyperlink" xfId="8941" builtinId="8" hidden="1"/>
    <cellStyle name="Hyperlink" xfId="8943" builtinId="8" hidden="1"/>
    <cellStyle name="Hyperlink" xfId="8945" builtinId="8" hidden="1"/>
    <cellStyle name="Hyperlink" xfId="8947" builtinId="8" hidden="1"/>
    <cellStyle name="Hyperlink" xfId="8949" builtinId="8" hidden="1"/>
    <cellStyle name="Hyperlink" xfId="8951" builtinId="8" hidden="1"/>
    <cellStyle name="Hyperlink" xfId="8953" builtinId="8" hidden="1"/>
    <cellStyle name="Hyperlink" xfId="8955" builtinId="8" hidden="1"/>
    <cellStyle name="Hyperlink" xfId="8957" builtinId="8" hidden="1"/>
    <cellStyle name="Hyperlink" xfId="8959" builtinId="8" hidden="1"/>
    <cellStyle name="Hyperlink" xfId="8961" builtinId="8" hidden="1"/>
    <cellStyle name="Hyperlink" xfId="8963" builtinId="8" hidden="1"/>
    <cellStyle name="Hyperlink" xfId="8965" builtinId="8" hidden="1"/>
    <cellStyle name="Hyperlink" xfId="8967" builtinId="8" hidden="1"/>
    <cellStyle name="Hyperlink" xfId="8969" builtinId="8" hidden="1"/>
    <cellStyle name="Hyperlink" xfId="8971" builtinId="8" hidden="1"/>
    <cellStyle name="Hyperlink" xfId="8973" builtinId="8" hidden="1"/>
    <cellStyle name="Hyperlink" xfId="8975" builtinId="8" hidden="1"/>
    <cellStyle name="Hyperlink" xfId="8977" builtinId="8" hidden="1"/>
    <cellStyle name="Hyperlink" xfId="8979" builtinId="8" hidden="1"/>
    <cellStyle name="Hyperlink" xfId="8981" builtinId="8" hidden="1"/>
    <cellStyle name="Hyperlink" xfId="8983" builtinId="8" hidden="1"/>
    <cellStyle name="Hyperlink" xfId="8985" builtinId="8" hidden="1"/>
    <cellStyle name="Hyperlink" xfId="8987" builtinId="8" hidden="1"/>
    <cellStyle name="Hyperlink" xfId="8989" builtinId="8" hidden="1"/>
    <cellStyle name="Hyperlink" xfId="8991" builtinId="8" hidden="1"/>
    <cellStyle name="Hyperlink" xfId="8993" builtinId="8" hidden="1"/>
    <cellStyle name="Hyperlink" xfId="8995" builtinId="8" hidden="1"/>
    <cellStyle name="Hyperlink" xfId="8997" builtinId="8" hidden="1"/>
    <cellStyle name="Hyperlink" xfId="8999" builtinId="8" hidden="1"/>
    <cellStyle name="Hyperlink" xfId="9001" builtinId="8" hidden="1"/>
    <cellStyle name="Hyperlink" xfId="9003" builtinId="8" hidden="1"/>
    <cellStyle name="Hyperlink" xfId="9005" builtinId="8" hidden="1"/>
    <cellStyle name="Hyperlink" xfId="9007" builtinId="8" hidden="1"/>
    <cellStyle name="Hyperlink" xfId="9009" builtinId="8" hidden="1"/>
    <cellStyle name="Hyperlink" xfId="9011" builtinId="8" hidden="1"/>
    <cellStyle name="Hyperlink" xfId="9013" builtinId="8" hidden="1"/>
    <cellStyle name="Hyperlink" xfId="9015" builtinId="8" hidden="1"/>
    <cellStyle name="Hyperlink" xfId="9017" builtinId="8" hidden="1"/>
    <cellStyle name="Hyperlink" xfId="9019" builtinId="8" hidden="1"/>
    <cellStyle name="Hyperlink" xfId="9021" builtinId="8" hidden="1"/>
    <cellStyle name="Hyperlink" xfId="9023" builtinId="8" hidden="1"/>
    <cellStyle name="Hyperlink" xfId="9025" builtinId="8" hidden="1"/>
    <cellStyle name="Hyperlink" xfId="9027" builtinId="8" hidden="1"/>
    <cellStyle name="Hyperlink" xfId="9029" builtinId="8" hidden="1"/>
    <cellStyle name="Hyperlink" xfId="9031" builtinId="8" hidden="1"/>
    <cellStyle name="Hyperlink" xfId="9033" builtinId="8" hidden="1"/>
    <cellStyle name="Hyperlink" xfId="9035" builtinId="8" hidden="1"/>
    <cellStyle name="Hyperlink" xfId="9037" builtinId="8" hidden="1"/>
    <cellStyle name="Hyperlink" xfId="9039" builtinId="8" hidden="1"/>
    <cellStyle name="Hyperlink" xfId="9041" builtinId="8" hidden="1"/>
    <cellStyle name="Hyperlink" xfId="9043" builtinId="8" hidden="1"/>
    <cellStyle name="Hyperlink" xfId="9045" builtinId="8" hidden="1"/>
    <cellStyle name="Hyperlink" xfId="9047" builtinId="8" hidden="1"/>
    <cellStyle name="Hyperlink" xfId="9049" builtinId="8" hidden="1"/>
    <cellStyle name="Hyperlink" xfId="9051" builtinId="8" hidden="1"/>
    <cellStyle name="Hyperlink" xfId="9053" builtinId="8" hidden="1"/>
    <cellStyle name="Hyperlink" xfId="9055" builtinId="8" hidden="1"/>
    <cellStyle name="Hyperlink" xfId="9057" builtinId="8" hidden="1"/>
    <cellStyle name="Hyperlink" xfId="9059" builtinId="8" hidden="1"/>
    <cellStyle name="Hyperlink" xfId="9061" builtinId="8" hidden="1"/>
    <cellStyle name="Hyperlink" xfId="9063" builtinId="8" hidden="1"/>
    <cellStyle name="Hyperlink" xfId="9065" builtinId="8" hidden="1"/>
    <cellStyle name="Hyperlink" xfId="9067" builtinId="8" hidden="1"/>
    <cellStyle name="Hyperlink" xfId="9069" builtinId="8" hidden="1"/>
    <cellStyle name="Hyperlink" xfId="9071" builtinId="8" hidden="1"/>
    <cellStyle name="Hyperlink" xfId="9073" builtinId="8" hidden="1"/>
    <cellStyle name="Hyperlink" xfId="9075" builtinId="8" hidden="1"/>
    <cellStyle name="Hyperlink" xfId="9077" builtinId="8" hidden="1"/>
    <cellStyle name="Hyperlink" xfId="9079" builtinId="8" hidden="1"/>
    <cellStyle name="Hyperlink" xfId="9081" builtinId="8" hidden="1"/>
    <cellStyle name="Hyperlink" xfId="9083" builtinId="8" hidden="1"/>
    <cellStyle name="Hyperlink" xfId="9085" builtinId="8" hidden="1"/>
    <cellStyle name="Hyperlink" xfId="9087" builtinId="8" hidden="1"/>
    <cellStyle name="Hyperlink" xfId="9089" builtinId="8" hidden="1"/>
    <cellStyle name="Hyperlink" xfId="9091" builtinId="8" hidden="1"/>
    <cellStyle name="Hyperlink" xfId="9093" builtinId="8" hidden="1"/>
    <cellStyle name="Hyperlink" xfId="9095" builtinId="8" hidden="1"/>
    <cellStyle name="Hyperlink" xfId="9097" builtinId="8" hidden="1"/>
    <cellStyle name="Hyperlink" xfId="9099" builtinId="8" hidden="1"/>
    <cellStyle name="Hyperlink" xfId="9101" builtinId="8" hidden="1"/>
    <cellStyle name="Hyperlink" xfId="9103" builtinId="8" hidden="1"/>
    <cellStyle name="Hyperlink" xfId="9105" builtinId="8" hidden="1"/>
    <cellStyle name="Hyperlink" xfId="9107" builtinId="8" hidden="1"/>
    <cellStyle name="Hyperlink" xfId="9109" builtinId="8" hidden="1"/>
    <cellStyle name="Hyperlink" xfId="9111" builtinId="8" hidden="1"/>
    <cellStyle name="Hyperlink" xfId="9113" builtinId="8" hidden="1"/>
    <cellStyle name="Hyperlink" xfId="9115" builtinId="8" hidden="1"/>
    <cellStyle name="Hyperlink" xfId="9117" builtinId="8" hidden="1"/>
    <cellStyle name="Hyperlink" xfId="9119" builtinId="8" hidden="1"/>
    <cellStyle name="Hyperlink" xfId="9121" builtinId="8" hidden="1"/>
    <cellStyle name="Hyperlink" xfId="9123" builtinId="8" hidden="1"/>
    <cellStyle name="Hyperlink" xfId="9125" builtinId="8" hidden="1"/>
    <cellStyle name="Hyperlink" xfId="9127" builtinId="8" hidden="1"/>
    <cellStyle name="Hyperlink" xfId="9129" builtinId="8" hidden="1"/>
    <cellStyle name="Hyperlink" xfId="9131" builtinId="8" hidden="1"/>
    <cellStyle name="Hyperlink" xfId="9133" builtinId="8" hidden="1"/>
    <cellStyle name="Hyperlink" xfId="9135" builtinId="8" hidden="1"/>
    <cellStyle name="Hyperlink" xfId="9137" builtinId="8" hidden="1"/>
    <cellStyle name="Hyperlink" xfId="9139" builtinId="8" hidden="1"/>
    <cellStyle name="Hyperlink" xfId="9141" builtinId="8" hidden="1"/>
    <cellStyle name="Hyperlink" xfId="9143" builtinId="8" hidden="1"/>
    <cellStyle name="Hyperlink" xfId="9145" builtinId="8" hidden="1"/>
    <cellStyle name="Hyperlink" xfId="9147" builtinId="8" hidden="1"/>
    <cellStyle name="Hyperlink" xfId="9149" builtinId="8" hidden="1"/>
    <cellStyle name="Hyperlink" xfId="9151" builtinId="8" hidden="1"/>
    <cellStyle name="Hyperlink" xfId="9153" builtinId="8" hidden="1"/>
    <cellStyle name="Hyperlink" xfId="9155" builtinId="8" hidden="1"/>
    <cellStyle name="Hyperlink" xfId="9157" builtinId="8" hidden="1"/>
    <cellStyle name="Hyperlink" xfId="9159" builtinId="8" hidden="1"/>
    <cellStyle name="Hyperlink" xfId="9161" builtinId="8" hidden="1"/>
    <cellStyle name="Hyperlink" xfId="9163" builtinId="8" hidden="1"/>
    <cellStyle name="Hyperlink" xfId="9165" builtinId="8" hidden="1"/>
    <cellStyle name="Hyperlink" xfId="9167" builtinId="8" hidden="1"/>
    <cellStyle name="Hyperlink" xfId="9169" builtinId="8" hidden="1"/>
    <cellStyle name="Hyperlink" xfId="9171" builtinId="8" hidden="1"/>
    <cellStyle name="Hyperlink" xfId="9173" builtinId="8" hidden="1"/>
    <cellStyle name="Hyperlink" xfId="9175" builtinId="8" hidden="1"/>
    <cellStyle name="Hyperlink" xfId="9177" builtinId="8" hidden="1"/>
    <cellStyle name="Hyperlink" xfId="9179" builtinId="8" hidden="1"/>
    <cellStyle name="Hyperlink" xfId="9181" builtinId="8" hidden="1"/>
    <cellStyle name="Hyperlink" xfId="9183" builtinId="8" hidden="1"/>
    <cellStyle name="Hyperlink" xfId="9185" builtinId="8" hidden="1"/>
    <cellStyle name="Hyperlink" xfId="9187" builtinId="8" hidden="1"/>
    <cellStyle name="Hyperlink" xfId="9189" builtinId="8" hidden="1"/>
    <cellStyle name="Hyperlink" xfId="9191" builtinId="8" hidden="1"/>
    <cellStyle name="Hyperlink" xfId="9193" builtinId="8" hidden="1"/>
    <cellStyle name="Hyperlink" xfId="9195" builtinId="8" hidden="1"/>
    <cellStyle name="Hyperlink" xfId="9197" builtinId="8" hidden="1"/>
    <cellStyle name="Hyperlink" xfId="9199" builtinId="8" hidden="1"/>
    <cellStyle name="Hyperlink" xfId="9201" builtinId="8" hidden="1"/>
    <cellStyle name="Hyperlink" xfId="9203" builtinId="8" hidden="1"/>
    <cellStyle name="Hyperlink" xfId="9205" builtinId="8" hidden="1"/>
    <cellStyle name="Hyperlink" xfId="9207" builtinId="8" hidden="1"/>
    <cellStyle name="Hyperlink" xfId="9209" builtinId="8" hidden="1"/>
    <cellStyle name="Hyperlink" xfId="9211" builtinId="8" hidden="1"/>
    <cellStyle name="Hyperlink" xfId="9213" builtinId="8" hidden="1"/>
    <cellStyle name="Hyperlink" xfId="9215" builtinId="8" hidden="1"/>
    <cellStyle name="Hyperlink" xfId="9217" builtinId="8" hidden="1"/>
    <cellStyle name="Hyperlink" xfId="9219" builtinId="8" hidden="1"/>
    <cellStyle name="Hyperlink" xfId="9221" builtinId="8" hidden="1"/>
    <cellStyle name="Hyperlink" xfId="9223" builtinId="8" hidden="1"/>
    <cellStyle name="Hyperlink" xfId="9225" builtinId="8" hidden="1"/>
    <cellStyle name="Hyperlink" xfId="9227" builtinId="8" hidden="1"/>
    <cellStyle name="Hyperlink" xfId="9229" builtinId="8" hidden="1"/>
    <cellStyle name="Hyperlink" xfId="9231" builtinId="8" hidden="1"/>
    <cellStyle name="Hyperlink" xfId="9233" builtinId="8" hidden="1"/>
    <cellStyle name="Hyperlink" xfId="9235" builtinId="8" hidden="1"/>
    <cellStyle name="Hyperlink" xfId="9237" builtinId="8" hidden="1"/>
    <cellStyle name="Hyperlink" xfId="9239" builtinId="8" hidden="1"/>
    <cellStyle name="Hyperlink" xfId="9241" builtinId="8" hidden="1"/>
    <cellStyle name="Hyperlink" xfId="9243" builtinId="8" hidden="1"/>
    <cellStyle name="Hyperlink" xfId="9245" builtinId="8" hidden="1"/>
    <cellStyle name="Hyperlink" xfId="9247" builtinId="8" hidden="1"/>
    <cellStyle name="Hyperlink" xfId="9249" builtinId="8" hidden="1"/>
    <cellStyle name="Hyperlink" xfId="9251" builtinId="8" hidden="1"/>
    <cellStyle name="Hyperlink" xfId="9253" builtinId="8" hidden="1"/>
    <cellStyle name="Hyperlink" xfId="9255" builtinId="8" hidden="1"/>
    <cellStyle name="Hyperlink" xfId="9257" builtinId="8" hidden="1"/>
    <cellStyle name="Hyperlink" xfId="9259" builtinId="8" hidden="1"/>
    <cellStyle name="Hyperlink" xfId="9261" builtinId="8" hidden="1"/>
    <cellStyle name="Hyperlink" xfId="9263" builtinId="8" hidden="1"/>
    <cellStyle name="Hyperlink" xfId="9265" builtinId="8" hidden="1"/>
    <cellStyle name="Hyperlink" xfId="9267" builtinId="8" hidden="1"/>
    <cellStyle name="Hyperlink" xfId="9269" builtinId="8" hidden="1"/>
    <cellStyle name="Hyperlink" xfId="9271" builtinId="8" hidden="1"/>
    <cellStyle name="Hyperlink" xfId="9273" builtinId="8" hidden="1"/>
    <cellStyle name="Hyperlink" xfId="9275" builtinId="8" hidden="1"/>
    <cellStyle name="Hyperlink" xfId="9277" builtinId="8" hidden="1"/>
    <cellStyle name="Hyperlink" xfId="9279" builtinId="8" hidden="1"/>
    <cellStyle name="Hyperlink" xfId="9281" builtinId="8" hidden="1"/>
    <cellStyle name="Hyperlink" xfId="9283" builtinId="8" hidden="1"/>
    <cellStyle name="Hyperlink" xfId="9285" builtinId="8" hidden="1"/>
    <cellStyle name="Hyperlink" xfId="9287" builtinId="8" hidden="1"/>
    <cellStyle name="Hyperlink" xfId="9289" builtinId="8" hidden="1"/>
    <cellStyle name="Hyperlink" xfId="9291" builtinId="8" hidden="1"/>
    <cellStyle name="Hyperlink" xfId="9293" builtinId="8" hidden="1"/>
    <cellStyle name="Hyperlink" xfId="9295" builtinId="8" hidden="1"/>
    <cellStyle name="Hyperlink" xfId="9297" builtinId="8" hidden="1"/>
    <cellStyle name="Hyperlink" xfId="9299" builtinId="8" hidden="1"/>
    <cellStyle name="Hyperlink" xfId="9301" builtinId="8" hidden="1"/>
    <cellStyle name="Hyperlink" xfId="9303" builtinId="8" hidden="1"/>
    <cellStyle name="Hyperlink" xfId="9305" builtinId="8" hidden="1"/>
    <cellStyle name="Hyperlink" xfId="9307" builtinId="8" hidden="1"/>
    <cellStyle name="Hyperlink" xfId="9309" builtinId="8" hidden="1"/>
    <cellStyle name="Hyperlink" xfId="9311" builtinId="8" hidden="1"/>
    <cellStyle name="Hyperlink" xfId="9313" builtinId="8" hidden="1"/>
    <cellStyle name="Hyperlink" xfId="9315" builtinId="8" hidden="1"/>
    <cellStyle name="Hyperlink" xfId="9317" builtinId="8" hidden="1"/>
    <cellStyle name="Hyperlink" xfId="9319" builtinId="8" hidden="1"/>
    <cellStyle name="Hyperlink" xfId="9321" builtinId="8" hidden="1"/>
    <cellStyle name="Hyperlink" xfId="9323" builtinId="8" hidden="1"/>
    <cellStyle name="Hyperlink" xfId="9325" builtinId="8" hidden="1"/>
    <cellStyle name="Hyperlink" xfId="9327" builtinId="8" hidden="1"/>
    <cellStyle name="Hyperlink" xfId="9329" builtinId="8" hidden="1"/>
    <cellStyle name="Hyperlink" xfId="9331" builtinId="8" hidden="1"/>
    <cellStyle name="Hyperlink" xfId="9333" builtinId="8" hidden="1"/>
    <cellStyle name="Hyperlink" xfId="9335" builtinId="8" hidden="1"/>
    <cellStyle name="Hyperlink" xfId="9337" builtinId="8" hidden="1"/>
    <cellStyle name="Hyperlink" xfId="9339" builtinId="8" hidden="1"/>
    <cellStyle name="Hyperlink" xfId="9341" builtinId="8" hidden="1"/>
    <cellStyle name="Hyperlink" xfId="9343" builtinId="8" hidden="1"/>
    <cellStyle name="Hyperlink" xfId="9345" builtinId="8" hidden="1"/>
    <cellStyle name="Hyperlink" xfId="9347" builtinId="8" hidden="1"/>
    <cellStyle name="Hyperlink" xfId="9349" builtinId="8" hidden="1"/>
    <cellStyle name="Hyperlink" xfId="9351" builtinId="8" hidden="1"/>
    <cellStyle name="Hyperlink" xfId="9353" builtinId="8" hidden="1"/>
    <cellStyle name="Hyperlink" xfId="9355" builtinId="8" hidden="1"/>
    <cellStyle name="Hyperlink" xfId="9357" builtinId="8" hidden="1"/>
    <cellStyle name="Hyperlink" xfId="9359" builtinId="8" hidden="1"/>
    <cellStyle name="Hyperlink" xfId="9361" builtinId="8" hidden="1"/>
    <cellStyle name="Hyperlink" xfId="9363" builtinId="8" hidden="1"/>
    <cellStyle name="Hyperlink" xfId="9365" builtinId="8" hidden="1"/>
    <cellStyle name="Hyperlink" xfId="9367" builtinId="8" hidden="1"/>
    <cellStyle name="Hyperlink" xfId="9369" builtinId="8" hidden="1"/>
    <cellStyle name="Hyperlink" xfId="9371" builtinId="8" hidden="1"/>
    <cellStyle name="Hyperlink" xfId="9373" builtinId="8" hidden="1"/>
    <cellStyle name="Hyperlink" xfId="9375" builtinId="8" hidden="1"/>
    <cellStyle name="Hyperlink" xfId="9377" builtinId="8" hidden="1"/>
    <cellStyle name="Hyperlink" xfId="9379" builtinId="8" hidden="1"/>
    <cellStyle name="Hyperlink" xfId="9381" builtinId="8" hidden="1"/>
    <cellStyle name="Hyperlink" xfId="9383" builtinId="8" hidden="1"/>
    <cellStyle name="Hyperlink" xfId="9385" builtinId="8" hidden="1"/>
    <cellStyle name="Hyperlink" xfId="9387" builtinId="8" hidden="1"/>
    <cellStyle name="Hyperlink" xfId="9389" builtinId="8" hidden="1"/>
    <cellStyle name="Hyperlink" xfId="9391" builtinId="8" hidden="1"/>
    <cellStyle name="Hyperlink" xfId="9393" builtinId="8" hidden="1"/>
    <cellStyle name="Hyperlink" xfId="9395" builtinId="8" hidden="1"/>
    <cellStyle name="Hyperlink" xfId="9397" builtinId="8" hidden="1"/>
    <cellStyle name="Hyperlink" xfId="9399" builtinId="8" hidden="1"/>
    <cellStyle name="Hyperlink" xfId="9401" builtinId="8" hidden="1"/>
    <cellStyle name="Hyperlink" xfId="9403" builtinId="8" hidden="1"/>
    <cellStyle name="Hyperlink" xfId="9405" builtinId="8" hidden="1"/>
    <cellStyle name="Hyperlink" xfId="9407" builtinId="8" hidden="1"/>
    <cellStyle name="Hyperlink" xfId="9409" builtinId="8" hidden="1"/>
    <cellStyle name="Hyperlink" xfId="9411" builtinId="8" hidden="1"/>
    <cellStyle name="Hyperlink" xfId="9413" builtinId="8" hidden="1"/>
    <cellStyle name="Hyperlink" xfId="9415" builtinId="8" hidden="1"/>
    <cellStyle name="Hyperlink" xfId="9417" builtinId="8" hidden="1"/>
    <cellStyle name="Hyperlink" xfId="9419" builtinId="8" hidden="1"/>
    <cellStyle name="Hyperlink" xfId="9421" builtinId="8" hidden="1"/>
    <cellStyle name="Hyperlink" xfId="9423" builtinId="8" hidden="1"/>
    <cellStyle name="Hyperlink" xfId="9425" builtinId="8" hidden="1"/>
    <cellStyle name="Hyperlink" xfId="9427" builtinId="8" hidden="1"/>
    <cellStyle name="Hyperlink" xfId="9429" builtinId="8" hidden="1"/>
    <cellStyle name="Hyperlink" xfId="9431" builtinId="8" hidden="1"/>
    <cellStyle name="Hyperlink" xfId="9433" builtinId="8" hidden="1"/>
    <cellStyle name="Hyperlink" xfId="9435" builtinId="8" hidden="1"/>
    <cellStyle name="Hyperlink" xfId="9437" builtinId="8" hidden="1"/>
    <cellStyle name="Hyperlink" xfId="9439" builtinId="8" hidden="1"/>
    <cellStyle name="Hyperlink" xfId="9441" builtinId="8" hidden="1"/>
    <cellStyle name="Hyperlink" xfId="9443" builtinId="8" hidden="1"/>
    <cellStyle name="Hyperlink" xfId="9445" builtinId="8" hidden="1"/>
    <cellStyle name="Hyperlink" xfId="9447" builtinId="8" hidden="1"/>
    <cellStyle name="Hyperlink" xfId="9449" builtinId="8" hidden="1"/>
    <cellStyle name="Hyperlink" xfId="9451" builtinId="8" hidden="1"/>
    <cellStyle name="Hyperlink" xfId="9453" builtinId="8" hidden="1"/>
    <cellStyle name="Hyperlink" xfId="9455" builtinId="8" hidden="1"/>
    <cellStyle name="Hyperlink" xfId="9457" builtinId="8" hidden="1"/>
    <cellStyle name="Hyperlink" xfId="9459" builtinId="8" hidden="1"/>
    <cellStyle name="Hyperlink" xfId="9461" builtinId="8" hidden="1"/>
    <cellStyle name="Hyperlink" xfId="9463" builtinId="8" hidden="1"/>
    <cellStyle name="Hyperlink" xfId="9465" builtinId="8" hidden="1"/>
    <cellStyle name="Hyperlink" xfId="9467" builtinId="8" hidden="1"/>
    <cellStyle name="Hyperlink" xfId="9469" builtinId="8" hidden="1"/>
    <cellStyle name="Hyperlink" xfId="9471" builtinId="8" hidden="1"/>
    <cellStyle name="Hyperlink" xfId="9473" builtinId="8" hidden="1"/>
    <cellStyle name="Hyperlink" xfId="9475" builtinId="8" hidden="1"/>
    <cellStyle name="Hyperlink" xfId="9477" builtinId="8" hidden="1"/>
    <cellStyle name="Hyperlink" xfId="9479" builtinId="8" hidden="1"/>
    <cellStyle name="Hyperlink" xfId="9481" builtinId="8" hidden="1"/>
    <cellStyle name="Hyperlink" xfId="9483" builtinId="8" hidden="1"/>
    <cellStyle name="Hyperlink" xfId="9485" builtinId="8" hidden="1"/>
    <cellStyle name="Hyperlink" xfId="9487" builtinId="8" hidden="1"/>
    <cellStyle name="Hyperlink" xfId="9489" builtinId="8" hidden="1"/>
    <cellStyle name="Hyperlink" xfId="9491" builtinId="8" hidden="1"/>
    <cellStyle name="Hyperlink" xfId="9493" builtinId="8" hidden="1"/>
    <cellStyle name="Hyperlink" xfId="9495" builtinId="8" hidden="1"/>
    <cellStyle name="Hyperlink" xfId="9497" builtinId="8" hidden="1"/>
    <cellStyle name="Hyperlink" xfId="9499" builtinId="8" hidden="1"/>
    <cellStyle name="Hyperlink" xfId="9501" builtinId="8" hidden="1"/>
    <cellStyle name="Hyperlink" xfId="9503" builtinId="8" hidden="1"/>
    <cellStyle name="Hyperlink" xfId="9505" builtinId="8" hidden="1"/>
    <cellStyle name="Hyperlink" xfId="9507" builtinId="8" hidden="1"/>
    <cellStyle name="Hyperlink" xfId="9509" builtinId="8" hidden="1"/>
    <cellStyle name="Hyperlink" xfId="9511" builtinId="8" hidden="1"/>
    <cellStyle name="Hyperlink" xfId="9513" builtinId="8" hidden="1"/>
    <cellStyle name="Hyperlink" xfId="9515" builtinId="8" hidden="1"/>
    <cellStyle name="Hyperlink" xfId="9517" builtinId="8" hidden="1"/>
    <cellStyle name="Hyperlink" xfId="9519" builtinId="8" hidden="1"/>
    <cellStyle name="Hyperlink" xfId="9521" builtinId="8" hidden="1"/>
    <cellStyle name="Hyperlink" xfId="9523" builtinId="8" hidden="1"/>
    <cellStyle name="Hyperlink" xfId="9525" builtinId="8" hidden="1"/>
    <cellStyle name="Hyperlink" xfId="9527" builtinId="8" hidden="1"/>
    <cellStyle name="Hyperlink" xfId="9529" builtinId="8" hidden="1"/>
    <cellStyle name="Hyperlink" xfId="9531" builtinId="8" hidden="1"/>
    <cellStyle name="Hyperlink" xfId="9533" builtinId="8" hidden="1"/>
    <cellStyle name="Hyperlink" xfId="9535" builtinId="8" hidden="1"/>
    <cellStyle name="Hyperlink" xfId="9537" builtinId="8" hidden="1"/>
    <cellStyle name="Hyperlink" xfId="9539" builtinId="8" hidden="1"/>
    <cellStyle name="Hyperlink" xfId="9541" builtinId="8" hidden="1"/>
    <cellStyle name="Hyperlink" xfId="9543" builtinId="8" hidden="1"/>
    <cellStyle name="Hyperlink" xfId="9545" builtinId="8" hidden="1"/>
    <cellStyle name="Hyperlink" xfId="9547" builtinId="8" hidden="1"/>
    <cellStyle name="Hyperlink" xfId="9549" builtinId="8" hidden="1"/>
    <cellStyle name="Hyperlink" xfId="9551" builtinId="8" hidden="1"/>
    <cellStyle name="Hyperlink" xfId="9553" builtinId="8" hidden="1"/>
    <cellStyle name="Hyperlink" xfId="9555" builtinId="8" hidden="1"/>
    <cellStyle name="Hyperlink" xfId="9557" builtinId="8" hidden="1"/>
    <cellStyle name="Hyperlink" xfId="9559" builtinId="8" hidden="1"/>
    <cellStyle name="Hyperlink" xfId="9561" builtinId="8" hidden="1"/>
    <cellStyle name="Hyperlink" xfId="9563" builtinId="8" hidden="1"/>
    <cellStyle name="Hyperlink" xfId="9565" builtinId="8" hidden="1"/>
    <cellStyle name="Hyperlink" xfId="9567" builtinId="8" hidden="1"/>
    <cellStyle name="Hyperlink" xfId="9569" builtinId="8" hidden="1"/>
    <cellStyle name="Hyperlink" xfId="9571" builtinId="8" hidden="1"/>
    <cellStyle name="Hyperlink" xfId="9573" builtinId="8" hidden="1"/>
    <cellStyle name="Hyperlink" xfId="9575" builtinId="8" hidden="1"/>
    <cellStyle name="Hyperlink" xfId="9577" builtinId="8" hidden="1"/>
    <cellStyle name="Hyperlink" xfId="9579" builtinId="8" hidden="1"/>
    <cellStyle name="Hyperlink" xfId="9581" builtinId="8" hidden="1"/>
    <cellStyle name="Hyperlink" xfId="9583" builtinId="8" hidden="1"/>
    <cellStyle name="Hyperlink" xfId="9585" builtinId="8" hidden="1"/>
    <cellStyle name="Hyperlink" xfId="9587" builtinId="8" hidden="1"/>
    <cellStyle name="Hyperlink" xfId="9589" builtinId="8" hidden="1"/>
    <cellStyle name="Hyperlink" xfId="9591" builtinId="8" hidden="1"/>
    <cellStyle name="Hyperlink" xfId="9593" builtinId="8" hidden="1"/>
    <cellStyle name="Hyperlink" xfId="9595" builtinId="8" hidden="1"/>
    <cellStyle name="Hyperlink" xfId="9597" builtinId="8" hidden="1"/>
    <cellStyle name="Hyperlink" xfId="9599" builtinId="8" hidden="1"/>
    <cellStyle name="Hyperlink" xfId="9601" builtinId="8" hidden="1"/>
    <cellStyle name="Hyperlink" xfId="9603" builtinId="8" hidden="1"/>
    <cellStyle name="Hyperlink" xfId="9605" builtinId="8" hidden="1"/>
    <cellStyle name="Hyperlink" xfId="9607" builtinId="8" hidden="1"/>
    <cellStyle name="Hyperlink" xfId="9609" builtinId="8" hidden="1"/>
    <cellStyle name="Hyperlink" xfId="9611" builtinId="8" hidden="1"/>
    <cellStyle name="Hyperlink" xfId="9613" builtinId="8" hidden="1"/>
    <cellStyle name="Hyperlink" xfId="9615" builtinId="8" hidden="1"/>
    <cellStyle name="Hyperlink" xfId="9617" builtinId="8" hidden="1"/>
    <cellStyle name="Hyperlink" xfId="9619" builtinId="8" hidden="1"/>
    <cellStyle name="Hyperlink" xfId="9621" builtinId="8" hidden="1"/>
    <cellStyle name="Hyperlink" xfId="9623" builtinId="8" hidden="1"/>
    <cellStyle name="Hyperlink" xfId="9625" builtinId="8" hidden="1"/>
    <cellStyle name="Hyperlink" xfId="9627" builtinId="8" hidden="1"/>
    <cellStyle name="Hyperlink" xfId="9629" builtinId="8" hidden="1"/>
    <cellStyle name="Hyperlink" xfId="9631" builtinId="8" hidden="1"/>
    <cellStyle name="Hyperlink" xfId="9633" builtinId="8" hidden="1"/>
    <cellStyle name="Hyperlink" xfId="9635" builtinId="8" hidden="1"/>
    <cellStyle name="Hyperlink" xfId="9637" builtinId="8" hidden="1"/>
    <cellStyle name="Hyperlink" xfId="9639" builtinId="8" hidden="1"/>
    <cellStyle name="Hyperlink" xfId="9641" builtinId="8" hidden="1"/>
    <cellStyle name="Hyperlink" xfId="9643" builtinId="8" hidden="1"/>
    <cellStyle name="Hyperlink" xfId="9645" builtinId="8" hidden="1"/>
    <cellStyle name="Hyperlink" xfId="9647" builtinId="8" hidden="1"/>
    <cellStyle name="Hyperlink" xfId="9649" builtinId="8" hidden="1"/>
    <cellStyle name="Hyperlink" xfId="9651" builtinId="8" hidden="1"/>
    <cellStyle name="Hyperlink" xfId="9653" builtinId="8" hidden="1"/>
    <cellStyle name="Hyperlink" xfId="9655" builtinId="8" hidden="1"/>
    <cellStyle name="Hyperlink" xfId="9657" builtinId="8" hidden="1"/>
    <cellStyle name="Hyperlink" xfId="9659" builtinId="8" hidden="1"/>
    <cellStyle name="Hyperlink" xfId="9661" builtinId="8" hidden="1"/>
    <cellStyle name="Hyperlink" xfId="9663" builtinId="8" hidden="1"/>
    <cellStyle name="Hyperlink" xfId="9665" builtinId="8" hidden="1"/>
    <cellStyle name="Hyperlink" xfId="9667" builtinId="8" hidden="1"/>
    <cellStyle name="Hyperlink" xfId="9669" builtinId="8" hidden="1"/>
    <cellStyle name="Hyperlink" xfId="9671" builtinId="8" hidden="1"/>
    <cellStyle name="Hyperlink" xfId="9673" builtinId="8" hidden="1"/>
    <cellStyle name="Hyperlink" xfId="9675" builtinId="8" hidden="1"/>
    <cellStyle name="Hyperlink" xfId="9677" builtinId="8" hidden="1"/>
    <cellStyle name="Hyperlink" xfId="9679" builtinId="8" hidden="1"/>
    <cellStyle name="Hyperlink" xfId="9681" builtinId="8" hidden="1"/>
    <cellStyle name="Hyperlink" xfId="9683" builtinId="8" hidden="1"/>
    <cellStyle name="Hyperlink" xfId="9685" builtinId="8" hidden="1"/>
    <cellStyle name="Hyperlink" xfId="9687" builtinId="8" hidden="1"/>
    <cellStyle name="Hyperlink" xfId="9689" builtinId="8" hidden="1"/>
    <cellStyle name="Hyperlink" xfId="9691" builtinId="8" hidden="1"/>
    <cellStyle name="Hyperlink" xfId="9693" builtinId="8" hidden="1"/>
    <cellStyle name="Hyperlink" xfId="9695" builtinId="8" hidden="1"/>
    <cellStyle name="Hyperlink" xfId="9697" builtinId="8" hidden="1"/>
    <cellStyle name="Hyperlink" xfId="9699" builtinId="8" hidden="1"/>
    <cellStyle name="Hyperlink" xfId="9701" builtinId="8" hidden="1"/>
    <cellStyle name="Hyperlink" xfId="9703" builtinId="8" hidden="1"/>
    <cellStyle name="Hyperlink" xfId="9705" builtinId="8" hidden="1"/>
    <cellStyle name="Hyperlink" xfId="9707" builtinId="8" hidden="1"/>
    <cellStyle name="Hyperlink" xfId="9709" builtinId="8" hidden="1"/>
    <cellStyle name="Hyperlink" xfId="9711" builtinId="8" hidden="1"/>
    <cellStyle name="Hyperlink" xfId="9713" builtinId="8" hidden="1"/>
    <cellStyle name="Hyperlink" xfId="9715" builtinId="8" hidden="1"/>
    <cellStyle name="Hyperlink" xfId="9717" builtinId="8" hidden="1"/>
    <cellStyle name="Hyperlink" xfId="9719" builtinId="8" hidden="1"/>
    <cellStyle name="Hyperlink" xfId="9721" builtinId="8" hidden="1"/>
    <cellStyle name="Hyperlink" xfId="9723" builtinId="8" hidden="1"/>
    <cellStyle name="Hyperlink" xfId="9725" builtinId="8" hidden="1"/>
    <cellStyle name="Hyperlink" xfId="9727" builtinId="8" hidden="1"/>
    <cellStyle name="Hyperlink" xfId="9729" builtinId="8" hidden="1"/>
    <cellStyle name="Hyperlink" xfId="9731" builtinId="8" hidden="1"/>
    <cellStyle name="Hyperlink" xfId="9733" builtinId="8" hidden="1"/>
    <cellStyle name="Hyperlink" xfId="9735" builtinId="8" hidden="1"/>
    <cellStyle name="Hyperlink" xfId="9737" builtinId="8" hidden="1"/>
    <cellStyle name="Hyperlink" xfId="9739" builtinId="8" hidden="1"/>
    <cellStyle name="Hyperlink" xfId="9741" builtinId="8" hidden="1"/>
    <cellStyle name="Hyperlink" xfId="9743" builtinId="8" hidden="1"/>
    <cellStyle name="Hyperlink" xfId="9745" builtinId="8" hidden="1"/>
    <cellStyle name="Hyperlink" xfId="9747" builtinId="8" hidden="1"/>
    <cellStyle name="Hyperlink" xfId="9749" builtinId="8" hidden="1"/>
    <cellStyle name="Hyperlink" xfId="9751" builtinId="8" hidden="1"/>
    <cellStyle name="Hyperlink" xfId="9753" builtinId="8" hidden="1"/>
    <cellStyle name="Hyperlink" xfId="9755" builtinId="8" hidden="1"/>
    <cellStyle name="Hyperlink" xfId="9757" builtinId="8" hidden="1"/>
    <cellStyle name="Hyperlink" xfId="9759" builtinId="8" hidden="1"/>
    <cellStyle name="Hyperlink" xfId="9761" builtinId="8" hidden="1"/>
    <cellStyle name="Hyperlink" xfId="9763" builtinId="8" hidden="1"/>
    <cellStyle name="Hyperlink" xfId="9765" builtinId="8" hidden="1"/>
    <cellStyle name="Hyperlink" xfId="9767" builtinId="8" hidden="1"/>
    <cellStyle name="Hyperlink" xfId="9769" builtinId="8" hidden="1"/>
    <cellStyle name="Hyperlink" xfId="9771" builtinId="8" hidden="1"/>
    <cellStyle name="Hyperlink" xfId="9773" builtinId="8" hidden="1"/>
    <cellStyle name="Hyperlink" xfId="9775" builtinId="8" hidden="1"/>
    <cellStyle name="Hyperlink" xfId="9777" builtinId="8" hidden="1"/>
    <cellStyle name="Hyperlink" xfId="9779" builtinId="8" hidden="1"/>
    <cellStyle name="Hyperlink" xfId="9781" builtinId="8" hidden="1"/>
    <cellStyle name="Hyperlink" xfId="9783" builtinId="8" hidden="1"/>
    <cellStyle name="Hyperlink" xfId="9785" builtinId="8" hidden="1"/>
    <cellStyle name="Hyperlink" xfId="9787" builtinId="8" hidden="1"/>
    <cellStyle name="Hyperlink" xfId="9789" builtinId="8" hidden="1"/>
    <cellStyle name="Hyperlink" xfId="9791" builtinId="8" hidden="1"/>
    <cellStyle name="Hyperlink" xfId="9793" builtinId="8" hidden="1"/>
    <cellStyle name="Hyperlink" xfId="9795" builtinId="8" hidden="1"/>
    <cellStyle name="Hyperlink" xfId="9797" builtinId="8" hidden="1"/>
    <cellStyle name="Hyperlink" xfId="9799" builtinId="8" hidden="1"/>
    <cellStyle name="Hyperlink" xfId="9801" builtinId="8" hidden="1"/>
    <cellStyle name="Hyperlink" xfId="9803" builtinId="8" hidden="1"/>
    <cellStyle name="Hyperlink" xfId="9805" builtinId="8" hidden="1"/>
    <cellStyle name="Hyperlink" xfId="9807" builtinId="8" hidden="1"/>
    <cellStyle name="Hyperlink" xfId="9809" builtinId="8" hidden="1"/>
    <cellStyle name="Hyperlink" xfId="9811" builtinId="8" hidden="1"/>
    <cellStyle name="Hyperlink" xfId="9813" builtinId="8" hidden="1"/>
    <cellStyle name="Hyperlink" xfId="9815" builtinId="8" hidden="1"/>
    <cellStyle name="Hyperlink" xfId="9817" builtinId="8" hidden="1"/>
    <cellStyle name="Hyperlink" xfId="9819" builtinId="8" hidden="1"/>
    <cellStyle name="Hyperlink" xfId="9821" builtinId="8" hidden="1"/>
    <cellStyle name="Hyperlink" xfId="9823" builtinId="8" hidden="1"/>
    <cellStyle name="Hyperlink" xfId="9825" builtinId="8" hidden="1"/>
    <cellStyle name="Hyperlink" xfId="9827" builtinId="8" hidden="1"/>
    <cellStyle name="Hyperlink" xfId="9829" builtinId="8" hidden="1"/>
    <cellStyle name="Hyperlink" xfId="9831" builtinId="8" hidden="1"/>
    <cellStyle name="Hyperlink" xfId="9833" builtinId="8" hidden="1"/>
    <cellStyle name="Hyperlink" xfId="9835" builtinId="8" hidden="1"/>
    <cellStyle name="Hyperlink" xfId="9837" builtinId="8" hidden="1"/>
    <cellStyle name="Hyperlink" xfId="9839" builtinId="8" hidden="1"/>
    <cellStyle name="Hyperlink" xfId="9841" builtinId="8" hidden="1"/>
    <cellStyle name="Hyperlink" xfId="9843" builtinId="8" hidden="1"/>
    <cellStyle name="Hyperlink" xfId="9845" builtinId="8" hidden="1"/>
    <cellStyle name="Hyperlink" xfId="9847" builtinId="8" hidden="1"/>
    <cellStyle name="Hyperlink" xfId="9849" builtinId="8" hidden="1"/>
    <cellStyle name="Hyperlink" xfId="9851" builtinId="8" hidden="1"/>
    <cellStyle name="Hyperlink" xfId="9853" builtinId="8" hidden="1"/>
    <cellStyle name="Hyperlink" xfId="9855" builtinId="8" hidden="1"/>
    <cellStyle name="Hyperlink" xfId="9857" builtinId="8" hidden="1"/>
    <cellStyle name="Hyperlink" xfId="9859" builtinId="8" hidden="1"/>
    <cellStyle name="Hyperlink" xfId="9861" builtinId="8" hidden="1"/>
    <cellStyle name="Hyperlink" xfId="9863" builtinId="8" hidden="1"/>
    <cellStyle name="Hyperlink" xfId="9865" builtinId="8" hidden="1"/>
    <cellStyle name="Hyperlink" xfId="9867" builtinId="8" hidden="1"/>
    <cellStyle name="Hyperlink" xfId="9869" builtinId="8" hidden="1"/>
    <cellStyle name="Hyperlink" xfId="9871" builtinId="8" hidden="1"/>
    <cellStyle name="Hyperlink" xfId="9873" builtinId="8" hidden="1"/>
    <cellStyle name="Hyperlink" xfId="9875" builtinId="8" hidden="1"/>
    <cellStyle name="Hyperlink" xfId="9877" builtinId="8" hidden="1"/>
    <cellStyle name="Hyperlink" xfId="9879" builtinId="8" hidden="1"/>
    <cellStyle name="Hyperlink" xfId="9881" builtinId="8" hidden="1"/>
    <cellStyle name="Hyperlink" xfId="9883" builtinId="8" hidden="1"/>
    <cellStyle name="Hyperlink" xfId="9885" builtinId="8" hidden="1"/>
    <cellStyle name="Hyperlink" xfId="9887" builtinId="8" hidden="1"/>
    <cellStyle name="Hyperlink" xfId="9889" builtinId="8" hidden="1"/>
    <cellStyle name="Hyperlink" xfId="9891" builtinId="8" hidden="1"/>
    <cellStyle name="Hyperlink" xfId="9893" builtinId="8" hidden="1"/>
    <cellStyle name="Hyperlink" xfId="9895" builtinId="8" hidden="1"/>
    <cellStyle name="Hyperlink" xfId="9897" builtinId="8" hidden="1"/>
    <cellStyle name="Hyperlink" xfId="9899" builtinId="8" hidden="1"/>
    <cellStyle name="Hyperlink" xfId="9901" builtinId="8" hidden="1"/>
    <cellStyle name="Hyperlink" xfId="9903" builtinId="8" hidden="1"/>
    <cellStyle name="Hyperlink" xfId="9905" builtinId="8" hidden="1"/>
    <cellStyle name="Hyperlink" xfId="9907" builtinId="8" hidden="1"/>
    <cellStyle name="Hyperlink" xfId="9909" builtinId="8" hidden="1"/>
    <cellStyle name="Hyperlink" xfId="9911" builtinId="8" hidden="1"/>
    <cellStyle name="Hyperlink" xfId="9913" builtinId="8" hidden="1"/>
    <cellStyle name="Hyperlink" xfId="9915" builtinId="8" hidden="1"/>
    <cellStyle name="Hyperlink" xfId="9917" builtinId="8" hidden="1"/>
    <cellStyle name="Hyperlink" xfId="9919" builtinId="8" hidden="1"/>
    <cellStyle name="Hyperlink" xfId="9921" builtinId="8" hidden="1"/>
    <cellStyle name="Hyperlink" xfId="9923" builtinId="8" hidden="1"/>
    <cellStyle name="Hyperlink" xfId="9925" builtinId="8" hidden="1"/>
    <cellStyle name="Hyperlink" xfId="9927" builtinId="8" hidden="1"/>
    <cellStyle name="Hyperlink" xfId="9929" builtinId="8" hidden="1"/>
    <cellStyle name="Hyperlink" xfId="9931" builtinId="8" hidden="1"/>
    <cellStyle name="Hyperlink" xfId="9933" builtinId="8" hidden="1"/>
    <cellStyle name="Hyperlink" xfId="9935" builtinId="8" hidden="1"/>
    <cellStyle name="Hyperlink" xfId="9937" builtinId="8" hidden="1"/>
    <cellStyle name="Hyperlink" xfId="9939" builtinId="8" hidden="1"/>
    <cellStyle name="Hyperlink" xfId="9941" builtinId="8" hidden="1"/>
    <cellStyle name="Hyperlink" xfId="9943" builtinId="8" hidden="1"/>
    <cellStyle name="Hyperlink" xfId="9945" builtinId="8" hidden="1"/>
    <cellStyle name="Hyperlink" xfId="9947" builtinId="8" hidden="1"/>
    <cellStyle name="Hyperlink" xfId="9949" builtinId="8" hidden="1"/>
    <cellStyle name="Hyperlink" xfId="9951" builtinId="8" hidden="1"/>
    <cellStyle name="Hyperlink" xfId="9953" builtinId="8" hidden="1"/>
    <cellStyle name="Hyperlink" xfId="9955" builtinId="8" hidden="1"/>
    <cellStyle name="Hyperlink" xfId="9957" builtinId="8" hidden="1"/>
    <cellStyle name="Hyperlink" xfId="9959" builtinId="8" hidden="1"/>
    <cellStyle name="Hyperlink" xfId="9961" builtinId="8" hidden="1"/>
    <cellStyle name="Hyperlink" xfId="9963" builtinId="8" hidden="1"/>
    <cellStyle name="Hyperlink" xfId="9965" builtinId="8" hidden="1"/>
    <cellStyle name="Hyperlink" xfId="9967" builtinId="8" hidden="1"/>
    <cellStyle name="Hyperlink" xfId="9969" builtinId="8" hidden="1"/>
    <cellStyle name="Hyperlink" xfId="9971" builtinId="8" hidden="1"/>
    <cellStyle name="Hyperlink" xfId="9973" builtinId="8" hidden="1"/>
    <cellStyle name="Hyperlink" xfId="9975" builtinId="8" hidden="1"/>
    <cellStyle name="Hyperlink" xfId="9977" builtinId="8" hidden="1"/>
    <cellStyle name="Hyperlink" xfId="9979" builtinId="8" hidden="1"/>
    <cellStyle name="Hyperlink" xfId="9981" builtinId="8" hidden="1"/>
    <cellStyle name="Hyperlink" xfId="9983" builtinId="8" hidden="1"/>
    <cellStyle name="Hyperlink" xfId="9985" builtinId="8" hidden="1"/>
    <cellStyle name="Hyperlink" xfId="9987" builtinId="8" hidden="1"/>
    <cellStyle name="Hyperlink" xfId="9989" builtinId="8" hidden="1"/>
    <cellStyle name="Hyperlink" xfId="9991" builtinId="8" hidden="1"/>
    <cellStyle name="Hyperlink" xfId="9993" builtinId="8" hidden="1"/>
    <cellStyle name="Hyperlink" xfId="9995" builtinId="8" hidden="1"/>
    <cellStyle name="Hyperlink" xfId="9997" builtinId="8" hidden="1"/>
    <cellStyle name="Hyperlink" xfId="9999" builtinId="8" hidden="1"/>
    <cellStyle name="Hyperlink" xfId="10001" builtinId="8" hidden="1"/>
    <cellStyle name="Hyperlink" xfId="10003" builtinId="8" hidden="1"/>
    <cellStyle name="Hyperlink" xfId="10005" builtinId="8" hidden="1"/>
    <cellStyle name="Hyperlink" xfId="10007" builtinId="8" hidden="1"/>
    <cellStyle name="Hyperlink" xfId="10009" builtinId="8" hidden="1"/>
    <cellStyle name="Hyperlink" xfId="10011" builtinId="8" hidden="1"/>
    <cellStyle name="Hyperlink" xfId="10013" builtinId="8" hidden="1"/>
    <cellStyle name="Hyperlink" xfId="10015" builtinId="8" hidden="1"/>
    <cellStyle name="Hyperlink" xfId="10017" builtinId="8" hidden="1"/>
    <cellStyle name="Hyperlink" xfId="10019" builtinId="8" hidden="1"/>
    <cellStyle name="Hyperlink" xfId="10021" builtinId="8" hidden="1"/>
    <cellStyle name="Hyperlink" xfId="10023" builtinId="8" hidden="1"/>
    <cellStyle name="Hyperlink" xfId="10025" builtinId="8" hidden="1"/>
    <cellStyle name="Hyperlink" xfId="10027" builtinId="8" hidden="1"/>
    <cellStyle name="Hyperlink" xfId="10029" builtinId="8" hidden="1"/>
    <cellStyle name="Hyperlink" xfId="10031" builtinId="8" hidden="1"/>
    <cellStyle name="Hyperlink" xfId="10033" builtinId="8" hidden="1"/>
    <cellStyle name="Hyperlink" xfId="10035" builtinId="8" hidden="1"/>
    <cellStyle name="Hyperlink" xfId="10037" builtinId="8" hidden="1"/>
    <cellStyle name="Hyperlink" xfId="10039" builtinId="8" hidden="1"/>
    <cellStyle name="Hyperlink" xfId="10041" builtinId="8" hidden="1"/>
    <cellStyle name="Hyperlink" xfId="10043" builtinId="8" hidden="1"/>
    <cellStyle name="Hyperlink" xfId="10045" builtinId="8" hidden="1"/>
    <cellStyle name="Hyperlink" xfId="10047" builtinId="8" hidden="1"/>
    <cellStyle name="Hyperlink" xfId="10049" builtinId="8" hidden="1"/>
    <cellStyle name="Hyperlink" xfId="10051" builtinId="8" hidden="1"/>
    <cellStyle name="Hyperlink" xfId="10053" builtinId="8" hidden="1"/>
    <cellStyle name="Hyperlink" xfId="10055" builtinId="8" hidden="1"/>
    <cellStyle name="Hyperlink" xfId="10057" builtinId="8" hidden="1"/>
    <cellStyle name="Hyperlink" xfId="10059" builtinId="8" hidden="1"/>
    <cellStyle name="Hyperlink" xfId="10061" builtinId="8" hidden="1"/>
    <cellStyle name="Hyperlink" xfId="10063" builtinId="8" hidden="1"/>
    <cellStyle name="Hyperlink" xfId="10065" builtinId="8" hidden="1"/>
    <cellStyle name="Hyperlink" xfId="10067" builtinId="8" hidden="1"/>
    <cellStyle name="Hyperlink" xfId="10069" builtinId="8" hidden="1"/>
    <cellStyle name="Hyperlink" xfId="10071" builtinId="8" hidden="1"/>
    <cellStyle name="Hyperlink" xfId="10073" builtinId="8" hidden="1"/>
    <cellStyle name="Hyperlink" xfId="10075" builtinId="8" hidden="1"/>
    <cellStyle name="Hyperlink" xfId="10077" builtinId="8" hidden="1"/>
    <cellStyle name="Hyperlink" xfId="10079" builtinId="8" hidden="1"/>
    <cellStyle name="Hyperlink" xfId="10081" builtinId="8" hidden="1"/>
    <cellStyle name="Hyperlink" xfId="10083" builtinId="8" hidden="1"/>
    <cellStyle name="Hyperlink" xfId="10085" builtinId="8" hidden="1"/>
    <cellStyle name="Hyperlink" xfId="10087" builtinId="8" hidden="1"/>
    <cellStyle name="Hyperlink" xfId="10089" builtinId="8" hidden="1"/>
    <cellStyle name="Hyperlink" xfId="10091" builtinId="8" hidden="1"/>
    <cellStyle name="Hyperlink" xfId="10093" builtinId="8" hidden="1"/>
    <cellStyle name="Hyperlink" xfId="10095" builtinId="8" hidden="1"/>
    <cellStyle name="Hyperlink" xfId="10097" builtinId="8" hidden="1"/>
    <cellStyle name="Hyperlink" xfId="10099" builtinId="8" hidden="1"/>
    <cellStyle name="Hyperlink" xfId="10101" builtinId="8" hidden="1"/>
    <cellStyle name="Hyperlink" xfId="10103" builtinId="8" hidden="1"/>
    <cellStyle name="Hyperlink" xfId="10105" builtinId="8" hidden="1"/>
    <cellStyle name="Hyperlink" xfId="10107" builtinId="8" hidden="1"/>
    <cellStyle name="Hyperlink" xfId="10109" builtinId="8" hidden="1"/>
    <cellStyle name="Hyperlink" xfId="10111" builtinId="8" hidden="1"/>
    <cellStyle name="Hyperlink" xfId="10113" builtinId="8" hidden="1"/>
    <cellStyle name="Hyperlink" xfId="10115" builtinId="8" hidden="1"/>
    <cellStyle name="Hyperlink" xfId="10117" builtinId="8" hidden="1"/>
    <cellStyle name="Hyperlink" xfId="10119" builtinId="8" hidden="1"/>
    <cellStyle name="Hyperlink" xfId="10121" builtinId="8" hidden="1"/>
    <cellStyle name="Hyperlink" xfId="10123" builtinId="8" hidden="1"/>
    <cellStyle name="Hyperlink" xfId="10125" builtinId="8" hidden="1"/>
    <cellStyle name="Hyperlink" xfId="10127" builtinId="8" hidden="1"/>
    <cellStyle name="Hyperlink" xfId="10129" builtinId="8" hidden="1"/>
    <cellStyle name="Hyperlink" xfId="10131" builtinId="8" hidden="1"/>
    <cellStyle name="Hyperlink" xfId="10133" builtinId="8" hidden="1"/>
    <cellStyle name="Hyperlink" xfId="10135" builtinId="8" hidden="1"/>
    <cellStyle name="Hyperlink" xfId="10137" builtinId="8" hidden="1"/>
    <cellStyle name="Hyperlink" xfId="10139" builtinId="8" hidden="1"/>
    <cellStyle name="Hyperlink" xfId="10141" builtinId="8" hidden="1"/>
    <cellStyle name="Hyperlink" xfId="10143" builtinId="8" hidden="1"/>
    <cellStyle name="Hyperlink" xfId="10145" builtinId="8" hidden="1"/>
    <cellStyle name="Hyperlink" xfId="10147" builtinId="8" hidden="1"/>
    <cellStyle name="Hyperlink" xfId="10149" builtinId="8" hidden="1"/>
    <cellStyle name="Hyperlink" xfId="10151" builtinId="8" hidden="1"/>
    <cellStyle name="Hyperlink" xfId="10153" builtinId="8" hidden="1"/>
    <cellStyle name="Hyperlink" xfId="10155" builtinId="8" hidden="1"/>
    <cellStyle name="Hyperlink" xfId="10157" builtinId="8" hidden="1"/>
    <cellStyle name="Hyperlink" xfId="10159" builtinId="8" hidden="1"/>
    <cellStyle name="Hyperlink" xfId="10161" builtinId="8" hidden="1"/>
    <cellStyle name="Hyperlink" xfId="10163" builtinId="8" hidden="1"/>
    <cellStyle name="Hyperlink" xfId="10165" builtinId="8" hidden="1"/>
    <cellStyle name="Hyperlink" xfId="10167" builtinId="8" hidden="1"/>
    <cellStyle name="Hyperlink" xfId="10169" builtinId="8" hidden="1"/>
    <cellStyle name="Hyperlink" xfId="10171" builtinId="8" hidden="1"/>
    <cellStyle name="Hyperlink" xfId="10173" builtinId="8" hidden="1"/>
    <cellStyle name="Hyperlink" xfId="10175" builtinId="8" hidden="1"/>
    <cellStyle name="Hyperlink" xfId="10177" builtinId="8" hidden="1"/>
    <cellStyle name="Hyperlink" xfId="10179" builtinId="8" hidden="1"/>
    <cellStyle name="Hyperlink" xfId="10181" builtinId="8" hidden="1"/>
    <cellStyle name="Hyperlink" xfId="10183" builtinId="8" hidden="1"/>
    <cellStyle name="Hyperlink" xfId="10185" builtinId="8" hidden="1"/>
    <cellStyle name="Hyperlink" xfId="10187" builtinId="8" hidden="1"/>
    <cellStyle name="Hyperlink" xfId="10189" builtinId="8" hidden="1"/>
    <cellStyle name="Hyperlink" xfId="10191" builtinId="8" hidden="1"/>
    <cellStyle name="Hyperlink" xfId="10193" builtinId="8" hidden="1"/>
    <cellStyle name="Hyperlink" xfId="10195" builtinId="8" hidden="1"/>
    <cellStyle name="Hyperlink" xfId="10197" builtinId="8" hidden="1"/>
    <cellStyle name="Hyperlink" xfId="10199" builtinId="8" hidden="1"/>
    <cellStyle name="Hyperlink" xfId="10201" builtinId="8" hidden="1"/>
    <cellStyle name="Hyperlink" xfId="10203" builtinId="8" hidden="1"/>
    <cellStyle name="Hyperlink" xfId="10205" builtinId="8" hidden="1"/>
    <cellStyle name="Hyperlink" xfId="10207" builtinId="8" hidden="1"/>
    <cellStyle name="Hyperlink" xfId="10209" builtinId="8" hidden="1"/>
    <cellStyle name="Hyperlink" xfId="10211" builtinId="8" hidden="1"/>
    <cellStyle name="Hyperlink" xfId="10213" builtinId="8" hidden="1"/>
    <cellStyle name="Hyperlink" xfId="10215" builtinId="8" hidden="1"/>
    <cellStyle name="Hyperlink" xfId="10217" builtinId="8" hidden="1"/>
    <cellStyle name="Hyperlink" xfId="10219" builtinId="8" hidden="1"/>
    <cellStyle name="Hyperlink" xfId="10221" builtinId="8" hidden="1"/>
    <cellStyle name="Hyperlink" xfId="10223" builtinId="8" hidden="1"/>
    <cellStyle name="Hyperlink" xfId="10225" builtinId="8" hidden="1"/>
    <cellStyle name="Hyperlink" xfId="10227" builtinId="8" hidden="1"/>
    <cellStyle name="Hyperlink" xfId="10229" builtinId="8" hidden="1"/>
    <cellStyle name="Hyperlink" xfId="10231" builtinId="8" hidden="1"/>
    <cellStyle name="Hyperlink" xfId="10233" builtinId="8" hidden="1"/>
    <cellStyle name="Hyperlink" xfId="10235" builtinId="8" hidden="1"/>
    <cellStyle name="Hyperlink" xfId="10237" builtinId="8" hidden="1"/>
    <cellStyle name="Hyperlink" xfId="10239" builtinId="8" hidden="1"/>
    <cellStyle name="Hyperlink" xfId="10241" builtinId="8" hidden="1"/>
    <cellStyle name="Hyperlink" xfId="10243" builtinId="8" hidden="1"/>
    <cellStyle name="Hyperlink" xfId="10245" builtinId="8" hidden="1"/>
    <cellStyle name="Hyperlink" xfId="10247" builtinId="8" hidden="1"/>
    <cellStyle name="Hyperlink" xfId="10249" builtinId="8" hidden="1"/>
    <cellStyle name="Hyperlink" xfId="10251" builtinId="8" hidden="1"/>
    <cellStyle name="Hyperlink" xfId="10253" builtinId="8" hidden="1"/>
    <cellStyle name="Hyperlink" xfId="10255" builtinId="8" hidden="1"/>
    <cellStyle name="Hyperlink" xfId="10257" builtinId="8" hidden="1"/>
    <cellStyle name="Hyperlink" xfId="10259" builtinId="8" hidden="1"/>
    <cellStyle name="Hyperlink" xfId="10261" builtinId="8" hidden="1"/>
    <cellStyle name="Hyperlink" xfId="10263" builtinId="8" hidden="1"/>
    <cellStyle name="Hyperlink" xfId="10265" builtinId="8" hidden="1"/>
    <cellStyle name="Hyperlink" xfId="10267" builtinId="8" hidden="1"/>
    <cellStyle name="Hyperlink" xfId="10269" builtinId="8" hidden="1"/>
    <cellStyle name="Hyperlink" xfId="10271" builtinId="8" hidden="1"/>
    <cellStyle name="Hyperlink" xfId="10273" builtinId="8" hidden="1"/>
    <cellStyle name="Hyperlink" xfId="10275" builtinId="8" hidden="1"/>
    <cellStyle name="Hyperlink" xfId="10277" builtinId="8" hidden="1"/>
    <cellStyle name="Hyperlink" xfId="10279" builtinId="8" hidden="1"/>
    <cellStyle name="Hyperlink" xfId="10281" builtinId="8" hidden="1"/>
    <cellStyle name="Hyperlink" xfId="10283" builtinId="8" hidden="1"/>
    <cellStyle name="Hyperlink" xfId="10285" builtinId="8" hidden="1"/>
    <cellStyle name="Hyperlink" xfId="10287" builtinId="8" hidden="1"/>
    <cellStyle name="Hyperlink" xfId="10289" builtinId="8" hidden="1"/>
    <cellStyle name="Hyperlink" xfId="10291" builtinId="8" hidden="1"/>
    <cellStyle name="Hyperlink" xfId="10293" builtinId="8" hidden="1"/>
    <cellStyle name="Hyperlink" xfId="10295" builtinId="8" hidden="1"/>
    <cellStyle name="Hyperlink" xfId="10297" builtinId="8" hidden="1"/>
    <cellStyle name="Hyperlink" xfId="10299" builtinId="8" hidden="1"/>
    <cellStyle name="Hyperlink" xfId="10301" builtinId="8" hidden="1"/>
    <cellStyle name="Hyperlink" xfId="10303" builtinId="8" hidden="1"/>
    <cellStyle name="Hyperlink" xfId="10305" builtinId="8" hidden="1"/>
    <cellStyle name="Hyperlink" xfId="10307" builtinId="8" hidden="1"/>
    <cellStyle name="Hyperlink" xfId="10309" builtinId="8" hidden="1"/>
    <cellStyle name="Hyperlink" xfId="10311" builtinId="8" hidden="1"/>
    <cellStyle name="Hyperlink" xfId="10313" builtinId="8" hidden="1"/>
    <cellStyle name="Hyperlink" xfId="10315" builtinId="8" hidden="1"/>
    <cellStyle name="Hyperlink" xfId="10317" builtinId="8" hidden="1"/>
    <cellStyle name="Hyperlink" xfId="10319" builtinId="8" hidden="1"/>
    <cellStyle name="Hyperlink" xfId="10321" builtinId="8" hidden="1"/>
    <cellStyle name="Hyperlink" xfId="10323" builtinId="8" hidden="1"/>
    <cellStyle name="Hyperlink" xfId="10325" builtinId="8" hidden="1"/>
    <cellStyle name="Hyperlink" xfId="10327" builtinId="8" hidden="1"/>
    <cellStyle name="Hyperlink" xfId="10329" builtinId="8" hidden="1"/>
    <cellStyle name="Hyperlink" xfId="10331" builtinId="8" hidden="1"/>
    <cellStyle name="Hyperlink" xfId="10333" builtinId="8" hidden="1"/>
    <cellStyle name="Hyperlink" xfId="10335" builtinId="8" hidden="1"/>
    <cellStyle name="Hyperlink" xfId="10337" builtinId="8" hidden="1"/>
    <cellStyle name="Hyperlink" xfId="10339" builtinId="8" hidden="1"/>
    <cellStyle name="Hyperlink" xfId="10341" builtinId="8" hidden="1"/>
    <cellStyle name="Hyperlink" xfId="10343" builtinId="8" hidden="1"/>
    <cellStyle name="Hyperlink" xfId="10345" builtinId="8" hidden="1"/>
    <cellStyle name="Hyperlink" xfId="10347" builtinId="8" hidden="1"/>
    <cellStyle name="Hyperlink" xfId="10349" builtinId="8" hidden="1"/>
    <cellStyle name="Hyperlink" xfId="10351" builtinId="8" hidden="1"/>
    <cellStyle name="Hyperlink" xfId="10353" builtinId="8" hidden="1"/>
    <cellStyle name="Hyperlink" xfId="10355" builtinId="8" hidden="1"/>
    <cellStyle name="Hyperlink" xfId="10357" builtinId="8" hidden="1"/>
    <cellStyle name="Hyperlink" xfId="10359" builtinId="8" hidden="1"/>
    <cellStyle name="Hyperlink" xfId="10361" builtinId="8" hidden="1"/>
    <cellStyle name="Hyperlink" xfId="10363" builtinId="8" hidden="1"/>
    <cellStyle name="Hyperlink" xfId="10365" builtinId="8" hidden="1"/>
    <cellStyle name="Hyperlink" xfId="10367" builtinId="8" hidden="1"/>
    <cellStyle name="Hyperlink" xfId="10369" builtinId="8" hidden="1"/>
    <cellStyle name="Hyperlink" xfId="10371" builtinId="8" hidden="1"/>
    <cellStyle name="Hyperlink" xfId="10373" builtinId="8" hidden="1"/>
    <cellStyle name="Hyperlink" xfId="10375" builtinId="8" hidden="1"/>
    <cellStyle name="Hyperlink" xfId="10377" builtinId="8" hidden="1"/>
    <cellStyle name="Hyperlink" xfId="10379" builtinId="8" hidden="1"/>
    <cellStyle name="Hyperlink" xfId="10381" builtinId="8" hidden="1"/>
    <cellStyle name="Hyperlink" xfId="10383" builtinId="8" hidden="1"/>
    <cellStyle name="Hyperlink" xfId="10385" builtinId="8" hidden="1"/>
    <cellStyle name="Hyperlink" xfId="10387" builtinId="8" hidden="1"/>
    <cellStyle name="Hyperlink" xfId="10389" builtinId="8" hidden="1"/>
    <cellStyle name="Hyperlink" xfId="10391" builtinId="8" hidden="1"/>
    <cellStyle name="Hyperlink" xfId="10393" builtinId="8" hidden="1"/>
    <cellStyle name="Hyperlink" xfId="10395" builtinId="8" hidden="1"/>
    <cellStyle name="Hyperlink" xfId="10397" builtinId="8" hidden="1"/>
    <cellStyle name="Hyperlink" xfId="10399" builtinId="8" hidden="1"/>
    <cellStyle name="Hyperlink" xfId="10401" builtinId="8" hidden="1"/>
    <cellStyle name="Hyperlink" xfId="10403" builtinId="8" hidden="1"/>
    <cellStyle name="Hyperlink" xfId="10405" builtinId="8" hidden="1"/>
    <cellStyle name="Hyperlink" xfId="10407" builtinId="8" hidden="1"/>
    <cellStyle name="Hyperlink" xfId="10409" builtinId="8" hidden="1"/>
    <cellStyle name="Hyperlink" xfId="10411" builtinId="8" hidden="1"/>
    <cellStyle name="Hyperlink" xfId="10413" builtinId="8" hidden="1"/>
    <cellStyle name="Hyperlink" xfId="10415" builtinId="8" hidden="1"/>
    <cellStyle name="Hyperlink" xfId="10417" builtinId="8" hidden="1"/>
    <cellStyle name="Hyperlink" xfId="10419" builtinId="8" hidden="1"/>
    <cellStyle name="Hyperlink" xfId="10421" builtinId="8" hidden="1"/>
    <cellStyle name="Hyperlink" xfId="10423" builtinId="8" hidden="1"/>
    <cellStyle name="Hyperlink" xfId="10425" builtinId="8" hidden="1"/>
    <cellStyle name="Hyperlink" xfId="10427" builtinId="8" hidden="1"/>
    <cellStyle name="Hyperlink" xfId="10429" builtinId="8" hidden="1"/>
    <cellStyle name="Hyperlink" xfId="10431" builtinId="8" hidden="1"/>
    <cellStyle name="Hyperlink" xfId="10433" builtinId="8" hidden="1"/>
    <cellStyle name="Hyperlink" xfId="10435" builtinId="8" hidden="1"/>
    <cellStyle name="Hyperlink" xfId="10437" builtinId="8" hidden="1"/>
    <cellStyle name="Hyperlink" xfId="10439" builtinId="8" hidden="1"/>
    <cellStyle name="Hyperlink" xfId="10441" builtinId="8" hidden="1"/>
    <cellStyle name="Hyperlink" xfId="10443" builtinId="8" hidden="1"/>
    <cellStyle name="Hyperlink" xfId="10445" builtinId="8" hidden="1"/>
    <cellStyle name="Hyperlink" xfId="10447" builtinId="8" hidden="1"/>
    <cellStyle name="Hyperlink" xfId="10449" builtinId="8" hidden="1"/>
    <cellStyle name="Hyperlink" xfId="10451" builtinId="8" hidden="1"/>
    <cellStyle name="Hyperlink" xfId="10453" builtinId="8" hidden="1"/>
    <cellStyle name="Hyperlink" xfId="10455" builtinId="8" hidden="1"/>
    <cellStyle name="Hyperlink" xfId="10457" builtinId="8" hidden="1"/>
    <cellStyle name="Hyperlink" xfId="10459" builtinId="8" hidden="1"/>
    <cellStyle name="Hyperlink" xfId="10461" builtinId="8" hidden="1"/>
    <cellStyle name="Hyperlink" xfId="10463" builtinId="8" hidden="1"/>
    <cellStyle name="Hyperlink" xfId="10465" builtinId="8" hidden="1"/>
    <cellStyle name="Hyperlink" xfId="10467" builtinId="8" hidden="1"/>
    <cellStyle name="Hyperlink" xfId="10469" builtinId="8" hidden="1"/>
    <cellStyle name="Hyperlink" xfId="10471" builtinId="8" hidden="1"/>
    <cellStyle name="Hyperlink" xfId="10473" builtinId="8" hidden="1"/>
    <cellStyle name="Hyperlink" xfId="10475" builtinId="8" hidden="1"/>
    <cellStyle name="Hyperlink" xfId="10477" builtinId="8" hidden="1"/>
    <cellStyle name="Hyperlink" xfId="10479" builtinId="8" hidden="1"/>
    <cellStyle name="Hyperlink" xfId="10481" builtinId="8" hidden="1"/>
    <cellStyle name="Hyperlink" xfId="10483" builtinId="8" hidden="1"/>
    <cellStyle name="Hyperlink" xfId="10485" builtinId="8" hidden="1"/>
    <cellStyle name="Hyperlink" xfId="10487" builtinId="8" hidden="1"/>
    <cellStyle name="Hyperlink" xfId="10489" builtinId="8" hidden="1"/>
    <cellStyle name="Hyperlink" xfId="10491" builtinId="8" hidden="1"/>
    <cellStyle name="Hyperlink" xfId="10493" builtinId="8" hidden="1"/>
    <cellStyle name="Hyperlink" xfId="10495" builtinId="8" hidden="1"/>
    <cellStyle name="Hyperlink" xfId="10497" builtinId="8" hidden="1"/>
    <cellStyle name="Hyperlink" xfId="10499" builtinId="8" hidden="1"/>
    <cellStyle name="Hyperlink" xfId="10501" builtinId="8" hidden="1"/>
    <cellStyle name="Hyperlink" xfId="10503" builtinId="8" hidden="1"/>
    <cellStyle name="Hyperlink" xfId="10505" builtinId="8" hidden="1"/>
    <cellStyle name="Hyperlink" xfId="10507" builtinId="8" hidden="1"/>
    <cellStyle name="Hyperlink" xfId="10509" builtinId="8" hidden="1"/>
    <cellStyle name="Hyperlink" xfId="10511" builtinId="8" hidden="1"/>
    <cellStyle name="Hyperlink" xfId="10513" builtinId="8" hidden="1"/>
    <cellStyle name="Hyperlink" xfId="10515" builtinId="8" hidden="1"/>
    <cellStyle name="Hyperlink" xfId="10517" builtinId="8" hidden="1"/>
    <cellStyle name="Hyperlink" xfId="10519" builtinId="8" hidden="1"/>
    <cellStyle name="Hyperlink" xfId="10521" builtinId="8" hidden="1"/>
    <cellStyle name="Hyperlink" xfId="10523" builtinId="8" hidden="1"/>
    <cellStyle name="Hyperlink" xfId="10525" builtinId="8" hidden="1"/>
    <cellStyle name="Hyperlink" xfId="10527" builtinId="8" hidden="1"/>
    <cellStyle name="Hyperlink" xfId="10529" builtinId="8" hidden="1"/>
    <cellStyle name="Hyperlink" xfId="10531" builtinId="8" hidden="1"/>
    <cellStyle name="Hyperlink" xfId="10533" builtinId="8" hidden="1"/>
    <cellStyle name="Hyperlink" xfId="10535" builtinId="8" hidden="1"/>
    <cellStyle name="Hyperlink" xfId="10537" builtinId="8" hidden="1"/>
    <cellStyle name="Hyperlink" xfId="10539" builtinId="8" hidden="1"/>
    <cellStyle name="Hyperlink" xfId="10541" builtinId="8" hidden="1"/>
    <cellStyle name="Hyperlink" xfId="10543" builtinId="8" hidden="1"/>
    <cellStyle name="Hyperlink" xfId="10545" builtinId="8" hidden="1"/>
    <cellStyle name="Hyperlink" xfId="10547" builtinId="8" hidden="1"/>
    <cellStyle name="Hyperlink" xfId="10549" builtinId="8" hidden="1"/>
    <cellStyle name="Hyperlink" xfId="10551" builtinId="8" hidden="1"/>
    <cellStyle name="Hyperlink" xfId="10553" builtinId="8" hidden="1"/>
    <cellStyle name="Hyperlink" xfId="10555" builtinId="8" hidden="1"/>
    <cellStyle name="Hyperlink" xfId="10557" builtinId="8" hidden="1"/>
    <cellStyle name="Hyperlink" xfId="10559" builtinId="8" hidden="1"/>
    <cellStyle name="Hyperlink" xfId="10561" builtinId="8" hidden="1"/>
    <cellStyle name="Hyperlink" xfId="10563" builtinId="8" hidden="1"/>
    <cellStyle name="Hyperlink" xfId="10565" builtinId="8" hidden="1"/>
    <cellStyle name="Hyperlink" xfId="10567" builtinId="8" hidden="1"/>
    <cellStyle name="Hyperlink" xfId="10569" builtinId="8" hidden="1"/>
    <cellStyle name="Hyperlink" xfId="10571" builtinId="8" hidden="1"/>
    <cellStyle name="Hyperlink" xfId="10573" builtinId="8" hidden="1"/>
    <cellStyle name="Hyperlink" xfId="10575" builtinId="8" hidden="1"/>
    <cellStyle name="Hyperlink" xfId="10577" builtinId="8" hidden="1"/>
    <cellStyle name="Hyperlink" xfId="10579" builtinId="8" hidden="1"/>
    <cellStyle name="Hyperlink" xfId="10581" builtinId="8" hidden="1"/>
    <cellStyle name="Hyperlink" xfId="10583" builtinId="8" hidden="1"/>
    <cellStyle name="Hyperlink" xfId="10585" builtinId="8" hidden="1"/>
    <cellStyle name="Hyperlink" xfId="10587" builtinId="8" hidden="1"/>
    <cellStyle name="Hyperlink" xfId="10589" builtinId="8" hidden="1"/>
    <cellStyle name="Hyperlink" xfId="10591" builtinId="8" hidden="1"/>
    <cellStyle name="Hyperlink" xfId="10593" builtinId="8" hidden="1"/>
    <cellStyle name="Hyperlink" xfId="10595" builtinId="8" hidden="1"/>
    <cellStyle name="Hyperlink" xfId="10597" builtinId="8" hidden="1"/>
    <cellStyle name="Hyperlink" xfId="10599" builtinId="8" hidden="1"/>
    <cellStyle name="Hyperlink" xfId="10601" builtinId="8" hidden="1"/>
    <cellStyle name="Hyperlink" xfId="10603" builtinId="8" hidden="1"/>
    <cellStyle name="Hyperlink" xfId="10605" builtinId="8" hidden="1"/>
    <cellStyle name="Hyperlink" xfId="10607" builtinId="8" hidden="1"/>
    <cellStyle name="Hyperlink" xfId="10609" builtinId="8" hidden="1"/>
    <cellStyle name="Hyperlink" xfId="10611" builtinId="8" hidden="1"/>
    <cellStyle name="Hyperlink" xfId="10613" builtinId="8" hidden="1"/>
    <cellStyle name="Hyperlink" xfId="10615" builtinId="8" hidden="1"/>
    <cellStyle name="Hyperlink" xfId="10617" builtinId="8" hidden="1"/>
    <cellStyle name="Hyperlink" xfId="10619" builtinId="8" hidden="1"/>
    <cellStyle name="Hyperlink" xfId="10621" builtinId="8" hidden="1"/>
    <cellStyle name="Hyperlink" xfId="10623" builtinId="8" hidden="1"/>
    <cellStyle name="Hyperlink" xfId="10625" builtinId="8" hidden="1"/>
    <cellStyle name="Hyperlink" xfId="10627" builtinId="8" hidden="1"/>
    <cellStyle name="Hyperlink" xfId="10629" builtinId="8" hidden="1"/>
    <cellStyle name="Hyperlink" xfId="10631" builtinId="8" hidden="1"/>
    <cellStyle name="Hyperlink" xfId="10633" builtinId="8" hidden="1"/>
    <cellStyle name="Hyperlink" xfId="10635" builtinId="8" hidden="1"/>
    <cellStyle name="Hyperlink" xfId="10637" builtinId="8" hidden="1"/>
    <cellStyle name="Hyperlink" xfId="10639" builtinId="8" hidden="1"/>
    <cellStyle name="Hyperlink" xfId="10641" builtinId="8" hidden="1"/>
    <cellStyle name="Hyperlink" xfId="10643" builtinId="8" hidden="1"/>
    <cellStyle name="Hyperlink" xfId="10645" builtinId="8" hidden="1"/>
    <cellStyle name="Hyperlink" xfId="10647" builtinId="8" hidden="1"/>
    <cellStyle name="Hyperlink" xfId="10649" builtinId="8" hidden="1"/>
    <cellStyle name="Hyperlink" xfId="10651" builtinId="8" hidden="1"/>
    <cellStyle name="Hyperlink" xfId="10653" builtinId="8" hidden="1"/>
    <cellStyle name="Hyperlink" xfId="10655" builtinId="8" hidden="1"/>
    <cellStyle name="Hyperlink" xfId="10657" builtinId="8" hidden="1"/>
    <cellStyle name="Hyperlink" xfId="10659" builtinId="8" hidden="1"/>
    <cellStyle name="Hyperlink" xfId="10661" builtinId="8" hidden="1"/>
    <cellStyle name="Hyperlink" xfId="10663" builtinId="8" hidden="1"/>
    <cellStyle name="Hyperlink" xfId="10665" builtinId="8" hidden="1"/>
    <cellStyle name="Hyperlink" xfId="10667" builtinId="8" hidden="1"/>
    <cellStyle name="Hyperlink" xfId="10669" builtinId="8" hidden="1"/>
    <cellStyle name="Hyperlink" xfId="10671" builtinId="8" hidden="1"/>
    <cellStyle name="Hyperlink" xfId="10673" builtinId="8" hidden="1"/>
    <cellStyle name="Hyperlink" xfId="10675" builtinId="8" hidden="1"/>
    <cellStyle name="Hyperlink" xfId="10677" builtinId="8" hidden="1"/>
    <cellStyle name="Hyperlink" xfId="10679" builtinId="8" hidden="1"/>
    <cellStyle name="Hyperlink" xfId="10681" builtinId="8" hidden="1"/>
    <cellStyle name="Hyperlink" xfId="10683" builtinId="8" hidden="1"/>
    <cellStyle name="Hyperlink" xfId="10685" builtinId="8" hidden="1"/>
    <cellStyle name="Hyperlink" xfId="10687" builtinId="8" hidden="1"/>
    <cellStyle name="Hyperlink" xfId="10689" builtinId="8" hidden="1"/>
    <cellStyle name="Hyperlink" xfId="10691" builtinId="8" hidden="1"/>
    <cellStyle name="Hyperlink" xfId="10693" builtinId="8" hidden="1"/>
    <cellStyle name="Hyperlink" xfId="10695" builtinId="8" hidden="1"/>
    <cellStyle name="Hyperlink" xfId="10697" builtinId="8" hidden="1"/>
    <cellStyle name="Hyperlink" xfId="10699" builtinId="8" hidden="1"/>
    <cellStyle name="Hyperlink" xfId="10701" builtinId="8" hidden="1"/>
    <cellStyle name="Hyperlink" xfId="10703" builtinId="8" hidden="1"/>
    <cellStyle name="Hyperlink" xfId="10705" builtinId="8" hidden="1"/>
    <cellStyle name="Hyperlink" xfId="10707" builtinId="8" hidden="1"/>
    <cellStyle name="Hyperlink" xfId="10709" builtinId="8" hidden="1"/>
    <cellStyle name="Hyperlink" xfId="10711" builtinId="8" hidden="1"/>
    <cellStyle name="Hyperlink" xfId="10713" builtinId="8" hidden="1"/>
    <cellStyle name="Hyperlink" xfId="10715" builtinId="8" hidden="1"/>
    <cellStyle name="Hyperlink" xfId="10717" builtinId="8" hidden="1"/>
    <cellStyle name="Hyperlink" xfId="10719" builtinId="8" hidden="1"/>
    <cellStyle name="Hyperlink" xfId="10721" builtinId="8" hidden="1"/>
    <cellStyle name="Hyperlink" xfId="10723" builtinId="8" hidden="1"/>
    <cellStyle name="Hyperlink" xfId="10725" builtinId="8" hidden="1"/>
    <cellStyle name="Hyperlink" xfId="10727" builtinId="8" hidden="1"/>
    <cellStyle name="Hyperlink" xfId="10729" builtinId="8" hidden="1"/>
    <cellStyle name="Hyperlink" xfId="10731" builtinId="8" hidden="1"/>
    <cellStyle name="Hyperlink" xfId="10733" builtinId="8" hidden="1"/>
    <cellStyle name="Hyperlink" xfId="10735" builtinId="8" hidden="1"/>
    <cellStyle name="Hyperlink" xfId="10737" builtinId="8" hidden="1"/>
    <cellStyle name="Hyperlink" xfId="10739" builtinId="8" hidden="1"/>
    <cellStyle name="Hyperlink" xfId="10741" builtinId="8" hidden="1"/>
    <cellStyle name="Hyperlink" xfId="10743" builtinId="8" hidden="1"/>
    <cellStyle name="Hyperlink" xfId="10745" builtinId="8" hidden="1"/>
    <cellStyle name="Hyperlink" xfId="10747" builtinId="8" hidden="1"/>
    <cellStyle name="Hyperlink" xfId="10749" builtinId="8" hidden="1"/>
    <cellStyle name="Hyperlink" xfId="10751" builtinId="8" hidden="1"/>
    <cellStyle name="Hyperlink" xfId="10753" builtinId="8" hidden="1"/>
    <cellStyle name="Hyperlink" xfId="10755" builtinId="8" hidden="1"/>
    <cellStyle name="Hyperlink" xfId="10757" builtinId="8" hidden="1"/>
    <cellStyle name="Hyperlink" xfId="10759" builtinId="8" hidden="1"/>
    <cellStyle name="Hyperlink" xfId="10761" builtinId="8" hidden="1"/>
    <cellStyle name="Hyperlink" xfId="10763" builtinId="8" hidden="1"/>
    <cellStyle name="Hyperlink" xfId="10765" builtinId="8" hidden="1"/>
    <cellStyle name="Hyperlink" xfId="10767" builtinId="8" hidden="1"/>
    <cellStyle name="Hyperlink" xfId="10769" builtinId="8" hidden="1"/>
    <cellStyle name="Hyperlink" xfId="10771" builtinId="8" hidden="1"/>
    <cellStyle name="Hyperlink" xfId="10773" builtinId="8" hidden="1"/>
    <cellStyle name="Hyperlink" xfId="10775" builtinId="8" hidden="1"/>
    <cellStyle name="Hyperlink" xfId="10777" builtinId="8" hidden="1"/>
    <cellStyle name="Hyperlink" xfId="10779" builtinId="8" hidden="1"/>
    <cellStyle name="Hyperlink" xfId="10781" builtinId="8" hidden="1"/>
    <cellStyle name="Hyperlink" xfId="10783" builtinId="8" hidden="1"/>
    <cellStyle name="Hyperlink" xfId="10785" builtinId="8" hidden="1"/>
    <cellStyle name="Hyperlink" xfId="10787" builtinId="8" hidden="1"/>
    <cellStyle name="Hyperlink" xfId="10789" builtinId="8" hidden="1"/>
    <cellStyle name="Hyperlink" xfId="10791" builtinId="8" hidden="1"/>
    <cellStyle name="Hyperlink" xfId="10793" builtinId="8" hidden="1"/>
    <cellStyle name="Hyperlink" xfId="10795" builtinId="8" hidden="1"/>
    <cellStyle name="Hyperlink" xfId="10797" builtinId="8" hidden="1"/>
    <cellStyle name="Hyperlink" xfId="10799" builtinId="8" hidden="1"/>
    <cellStyle name="Hyperlink" xfId="10801" builtinId="8" hidden="1"/>
    <cellStyle name="Hyperlink" xfId="10803" builtinId="8" hidden="1"/>
    <cellStyle name="Hyperlink" xfId="10805" builtinId="8" hidden="1"/>
    <cellStyle name="Hyperlink" xfId="10807" builtinId="8" hidden="1"/>
    <cellStyle name="Hyperlink" xfId="10809" builtinId="8" hidden="1"/>
    <cellStyle name="Hyperlink" xfId="10811" builtinId="8" hidden="1"/>
    <cellStyle name="Hyperlink" xfId="10813" builtinId="8" hidden="1"/>
    <cellStyle name="Hyperlink" xfId="10815" builtinId="8" hidden="1"/>
    <cellStyle name="Hyperlink" xfId="10817" builtinId="8" hidden="1"/>
    <cellStyle name="Hyperlink" xfId="10819" builtinId="8" hidden="1"/>
    <cellStyle name="Hyperlink" xfId="10821" builtinId="8" hidden="1"/>
    <cellStyle name="Hyperlink" xfId="10823" builtinId="8" hidden="1"/>
    <cellStyle name="Hyperlink" xfId="10825" builtinId="8" hidden="1"/>
    <cellStyle name="Hyperlink" xfId="10827" builtinId="8" hidden="1"/>
    <cellStyle name="Hyperlink" xfId="10829" builtinId="8" hidden="1"/>
    <cellStyle name="Hyperlink" xfId="10831" builtinId="8" hidden="1"/>
    <cellStyle name="Hyperlink" xfId="10833" builtinId="8" hidden="1"/>
    <cellStyle name="Hyperlink" xfId="10835" builtinId="8" hidden="1"/>
    <cellStyle name="Hyperlink" xfId="10837" builtinId="8" hidden="1"/>
    <cellStyle name="Hyperlink" xfId="10842" builtinId="8" hidden="1"/>
    <cellStyle name="Hyperlink" xfId="10844" builtinId="8" hidden="1"/>
    <cellStyle name="Hyperlink" xfId="10846" builtinId="8" hidden="1"/>
    <cellStyle name="Hyperlink" xfId="10848" builtinId="8" hidden="1"/>
    <cellStyle name="Hyperlink" xfId="10850" builtinId="8" hidden="1"/>
    <cellStyle name="Hyperlink" xfId="10852" builtinId="8" hidden="1"/>
    <cellStyle name="Hyperlink" xfId="10854" builtinId="8" hidden="1"/>
    <cellStyle name="Hyperlink" xfId="10856" builtinId="8" hidden="1"/>
    <cellStyle name="Hyperlink" xfId="10858" builtinId="8" hidden="1"/>
    <cellStyle name="Hyperlink" xfId="10860" builtinId="8" hidden="1"/>
    <cellStyle name="Hyperlink" xfId="10862" builtinId="8" hidden="1"/>
    <cellStyle name="Hyperlink" xfId="10864" builtinId="8" hidden="1"/>
    <cellStyle name="Hyperlink" xfId="10866" builtinId="8" hidden="1"/>
    <cellStyle name="Hyperlink" xfId="10868" builtinId="8" hidden="1"/>
    <cellStyle name="Hyperlink" xfId="10870" builtinId="8" hidden="1"/>
    <cellStyle name="Hyperlink" xfId="10872" builtinId="8" hidden="1"/>
    <cellStyle name="Hyperlink" xfId="10874" builtinId="8" hidden="1"/>
    <cellStyle name="Hyperlink" xfId="10876" builtinId="8" hidden="1"/>
    <cellStyle name="Hyperlink" xfId="10878" builtinId="8" hidden="1"/>
    <cellStyle name="Hyperlink" xfId="10880" builtinId="8" hidden="1"/>
    <cellStyle name="Hyperlink" xfId="10882" builtinId="8" hidden="1"/>
    <cellStyle name="Hyperlink" xfId="10884" builtinId="8" hidden="1"/>
    <cellStyle name="Hyperlink" xfId="10886" builtinId="8" hidden="1"/>
    <cellStyle name="Hyperlink" xfId="10888" builtinId="8" hidden="1"/>
    <cellStyle name="Hyperlink" xfId="10890" builtinId="8" hidden="1"/>
    <cellStyle name="Hyperlink" xfId="10892" builtinId="8" hidden="1"/>
    <cellStyle name="Hyperlink" xfId="10894" builtinId="8" hidden="1"/>
    <cellStyle name="Hyperlink" xfId="10896" builtinId="8" hidden="1"/>
    <cellStyle name="Hyperlink" xfId="10898" builtinId="8" hidden="1"/>
    <cellStyle name="Hyperlink" xfId="10900" builtinId="8" hidden="1"/>
    <cellStyle name="Hyperlink" xfId="10902" builtinId="8" hidden="1"/>
    <cellStyle name="Hyperlink" xfId="10904" builtinId="8" hidden="1"/>
    <cellStyle name="Hyperlink" xfId="10906" builtinId="8" hidden="1"/>
    <cellStyle name="Hyperlink" xfId="10908" builtinId="8" hidden="1"/>
    <cellStyle name="Hyperlink" xfId="10910" builtinId="8" hidden="1"/>
    <cellStyle name="Hyperlink" xfId="10912" builtinId="8" hidden="1"/>
    <cellStyle name="Hyperlink" xfId="10914" builtinId="8" hidden="1"/>
    <cellStyle name="Hyperlink" xfId="10916" builtinId="8" hidden="1"/>
    <cellStyle name="Hyperlink" xfId="10918" builtinId="8" hidden="1"/>
    <cellStyle name="Hyperlink" xfId="10920" builtinId="8" hidden="1"/>
    <cellStyle name="Hyperlink" xfId="10922" builtinId="8" hidden="1"/>
    <cellStyle name="Hyperlink" xfId="10924" builtinId="8" hidden="1"/>
    <cellStyle name="Hyperlink" xfId="10926" builtinId="8" hidden="1"/>
    <cellStyle name="Hyperlink" xfId="10928" builtinId="8" hidden="1"/>
    <cellStyle name="Hyperlink" xfId="10930" builtinId="8" hidden="1"/>
    <cellStyle name="Hyperlink" xfId="10932" builtinId="8" hidden="1"/>
    <cellStyle name="Hyperlink" xfId="10934" builtinId="8" hidden="1"/>
    <cellStyle name="Hyperlink" xfId="10936" builtinId="8" hidden="1"/>
    <cellStyle name="Hyperlink" xfId="10938" builtinId="8" hidden="1"/>
    <cellStyle name="Hyperlink" xfId="10940" builtinId="8" hidden="1"/>
    <cellStyle name="Hyperlink" xfId="10942" builtinId="8" hidden="1"/>
    <cellStyle name="Hyperlink" xfId="10944" builtinId="8" hidden="1"/>
    <cellStyle name="Hyperlink" xfId="10946" builtinId="8" hidden="1"/>
    <cellStyle name="Hyperlink" xfId="10948" builtinId="8" hidden="1"/>
    <cellStyle name="Hyperlink" xfId="10950" builtinId="8" hidden="1"/>
    <cellStyle name="Hyperlink" xfId="10952" builtinId="8" hidden="1"/>
    <cellStyle name="Hyperlink" xfId="10954" builtinId="8" hidden="1"/>
    <cellStyle name="Hyperlink" xfId="10956" builtinId="8" hidden="1"/>
    <cellStyle name="Hyperlink" xfId="10958" builtinId="8" hidden="1"/>
    <cellStyle name="Hyperlink" xfId="10960" builtinId="8" hidden="1"/>
    <cellStyle name="Hyperlink" xfId="10962" builtinId="8" hidden="1"/>
    <cellStyle name="Hyperlink" xfId="10964" builtinId="8" hidden="1"/>
    <cellStyle name="Hyperlink" xfId="10966" builtinId="8" hidden="1"/>
    <cellStyle name="Hyperlink" xfId="10968" builtinId="8" hidden="1"/>
    <cellStyle name="Hyperlink" xfId="10970" builtinId="8" hidden="1"/>
    <cellStyle name="Hyperlink" xfId="10972" builtinId="8" hidden="1"/>
    <cellStyle name="Hyperlink" xfId="10974" builtinId="8" hidden="1"/>
    <cellStyle name="Hyperlink" xfId="10976" builtinId="8" hidden="1"/>
    <cellStyle name="Hyperlink" xfId="10978" builtinId="8" hidden="1"/>
    <cellStyle name="Hyperlink" xfId="10980" builtinId="8" hidden="1"/>
    <cellStyle name="Hyperlink" xfId="10982" builtinId="8" hidden="1"/>
    <cellStyle name="Hyperlink" xfId="10984" builtinId="8" hidden="1"/>
    <cellStyle name="Hyperlink" xfId="10986" builtinId="8" hidden="1"/>
    <cellStyle name="Hyperlink" xfId="10988" builtinId="8" hidden="1"/>
    <cellStyle name="Hyperlink" xfId="10990" builtinId="8" hidden="1"/>
    <cellStyle name="Hyperlink" xfId="10992" builtinId="8" hidden="1"/>
    <cellStyle name="Hyperlink" xfId="10994" builtinId="8" hidden="1"/>
    <cellStyle name="Hyperlink" xfId="10996" builtinId="8" hidden="1"/>
    <cellStyle name="Hyperlink" xfId="10998" builtinId="8" hidden="1"/>
    <cellStyle name="Hyperlink" xfId="11000" builtinId="8" hidden="1"/>
    <cellStyle name="Hyperlink" xfId="11002" builtinId="8" hidden="1"/>
    <cellStyle name="Hyperlink" xfId="11004" builtinId="8" hidden="1"/>
    <cellStyle name="Hyperlink" xfId="11006" builtinId="8" hidden="1"/>
    <cellStyle name="Hyperlink" xfId="11008" builtinId="8" hidden="1"/>
    <cellStyle name="Hyperlink" xfId="11010" builtinId="8" hidden="1"/>
    <cellStyle name="Hyperlink" xfId="11012" builtinId="8" hidden="1"/>
    <cellStyle name="Hyperlink" xfId="11014" builtinId="8" hidden="1"/>
    <cellStyle name="Hyperlink" xfId="11016" builtinId="8" hidden="1"/>
    <cellStyle name="Hyperlink" xfId="11018" builtinId="8" hidden="1"/>
    <cellStyle name="Hyperlink" xfId="11020" builtinId="8" hidden="1"/>
    <cellStyle name="Hyperlink" xfId="11022" builtinId="8" hidden="1"/>
    <cellStyle name="Hyperlink" xfId="11024" builtinId="8" hidden="1"/>
    <cellStyle name="Hyperlink" xfId="11026" builtinId="8" hidden="1"/>
    <cellStyle name="Hyperlink" xfId="11028" builtinId="8" hidden="1"/>
    <cellStyle name="Hyperlink" xfId="11030" builtinId="8" hidden="1"/>
    <cellStyle name="Hyperlink" xfId="11032" builtinId="8" hidden="1"/>
    <cellStyle name="Hyperlink" xfId="11034" builtinId="8" hidden="1"/>
    <cellStyle name="Hyperlink" xfId="11036" builtinId="8" hidden="1"/>
    <cellStyle name="Hyperlink" xfId="11038" builtinId="8" hidden="1"/>
    <cellStyle name="Hyperlink" xfId="11040" builtinId="8" hidden="1"/>
    <cellStyle name="Hyperlink" xfId="11042" builtinId="8" hidden="1"/>
    <cellStyle name="Hyperlink" xfId="11044" builtinId="8" hidden="1"/>
    <cellStyle name="Hyperlink" xfId="11046" builtinId="8" hidden="1"/>
    <cellStyle name="Hyperlink" xfId="11048" builtinId="8" hidden="1"/>
    <cellStyle name="Hyperlink" xfId="11050" builtinId="8" hidden="1"/>
    <cellStyle name="Hyperlink" xfId="11052" builtinId="8" hidden="1"/>
    <cellStyle name="Hyperlink" xfId="11054" builtinId="8" hidden="1"/>
    <cellStyle name="Hyperlink" xfId="11056" builtinId="8" hidden="1"/>
    <cellStyle name="Hyperlink" xfId="11058" builtinId="8" hidden="1"/>
    <cellStyle name="Hyperlink" xfId="11060" builtinId="8" hidden="1"/>
    <cellStyle name="Hyperlink" xfId="11062" builtinId="8" hidden="1"/>
    <cellStyle name="Hyperlink" xfId="11064" builtinId="8" hidden="1"/>
    <cellStyle name="Hyperlink" xfId="11066" builtinId="8" hidden="1"/>
    <cellStyle name="Hyperlink" xfId="11068" builtinId="8" hidden="1"/>
    <cellStyle name="Hyperlink" xfId="11070" builtinId="8" hidden="1"/>
    <cellStyle name="Hyperlink" xfId="11072" builtinId="8" hidden="1"/>
    <cellStyle name="Hyperlink" xfId="11074" builtinId="8" hidden="1"/>
    <cellStyle name="Hyperlink" xfId="11076" builtinId="8" hidden="1"/>
    <cellStyle name="Hyperlink" xfId="11078" builtinId="8" hidden="1"/>
    <cellStyle name="Hyperlink" xfId="11080" builtinId="8" hidden="1"/>
    <cellStyle name="Hyperlink" xfId="11082" builtinId="8" hidden="1"/>
    <cellStyle name="Hyperlink" xfId="11084" builtinId="8" hidden="1"/>
    <cellStyle name="Hyperlink" xfId="11086" builtinId="8" hidden="1"/>
    <cellStyle name="Hyperlink" xfId="11088" builtinId="8" hidden="1"/>
    <cellStyle name="Hyperlink" xfId="11090" builtinId="8" hidden="1"/>
    <cellStyle name="Hyperlink" xfId="11092" builtinId="8" hidden="1"/>
    <cellStyle name="Hyperlink" xfId="11094" builtinId="8" hidden="1"/>
    <cellStyle name="Hyperlink" xfId="11096" builtinId="8" hidden="1"/>
    <cellStyle name="Hyperlink" xfId="11098" builtinId="8" hidden="1"/>
    <cellStyle name="Hyperlink" xfId="11100" builtinId="8" hidden="1"/>
    <cellStyle name="Hyperlink" xfId="11102" builtinId="8" hidden="1"/>
    <cellStyle name="Hyperlink" xfId="11104" builtinId="8" hidden="1"/>
    <cellStyle name="Hyperlink" xfId="11106" builtinId="8" hidden="1"/>
    <cellStyle name="Hyperlink" xfId="11108" builtinId="8" hidden="1"/>
    <cellStyle name="Hyperlink" xfId="11110" builtinId="8" hidden="1"/>
    <cellStyle name="Hyperlink" xfId="11112" builtinId="8" hidden="1"/>
    <cellStyle name="Hyperlink" xfId="11114" builtinId="8" hidden="1"/>
    <cellStyle name="Hyperlink" xfId="11116" builtinId="8" hidden="1"/>
    <cellStyle name="Hyperlink" xfId="11118" builtinId="8" hidden="1"/>
    <cellStyle name="Hyperlink" xfId="11120" builtinId="8" hidden="1"/>
    <cellStyle name="Hyperlink" xfId="11122" builtinId="8" hidden="1"/>
    <cellStyle name="Hyperlink" xfId="11124" builtinId="8" hidden="1"/>
    <cellStyle name="Hyperlink" xfId="11126" builtinId="8" hidden="1"/>
    <cellStyle name="Hyperlink" xfId="11128" builtinId="8" hidden="1"/>
    <cellStyle name="Hyperlink" xfId="11130" builtinId="8" hidden="1"/>
    <cellStyle name="Hyperlink" xfId="11132" builtinId="8" hidden="1"/>
    <cellStyle name="Hyperlink" xfId="11134" builtinId="8" hidden="1"/>
    <cellStyle name="Hyperlink" xfId="11136" builtinId="8" hidden="1"/>
    <cellStyle name="Hyperlink" xfId="11138" builtinId="8" hidden="1"/>
    <cellStyle name="Hyperlink" xfId="11140" builtinId="8" hidden="1"/>
    <cellStyle name="Hyperlink" xfId="11142" builtinId="8" hidden="1"/>
    <cellStyle name="Hyperlink" xfId="11144" builtinId="8" hidden="1"/>
    <cellStyle name="Hyperlink" xfId="11146" builtinId="8" hidden="1"/>
    <cellStyle name="Hyperlink" xfId="11148" builtinId="8" hidden="1"/>
    <cellStyle name="Hyperlink" xfId="11150" builtinId="8" hidden="1"/>
    <cellStyle name="Hyperlink" xfId="11152" builtinId="8" hidden="1"/>
    <cellStyle name="Hyperlink" xfId="11154" builtinId="8" hidden="1"/>
    <cellStyle name="Hyperlink" xfId="11156" builtinId="8" hidden="1"/>
    <cellStyle name="Hyperlink" xfId="11158" builtinId="8" hidden="1"/>
    <cellStyle name="Hyperlink" xfId="11160" builtinId="8" hidden="1"/>
    <cellStyle name="Hyperlink" xfId="11162" builtinId="8" hidden="1"/>
    <cellStyle name="Hyperlink" xfId="11164" builtinId="8" hidden="1"/>
    <cellStyle name="Hyperlink" xfId="11166" builtinId="8" hidden="1"/>
    <cellStyle name="Hyperlink" xfId="11168" builtinId="8" hidden="1"/>
    <cellStyle name="Hyperlink" xfId="11170" builtinId="8" hidden="1"/>
    <cellStyle name="Hyperlink" xfId="11172" builtinId="8" hidden="1"/>
    <cellStyle name="Hyperlink" xfId="11174" builtinId="8" hidden="1"/>
    <cellStyle name="Hyperlink" xfId="11176" builtinId="8" hidden="1"/>
    <cellStyle name="Hyperlink" xfId="11178" builtinId="8" hidden="1"/>
    <cellStyle name="Hyperlink" xfId="11180" builtinId="8" hidden="1"/>
    <cellStyle name="Hyperlink" xfId="11182" builtinId="8" hidden="1"/>
    <cellStyle name="Hyperlink" xfId="11184" builtinId="8" hidden="1"/>
    <cellStyle name="Hyperlink" xfId="11186" builtinId="8" hidden="1"/>
    <cellStyle name="Hyperlink" xfId="11188" builtinId="8" hidden="1"/>
    <cellStyle name="Hyperlink" xfId="11190" builtinId="8" hidden="1"/>
    <cellStyle name="Hyperlink" xfId="11192" builtinId="8" hidden="1"/>
    <cellStyle name="Hyperlink" xfId="11194" builtinId="8" hidden="1"/>
    <cellStyle name="Hyperlink" xfId="11196" builtinId="8" hidden="1"/>
    <cellStyle name="Hyperlink" xfId="11198" builtinId="8" hidden="1"/>
    <cellStyle name="Hyperlink" xfId="11200" builtinId="8" hidden="1"/>
    <cellStyle name="Hyperlink" xfId="11202" builtinId="8" hidden="1"/>
    <cellStyle name="Hyperlink" xfId="11204" builtinId="8" hidden="1"/>
    <cellStyle name="Hyperlink" xfId="11206" builtinId="8" hidden="1"/>
    <cellStyle name="Hyperlink" xfId="11208" builtinId="8" hidden="1"/>
    <cellStyle name="Hyperlink" xfId="11210" builtinId="8" hidden="1"/>
    <cellStyle name="Hyperlink" xfId="11212" builtinId="8" hidden="1"/>
    <cellStyle name="Hyperlink" xfId="11214" builtinId="8" hidden="1"/>
    <cellStyle name="Hyperlink" xfId="11216" builtinId="8" hidden="1"/>
    <cellStyle name="Hyperlink" xfId="11218" builtinId="8" hidden="1"/>
    <cellStyle name="Hyperlink" xfId="11220" builtinId="8" hidden="1"/>
    <cellStyle name="Hyperlink" xfId="11222" builtinId="8" hidden="1"/>
    <cellStyle name="Hyperlink" xfId="11224" builtinId="8" hidden="1"/>
    <cellStyle name="Hyperlink" xfId="11226" builtinId="8" hidden="1"/>
    <cellStyle name="Hyperlink" xfId="11228" builtinId="8" hidden="1"/>
    <cellStyle name="Hyperlink" xfId="11230" builtinId="8" hidden="1"/>
    <cellStyle name="Hyperlink" xfId="11232" builtinId="8" hidden="1"/>
    <cellStyle name="Hyperlink" xfId="11234" builtinId="8" hidden="1"/>
    <cellStyle name="Hyperlink" xfId="11236" builtinId="8" hidden="1"/>
    <cellStyle name="Hyperlink" xfId="11238" builtinId="8" hidden="1"/>
    <cellStyle name="Hyperlink" xfId="11240" builtinId="8" hidden="1"/>
    <cellStyle name="Hyperlink" xfId="11242" builtinId="8" hidden="1"/>
    <cellStyle name="Hyperlink" xfId="11244" builtinId="8" hidden="1"/>
    <cellStyle name="Hyperlink" xfId="11246" builtinId="8" hidden="1"/>
    <cellStyle name="Hyperlink" xfId="11248" builtinId="8" hidden="1"/>
    <cellStyle name="Hyperlink" xfId="11250" builtinId="8" hidden="1"/>
    <cellStyle name="Hyperlink" xfId="11252" builtinId="8" hidden="1"/>
    <cellStyle name="Hyperlink" xfId="11254" builtinId="8" hidden="1"/>
    <cellStyle name="Hyperlink" xfId="11256" builtinId="8" hidden="1"/>
    <cellStyle name="Hyperlink" xfId="11258" builtinId="8" hidden="1"/>
    <cellStyle name="Hyperlink" xfId="11260" builtinId="8" hidden="1"/>
    <cellStyle name="Hyperlink" xfId="11262" builtinId="8" hidden="1"/>
    <cellStyle name="Hyperlink" xfId="11264" builtinId="8" hidden="1"/>
    <cellStyle name="Hyperlink" xfId="11266" builtinId="8" hidden="1"/>
    <cellStyle name="Hyperlink" xfId="11268" builtinId="8" hidden="1"/>
    <cellStyle name="Hyperlink" xfId="11270"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08" builtinId="8" hidden="1"/>
    <cellStyle name="Hyperlink" xfId="11310" builtinId="8" hidden="1"/>
    <cellStyle name="Hyperlink" xfId="11312" builtinId="8" hidden="1"/>
    <cellStyle name="Hyperlink" xfId="11314" builtinId="8" hidden="1"/>
    <cellStyle name="Hyperlink" xfId="11316" builtinId="8" hidden="1"/>
    <cellStyle name="Hyperlink" xfId="11318" builtinId="8" hidden="1"/>
    <cellStyle name="Hyperlink" xfId="11320" builtinId="8" hidden="1"/>
    <cellStyle name="Hyperlink" xfId="11322" builtinId="8" hidden="1"/>
    <cellStyle name="Hyperlink" xfId="11324" builtinId="8" hidden="1"/>
    <cellStyle name="Hyperlink" xfId="11326" builtinId="8" hidden="1"/>
    <cellStyle name="Hyperlink" xfId="11328" builtinId="8" hidden="1"/>
    <cellStyle name="Hyperlink" xfId="11330" builtinId="8" hidden="1"/>
    <cellStyle name="Hyperlink" xfId="11332" builtinId="8" hidden="1"/>
    <cellStyle name="Hyperlink" xfId="11334" builtinId="8" hidden="1"/>
    <cellStyle name="Hyperlink" xfId="11336" builtinId="8" hidden="1"/>
    <cellStyle name="Hyperlink" xfId="11338" builtinId="8" hidden="1"/>
    <cellStyle name="Hyperlink" xfId="11340" builtinId="8" hidden="1"/>
    <cellStyle name="Hyperlink" xfId="11342" builtinId="8" hidden="1"/>
    <cellStyle name="Hyperlink" xfId="11344" builtinId="8" hidden="1"/>
    <cellStyle name="Hyperlink" xfId="11346" builtinId="8" hidden="1"/>
    <cellStyle name="Hyperlink" xfId="11348" builtinId="8" hidden="1"/>
    <cellStyle name="Hyperlink" xfId="11350" builtinId="8" hidden="1"/>
    <cellStyle name="Hyperlink" xfId="11352" builtinId="8" hidden="1"/>
    <cellStyle name="Hyperlink" xfId="11354" builtinId="8" hidden="1"/>
    <cellStyle name="Hyperlink" xfId="11356" builtinId="8" hidden="1"/>
    <cellStyle name="Hyperlink" xfId="11358" builtinId="8" hidden="1"/>
    <cellStyle name="Hyperlink" xfId="11360" builtinId="8" hidden="1"/>
    <cellStyle name="Hyperlink" xfId="11362" builtinId="8" hidden="1"/>
    <cellStyle name="Hyperlink" xfId="11364" builtinId="8" hidden="1"/>
    <cellStyle name="Hyperlink" xfId="11366" builtinId="8" hidden="1"/>
    <cellStyle name="Hyperlink" xfId="11368" builtinId="8" hidden="1"/>
    <cellStyle name="Hyperlink" xfId="11370" builtinId="8" hidden="1"/>
    <cellStyle name="Hyperlink" xfId="11372" builtinId="8" hidden="1"/>
    <cellStyle name="Hyperlink" xfId="11374" builtinId="8" hidden="1"/>
    <cellStyle name="Hyperlink" xfId="11376" builtinId="8" hidden="1"/>
    <cellStyle name="Hyperlink" xfId="11378" builtinId="8" hidden="1"/>
    <cellStyle name="Hyperlink" xfId="11380" builtinId="8" hidden="1"/>
    <cellStyle name="Hyperlink" xfId="11382" builtinId="8" hidden="1"/>
    <cellStyle name="Hyperlink" xfId="11384" builtinId="8" hidden="1"/>
    <cellStyle name="Hyperlink" xfId="11386" builtinId="8" hidden="1"/>
    <cellStyle name="Hyperlink" xfId="11388" builtinId="8" hidden="1"/>
    <cellStyle name="Hyperlink" xfId="11390" builtinId="8" hidden="1"/>
    <cellStyle name="Hyperlink" xfId="11392" builtinId="8" hidden="1"/>
    <cellStyle name="Hyperlink" xfId="11394" builtinId="8" hidden="1"/>
    <cellStyle name="Hyperlink" xfId="11396" builtinId="8" hidden="1"/>
    <cellStyle name="Hyperlink" xfId="11398" builtinId="8" hidden="1"/>
    <cellStyle name="Hyperlink" xfId="11400" builtinId="8" hidden="1"/>
    <cellStyle name="Hyperlink" xfId="11402" builtinId="8" hidden="1"/>
    <cellStyle name="Hyperlink" xfId="11404" builtinId="8" hidden="1"/>
    <cellStyle name="Hyperlink" xfId="11406" builtinId="8" hidden="1"/>
    <cellStyle name="Hyperlink" xfId="11408" builtinId="8" hidden="1"/>
    <cellStyle name="Hyperlink" xfId="11410" builtinId="8" hidden="1"/>
    <cellStyle name="Hyperlink" xfId="11412" builtinId="8" hidden="1"/>
    <cellStyle name="Hyperlink" xfId="11414" builtinId="8" hidden="1"/>
    <cellStyle name="Hyperlink" xfId="11416" builtinId="8" hidden="1"/>
    <cellStyle name="Hyperlink" xfId="11418" builtinId="8" hidden="1"/>
    <cellStyle name="Hyperlink" xfId="11420" builtinId="8" hidden="1"/>
    <cellStyle name="Hyperlink" xfId="11422" builtinId="8" hidden="1"/>
    <cellStyle name="Hyperlink" xfId="11424" builtinId="8" hidden="1"/>
    <cellStyle name="Hyperlink" xfId="11426" builtinId="8" hidden="1"/>
    <cellStyle name="Hyperlink" xfId="11428" builtinId="8" hidden="1"/>
    <cellStyle name="Hyperlink" xfId="11430" builtinId="8" hidden="1"/>
    <cellStyle name="Hyperlink" xfId="11432" builtinId="8" hidden="1"/>
    <cellStyle name="Hyperlink" xfId="11434" builtinId="8" hidden="1"/>
    <cellStyle name="Hyperlink" xfId="11436" builtinId="8" hidden="1"/>
    <cellStyle name="Hyperlink" xfId="11438" builtinId="8" hidden="1"/>
    <cellStyle name="Hyperlink" xfId="11440" builtinId="8" hidden="1"/>
    <cellStyle name="Hyperlink" xfId="11442" builtinId="8" hidden="1"/>
    <cellStyle name="Hyperlink" xfId="11444" builtinId="8" hidden="1"/>
    <cellStyle name="Hyperlink" xfId="11446" builtinId="8" hidden="1"/>
    <cellStyle name="Hyperlink" xfId="11448" builtinId="8" hidden="1"/>
    <cellStyle name="Hyperlink" xfId="11450" builtinId="8" hidden="1"/>
    <cellStyle name="Hyperlink" xfId="11452" builtinId="8" hidden="1"/>
    <cellStyle name="Hyperlink" xfId="11454" builtinId="8" hidden="1"/>
    <cellStyle name="Hyperlink" xfId="11456" builtinId="8" hidden="1"/>
    <cellStyle name="Hyperlink" xfId="11458" builtinId="8" hidden="1"/>
    <cellStyle name="Hyperlink" xfId="11460" builtinId="8" hidden="1"/>
    <cellStyle name="Hyperlink" xfId="11462" builtinId="8" hidden="1"/>
    <cellStyle name="Hyperlink" xfId="11464" builtinId="8" hidden="1"/>
    <cellStyle name="Hyperlink" xfId="11466" builtinId="8" hidden="1"/>
    <cellStyle name="Hyperlink" xfId="11468" builtinId="8" hidden="1"/>
    <cellStyle name="Hyperlink" xfId="11470" builtinId="8" hidden="1"/>
    <cellStyle name="Hyperlink" xfId="11472" builtinId="8" hidden="1"/>
    <cellStyle name="Hyperlink" xfId="11474" builtinId="8" hidden="1"/>
    <cellStyle name="Hyperlink" xfId="11476" builtinId="8" hidden="1"/>
    <cellStyle name="Hyperlink" xfId="11478" builtinId="8" hidden="1"/>
    <cellStyle name="Hyperlink" xfId="11480" builtinId="8" hidden="1"/>
    <cellStyle name="Hyperlink" xfId="11482" builtinId="8" hidden="1"/>
    <cellStyle name="Hyperlink" xfId="11484" builtinId="8" hidden="1"/>
    <cellStyle name="Hyperlink" xfId="11486" builtinId="8" hidden="1"/>
    <cellStyle name="Hyperlink" xfId="11488" builtinId="8" hidden="1"/>
    <cellStyle name="Hyperlink" xfId="11490" builtinId="8" hidden="1"/>
    <cellStyle name="Hyperlink" xfId="11492" builtinId="8" hidden="1"/>
    <cellStyle name="Hyperlink" xfId="11494" builtinId="8" hidden="1"/>
    <cellStyle name="Hyperlink" xfId="11496" builtinId="8" hidden="1"/>
    <cellStyle name="Hyperlink" xfId="11498" builtinId="8" hidden="1"/>
    <cellStyle name="Hyperlink" xfId="11500" builtinId="8" hidden="1"/>
    <cellStyle name="Hyperlink" xfId="11502" builtinId="8" hidden="1"/>
    <cellStyle name="Hyperlink" xfId="11504" builtinId="8" hidden="1"/>
    <cellStyle name="Hyperlink" xfId="11506" builtinId="8" hidden="1"/>
    <cellStyle name="Hyperlink" xfId="11508" builtinId="8" hidden="1"/>
    <cellStyle name="Hyperlink" xfId="11510" builtinId="8" hidden="1"/>
    <cellStyle name="Hyperlink" xfId="11512" builtinId="8" hidden="1"/>
    <cellStyle name="Hyperlink" xfId="11514" builtinId="8" hidden="1"/>
    <cellStyle name="Hyperlink" xfId="11516" builtinId="8" hidden="1"/>
    <cellStyle name="Hyperlink" xfId="11518" builtinId="8" hidden="1"/>
    <cellStyle name="Hyperlink" xfId="11520" builtinId="8" hidden="1"/>
    <cellStyle name="Hyperlink" xfId="11522" builtinId="8" hidden="1"/>
    <cellStyle name="Hyperlink" xfId="11524" builtinId="8" hidden="1"/>
    <cellStyle name="Hyperlink" xfId="11526" builtinId="8" hidden="1"/>
    <cellStyle name="Hyperlink" xfId="11528" builtinId="8" hidden="1"/>
    <cellStyle name="Hyperlink" xfId="11530" builtinId="8" hidden="1"/>
    <cellStyle name="Hyperlink" xfId="11532" builtinId="8" hidden="1"/>
    <cellStyle name="Hyperlink" xfId="11534" builtinId="8" hidden="1"/>
    <cellStyle name="Hyperlink" xfId="11536" builtinId="8" hidden="1"/>
    <cellStyle name="Hyperlink" xfId="11538" builtinId="8" hidden="1"/>
    <cellStyle name="Hyperlink" xfId="11540" builtinId="8" hidden="1"/>
    <cellStyle name="Hyperlink" xfId="11542" builtinId="8" hidden="1"/>
    <cellStyle name="Hyperlink" xfId="11544" builtinId="8" hidden="1"/>
    <cellStyle name="Hyperlink" xfId="11546" builtinId="8" hidden="1"/>
    <cellStyle name="Hyperlink" xfId="11548" builtinId="8" hidden="1"/>
    <cellStyle name="Hyperlink" xfId="11550" builtinId="8" hidden="1"/>
    <cellStyle name="Hyperlink" xfId="11552" builtinId="8" hidden="1"/>
    <cellStyle name="Hyperlink" xfId="11554" builtinId="8" hidden="1"/>
    <cellStyle name="Hyperlink" xfId="11556" builtinId="8" hidden="1"/>
    <cellStyle name="Hyperlink" xfId="11558" builtinId="8" hidden="1"/>
    <cellStyle name="Hyperlink" xfId="11560" builtinId="8" hidden="1"/>
    <cellStyle name="Hyperlink" xfId="11562" builtinId="8" hidden="1"/>
    <cellStyle name="Hyperlink" xfId="11564" builtinId="8" hidden="1"/>
    <cellStyle name="Hyperlink" xfId="11566" builtinId="8" hidden="1"/>
    <cellStyle name="Hyperlink" xfId="11568" builtinId="8" hidden="1"/>
    <cellStyle name="Hyperlink" xfId="11570" builtinId="8" hidden="1"/>
    <cellStyle name="Hyperlink" xfId="11572" builtinId="8" hidden="1"/>
    <cellStyle name="Hyperlink" xfId="11574" builtinId="8" hidden="1"/>
    <cellStyle name="Hyperlink" xfId="11576" builtinId="8" hidden="1"/>
    <cellStyle name="Hyperlink" xfId="11578" builtinId="8" hidden="1"/>
    <cellStyle name="Hyperlink" xfId="11580" builtinId="8" hidden="1"/>
    <cellStyle name="Hyperlink" xfId="11582" builtinId="8" hidden="1"/>
    <cellStyle name="Hyperlink" xfId="11584" builtinId="8" hidden="1"/>
    <cellStyle name="Hyperlink" xfId="11586" builtinId="8" hidden="1"/>
    <cellStyle name="Hyperlink" xfId="11588" builtinId="8" hidden="1"/>
    <cellStyle name="Hyperlink" xfId="11590" builtinId="8" hidden="1"/>
    <cellStyle name="Hyperlink" xfId="11592" builtinId="8" hidden="1"/>
    <cellStyle name="Hyperlink" xfId="11594" builtinId="8" hidden="1"/>
    <cellStyle name="Hyperlink" xfId="11596" builtinId="8" hidden="1"/>
    <cellStyle name="Hyperlink" xfId="11598" builtinId="8" hidden="1"/>
    <cellStyle name="Hyperlink" xfId="11600" builtinId="8" hidden="1"/>
    <cellStyle name="Hyperlink" xfId="11602" builtinId="8" hidden="1"/>
    <cellStyle name="Hyperlink" xfId="11604" builtinId="8" hidden="1"/>
    <cellStyle name="Hyperlink" xfId="11606" builtinId="8" hidden="1"/>
    <cellStyle name="Hyperlink" xfId="11608" builtinId="8" hidden="1"/>
    <cellStyle name="Hyperlink" xfId="11610" builtinId="8" hidden="1"/>
    <cellStyle name="Hyperlink" xfId="11612" builtinId="8" hidden="1"/>
    <cellStyle name="Hyperlink" xfId="11614" builtinId="8" hidden="1"/>
    <cellStyle name="Hyperlink" xfId="11616" builtinId="8" hidden="1"/>
    <cellStyle name="Hyperlink" xfId="11618" builtinId="8" hidden="1"/>
    <cellStyle name="Hyperlink" xfId="11620" builtinId="8" hidden="1"/>
    <cellStyle name="Hyperlink" xfId="11622" builtinId="8" hidden="1"/>
    <cellStyle name="Hyperlink" xfId="11624" builtinId="8" hidden="1"/>
    <cellStyle name="Hyperlink" xfId="11626" builtinId="8" hidden="1"/>
    <cellStyle name="Hyperlink" xfId="11628" builtinId="8" hidden="1"/>
    <cellStyle name="Hyperlink" xfId="11630" builtinId="8" hidden="1"/>
    <cellStyle name="Hyperlink" xfId="11632" builtinId="8" hidden="1"/>
    <cellStyle name="Hyperlink" xfId="11634" builtinId="8" hidden="1"/>
    <cellStyle name="Hyperlink" xfId="11636" builtinId="8" hidden="1"/>
    <cellStyle name="Hyperlink" xfId="11638" builtinId="8" hidden="1"/>
    <cellStyle name="Hyperlink" xfId="11640" builtinId="8" hidden="1"/>
    <cellStyle name="Hyperlink" xfId="11642" builtinId="8" hidden="1"/>
    <cellStyle name="Hyperlink" xfId="11644" builtinId="8" hidden="1"/>
    <cellStyle name="Hyperlink" xfId="11646" builtinId="8" hidden="1"/>
    <cellStyle name="Hyperlink" xfId="11648" builtinId="8" hidden="1"/>
    <cellStyle name="Hyperlink" xfId="11650" builtinId="8" hidden="1"/>
    <cellStyle name="Hyperlink" xfId="11652" builtinId="8" hidden="1"/>
    <cellStyle name="Hyperlink" xfId="11654" builtinId="8" hidden="1"/>
    <cellStyle name="Hyperlink" xfId="11656" builtinId="8" hidden="1"/>
    <cellStyle name="Hyperlink" xfId="11658" builtinId="8" hidden="1"/>
    <cellStyle name="Hyperlink" xfId="11660" builtinId="8" hidden="1"/>
    <cellStyle name="Hyperlink" xfId="11662" builtinId="8" hidden="1"/>
    <cellStyle name="Hyperlink" xfId="11664" builtinId="8" hidden="1"/>
    <cellStyle name="Hyperlink" xfId="11666" builtinId="8" hidden="1"/>
    <cellStyle name="Hyperlink" xfId="11668" builtinId="8" hidden="1"/>
    <cellStyle name="Hyperlink" xfId="11670" builtinId="8" hidden="1"/>
    <cellStyle name="Hyperlink" xfId="11672" builtinId="8" hidden="1"/>
    <cellStyle name="Hyperlink" xfId="11674" builtinId="8" hidden="1"/>
    <cellStyle name="Hyperlink" xfId="11676" builtinId="8" hidden="1"/>
    <cellStyle name="Hyperlink" xfId="11678" builtinId="8" hidden="1"/>
    <cellStyle name="Hyperlink" xfId="11680" builtinId="8" hidden="1"/>
    <cellStyle name="Hyperlink" xfId="11682" builtinId="8" hidden="1"/>
    <cellStyle name="Hyperlink" xfId="11684" builtinId="8" hidden="1"/>
    <cellStyle name="Hyperlink" xfId="11686" builtinId="8" hidden="1"/>
    <cellStyle name="Hyperlink" xfId="11688" builtinId="8" hidden="1"/>
    <cellStyle name="Hyperlink" xfId="11690" builtinId="8" hidden="1"/>
    <cellStyle name="Hyperlink" xfId="11692" builtinId="8" hidden="1"/>
    <cellStyle name="Hyperlink" xfId="11694" builtinId="8" hidden="1"/>
    <cellStyle name="Hyperlink" xfId="11696" builtinId="8" hidden="1"/>
    <cellStyle name="Hyperlink" xfId="11698" builtinId="8" hidden="1"/>
    <cellStyle name="Hyperlink" xfId="11700" builtinId="8" hidden="1"/>
    <cellStyle name="Hyperlink" xfId="11702" builtinId="8" hidden="1"/>
    <cellStyle name="Hyperlink" xfId="11704" builtinId="8" hidden="1"/>
    <cellStyle name="Hyperlink" xfId="11706" builtinId="8" hidden="1"/>
    <cellStyle name="Hyperlink" xfId="11708" builtinId="8" hidden="1"/>
    <cellStyle name="Hyperlink" xfId="11710" builtinId="8" hidden="1"/>
    <cellStyle name="Hyperlink" xfId="11712" builtinId="8" hidden="1"/>
    <cellStyle name="Hyperlink" xfId="11714" builtinId="8" hidden="1"/>
    <cellStyle name="Hyperlink" xfId="11716" builtinId="8" hidden="1"/>
    <cellStyle name="Hyperlink" xfId="11718" builtinId="8" hidden="1"/>
    <cellStyle name="Hyperlink" xfId="11720" builtinId="8" hidden="1"/>
    <cellStyle name="Hyperlink" xfId="11722" builtinId="8" hidden="1"/>
    <cellStyle name="Hyperlink" xfId="11724" builtinId="8" hidden="1"/>
    <cellStyle name="Hyperlink" xfId="11726" builtinId="8" hidden="1"/>
    <cellStyle name="Hyperlink" xfId="11728" builtinId="8" hidden="1"/>
    <cellStyle name="Hyperlink" xfId="11730" builtinId="8" hidden="1"/>
    <cellStyle name="Hyperlink" xfId="11732" builtinId="8" hidden="1"/>
    <cellStyle name="Hyperlink" xfId="11734" builtinId="8" hidden="1"/>
    <cellStyle name="Hyperlink" xfId="11736" builtinId="8" hidden="1"/>
    <cellStyle name="Hyperlink" xfId="11738" builtinId="8" hidden="1"/>
    <cellStyle name="Hyperlink" xfId="11740" builtinId="8" hidden="1"/>
    <cellStyle name="Hyperlink" xfId="11742" builtinId="8" hidden="1"/>
    <cellStyle name="Hyperlink" xfId="11744" builtinId="8" hidden="1"/>
    <cellStyle name="Hyperlink" xfId="11746" builtinId="8" hidden="1"/>
    <cellStyle name="Hyperlink" xfId="11748" builtinId="8" hidden="1"/>
    <cellStyle name="Hyperlink" xfId="11750" builtinId="8" hidden="1"/>
    <cellStyle name="Hyperlink" xfId="11752" builtinId="8" hidden="1"/>
    <cellStyle name="Hyperlink" xfId="11754" builtinId="8" hidden="1"/>
    <cellStyle name="Hyperlink" xfId="11756" builtinId="8" hidden="1"/>
    <cellStyle name="Hyperlink" xfId="11758" builtinId="8" hidden="1"/>
    <cellStyle name="Hyperlink" xfId="11760" builtinId="8" hidden="1"/>
    <cellStyle name="Hyperlink" xfId="11762" builtinId="8" hidden="1"/>
    <cellStyle name="Hyperlink" xfId="11764" builtinId="8" hidden="1"/>
    <cellStyle name="Hyperlink" xfId="11766" builtinId="8" hidden="1"/>
    <cellStyle name="Hyperlink" xfId="11768" builtinId="8" hidden="1"/>
    <cellStyle name="Hyperlink" xfId="11770" builtinId="8" hidden="1"/>
    <cellStyle name="Hyperlink" xfId="11772" builtinId="8" hidden="1"/>
    <cellStyle name="Hyperlink" xfId="11774" builtinId="8" hidden="1"/>
    <cellStyle name="Hyperlink" xfId="11776" builtinId="8" hidden="1"/>
    <cellStyle name="Hyperlink" xfId="11778" builtinId="8" hidden="1"/>
    <cellStyle name="Hyperlink" xfId="11780" builtinId="8" hidden="1"/>
    <cellStyle name="Hyperlink" xfId="11782" builtinId="8" hidden="1"/>
    <cellStyle name="Hyperlink" xfId="11784" builtinId="8" hidden="1"/>
    <cellStyle name="Hyperlink" xfId="11786" builtinId="8" hidden="1"/>
    <cellStyle name="Hyperlink" xfId="11788" builtinId="8" hidden="1"/>
    <cellStyle name="Hyperlink" xfId="11790" builtinId="8" hidden="1"/>
    <cellStyle name="Hyperlink" xfId="11792" builtinId="8" hidden="1"/>
    <cellStyle name="Hyperlink" xfId="11794" builtinId="8" hidden="1"/>
    <cellStyle name="Hyperlink" xfId="11796" builtinId="8" hidden="1"/>
    <cellStyle name="Hyperlink" xfId="11798" builtinId="8" hidden="1"/>
    <cellStyle name="Hyperlink" xfId="11800" builtinId="8" hidden="1"/>
    <cellStyle name="Hyperlink" xfId="11802" builtinId="8" hidden="1"/>
    <cellStyle name="Hyperlink" xfId="11804" builtinId="8" hidden="1"/>
    <cellStyle name="Hyperlink" xfId="11806" builtinId="8" hidden="1"/>
    <cellStyle name="Hyperlink" xfId="11808" builtinId="8" hidden="1"/>
    <cellStyle name="Hyperlink" xfId="11810" builtinId="8" hidden="1"/>
    <cellStyle name="Hyperlink" xfId="11812" builtinId="8" hidden="1"/>
    <cellStyle name="Hyperlink" xfId="11814" builtinId="8" hidden="1"/>
    <cellStyle name="Hyperlink" xfId="11816" builtinId="8" hidden="1"/>
    <cellStyle name="Hyperlink" xfId="11818" builtinId="8" hidden="1"/>
    <cellStyle name="Hyperlink" xfId="11820" builtinId="8" hidden="1"/>
    <cellStyle name="Hyperlink" xfId="11822" builtinId="8" hidden="1"/>
    <cellStyle name="Hyperlink" xfId="11824" builtinId="8" hidden="1"/>
    <cellStyle name="Hyperlink" xfId="11826" builtinId="8" hidden="1"/>
    <cellStyle name="Hyperlink" xfId="11828" builtinId="8" hidden="1"/>
    <cellStyle name="Hyperlink" xfId="11830" builtinId="8" hidden="1"/>
    <cellStyle name="Hyperlink" xfId="11832" builtinId="8" hidden="1"/>
    <cellStyle name="Hyperlink" xfId="11834" builtinId="8" hidden="1"/>
    <cellStyle name="Hyperlink" xfId="11836" builtinId="8" hidden="1"/>
    <cellStyle name="Hyperlink" xfId="11838" builtinId="8" hidden="1"/>
    <cellStyle name="Hyperlink" xfId="11840" builtinId="8" hidden="1"/>
    <cellStyle name="Hyperlink" xfId="11842" builtinId="8" hidden="1"/>
    <cellStyle name="Hyperlink" xfId="11844" builtinId="8" hidden="1"/>
    <cellStyle name="Hyperlink" xfId="11846" builtinId="8" hidden="1"/>
    <cellStyle name="Hyperlink" xfId="11848" builtinId="8" hidden="1"/>
    <cellStyle name="Hyperlink" xfId="11850" builtinId="8" hidden="1"/>
    <cellStyle name="Hyperlink" xfId="11852" builtinId="8" hidden="1"/>
    <cellStyle name="Hyperlink" xfId="11854" builtinId="8" hidden="1"/>
    <cellStyle name="Hyperlink" xfId="11856" builtinId="8" hidden="1"/>
    <cellStyle name="Hyperlink" xfId="11858" builtinId="8" hidden="1"/>
    <cellStyle name="Hyperlink" xfId="11860" builtinId="8" hidden="1"/>
    <cellStyle name="Hyperlink" xfId="11862" builtinId="8" hidden="1"/>
    <cellStyle name="Hyperlink" xfId="11864" builtinId="8" hidden="1"/>
    <cellStyle name="Hyperlink" xfId="11866" builtinId="8" hidden="1"/>
    <cellStyle name="Hyperlink" xfId="11868" builtinId="8" hidden="1"/>
    <cellStyle name="Hyperlink" xfId="11870" builtinId="8" hidden="1"/>
    <cellStyle name="Hyperlink" xfId="11872" builtinId="8" hidden="1"/>
    <cellStyle name="Hyperlink" xfId="11874" builtinId="8" hidden="1"/>
    <cellStyle name="Hyperlink" xfId="11876" builtinId="8" hidden="1"/>
    <cellStyle name="Hyperlink" xfId="11878" builtinId="8" hidden="1"/>
    <cellStyle name="Hyperlink" xfId="11880" builtinId="8" hidden="1"/>
    <cellStyle name="Hyperlink" xfId="11882" builtinId="8" hidden="1"/>
    <cellStyle name="Hyperlink" xfId="11884" builtinId="8" hidden="1"/>
    <cellStyle name="Hyperlink" xfId="11893" builtinId="8" hidden="1"/>
    <cellStyle name="Hyperlink" xfId="11895" builtinId="8" hidden="1"/>
    <cellStyle name="Hyperlink" xfId="11897" builtinId="8" hidden="1"/>
    <cellStyle name="Hyperlink" xfId="11927" builtinId="8" hidden="1"/>
    <cellStyle name="Hyperlink" xfId="11929" builtinId="8" hidden="1"/>
    <cellStyle name="Hyperlink" xfId="11931" builtinId="8" hidden="1"/>
    <cellStyle name="Hyperlink" xfId="11933" builtinId="8" hidden="1"/>
    <cellStyle name="Hyperlink" xfId="11935" builtinId="8" hidden="1"/>
    <cellStyle name="Hyperlink" xfId="11937" builtinId="8" hidden="1"/>
    <cellStyle name="Hyperlink" xfId="11939" builtinId="8" hidden="1"/>
    <cellStyle name="Hyperlink" xfId="11941" builtinId="8" hidden="1"/>
    <cellStyle name="Hyperlink" xfId="11943" builtinId="8" hidden="1"/>
    <cellStyle name="Hyperlink" xfId="11945" builtinId="8" hidden="1"/>
    <cellStyle name="Hyperlink" xfId="11947" builtinId="8" hidden="1"/>
    <cellStyle name="Hyperlink" xfId="11949" builtinId="8" hidden="1"/>
    <cellStyle name="Hyperlink" xfId="11951" builtinId="8" hidden="1"/>
    <cellStyle name="Hyperlink" xfId="11953" builtinId="8" hidden="1"/>
    <cellStyle name="Hyperlink" xfId="11955" builtinId="8" hidden="1"/>
    <cellStyle name="Hyperlink" xfId="11957" builtinId="8" hidden="1"/>
    <cellStyle name="Hyperlink" xfId="11959" builtinId="8" hidden="1"/>
    <cellStyle name="Hyperlink" xfId="11961" builtinId="8" hidden="1"/>
    <cellStyle name="Hyperlink" xfId="11963" builtinId="8" hidden="1"/>
    <cellStyle name="Hyperlink" xfId="11965" builtinId="8" hidden="1"/>
    <cellStyle name="Hyperlink" xfId="11967" builtinId="8" hidden="1"/>
    <cellStyle name="Hyperlink" xfId="11969" builtinId="8" hidden="1"/>
    <cellStyle name="Hyperlink" xfId="11971" builtinId="8" hidden="1"/>
    <cellStyle name="Hyperlink" xfId="11973" builtinId="8" hidden="1"/>
    <cellStyle name="Hyperlink" xfId="11975" builtinId="8" hidden="1"/>
    <cellStyle name="Hyperlink" xfId="11977" builtinId="8" hidden="1"/>
    <cellStyle name="Hyperlink" xfId="11979" builtinId="8" hidden="1"/>
    <cellStyle name="Hyperlink" xfId="11981" builtinId="8" hidden="1"/>
    <cellStyle name="Hyperlink" xfId="11983" builtinId="8" hidden="1"/>
    <cellStyle name="Hyperlink" xfId="11985" builtinId="8" hidden="1"/>
    <cellStyle name="Hyperlink" xfId="11987" builtinId="8" hidden="1"/>
    <cellStyle name="Hyperlink" xfId="11989" builtinId="8" hidden="1"/>
    <cellStyle name="Hyperlink" xfId="11991" builtinId="8" hidden="1"/>
    <cellStyle name="Hyperlink" xfId="11993" builtinId="8" hidden="1"/>
    <cellStyle name="Hyperlink" xfId="11995" builtinId="8" hidden="1"/>
    <cellStyle name="Hyperlink" xfId="11997" builtinId="8" hidden="1"/>
    <cellStyle name="Hyperlink" xfId="11999" builtinId="8" hidden="1"/>
    <cellStyle name="Hyperlink" xfId="12001" builtinId="8" hidden="1"/>
    <cellStyle name="Hyperlink" xfId="12003" builtinId="8" hidden="1"/>
    <cellStyle name="Hyperlink" xfId="12005" builtinId="8" hidden="1"/>
    <cellStyle name="Hyperlink" xfId="12007" builtinId="8" hidden="1"/>
    <cellStyle name="Hyperlink" xfId="12009" builtinId="8" hidden="1"/>
    <cellStyle name="Hyperlink" xfId="12011" builtinId="8" hidden="1"/>
    <cellStyle name="Hyperlink" xfId="12013" builtinId="8" hidden="1"/>
    <cellStyle name="Hyperlink" xfId="12015" builtinId="8" hidden="1"/>
    <cellStyle name="Hyperlink" xfId="12017" builtinId="8" hidden="1"/>
    <cellStyle name="Hyperlink" xfId="12019" builtinId="8" hidden="1"/>
    <cellStyle name="Hyperlink" xfId="12021" builtinId="8" hidden="1"/>
    <cellStyle name="Hyperlink" xfId="12023" builtinId="8" hidden="1"/>
    <cellStyle name="Hyperlink" xfId="12025" builtinId="8" hidden="1"/>
    <cellStyle name="Hyperlink" xfId="12027" builtinId="8" hidden="1"/>
    <cellStyle name="Hyperlink" xfId="12029" builtinId="8" hidden="1"/>
    <cellStyle name="Hyperlink" xfId="12031" builtinId="8" hidden="1"/>
    <cellStyle name="Hyperlink" xfId="12033" builtinId="8" hidden="1"/>
    <cellStyle name="Hyperlink" xfId="12035" builtinId="8" hidden="1"/>
    <cellStyle name="Hyperlink" xfId="12037" builtinId="8" hidden="1"/>
    <cellStyle name="Hyperlink" xfId="12039" builtinId="8" hidden="1"/>
    <cellStyle name="Hyperlink" xfId="12041" builtinId="8" hidden="1"/>
    <cellStyle name="Hyperlink" xfId="12043" builtinId="8" hidden="1"/>
    <cellStyle name="Hyperlink" xfId="12045" builtinId="8" hidden="1"/>
    <cellStyle name="Hyperlink" xfId="12047" builtinId="8" hidden="1"/>
    <cellStyle name="Hyperlink" xfId="12049" builtinId="8" hidden="1"/>
    <cellStyle name="Hyperlink" xfId="12051" builtinId="8" hidden="1"/>
    <cellStyle name="Hyperlink" xfId="12053" builtinId="8" hidden="1"/>
    <cellStyle name="Hyperlink" xfId="12055" builtinId="8" hidden="1"/>
    <cellStyle name="Hyperlink" xfId="12057" builtinId="8" hidden="1"/>
    <cellStyle name="Hyperlink" xfId="12059" builtinId="8" hidden="1"/>
    <cellStyle name="Hyperlink" xfId="12061" builtinId="8" hidden="1"/>
    <cellStyle name="Hyperlink" xfId="12063" builtinId="8" hidden="1"/>
    <cellStyle name="Hyperlink" xfId="12065" builtinId="8" hidden="1"/>
    <cellStyle name="Hyperlink" xfId="12067" builtinId="8" hidden="1"/>
    <cellStyle name="Hyperlink" xfId="12069" builtinId="8" hidden="1"/>
    <cellStyle name="Hyperlink" xfId="12071" builtinId="8" hidden="1"/>
    <cellStyle name="Hyperlink" xfId="12073" builtinId="8" hidden="1"/>
    <cellStyle name="Hyperlink" xfId="12075" builtinId="8" hidden="1"/>
    <cellStyle name="Hyperlink" xfId="12077" builtinId="8" hidden="1"/>
    <cellStyle name="Hyperlink" xfId="12079" builtinId="8" hidden="1"/>
    <cellStyle name="Hyperlink" xfId="12081" builtinId="8" hidden="1"/>
    <cellStyle name="Hyperlink" xfId="12083" builtinId="8" hidden="1"/>
    <cellStyle name="Hyperlink" xfId="12085" builtinId="8" hidden="1"/>
    <cellStyle name="Hyperlink" xfId="12087" builtinId="8" hidden="1"/>
    <cellStyle name="Hyperlink" xfId="12089" builtinId="8" hidden="1"/>
    <cellStyle name="Hyperlink" xfId="12091" builtinId="8" hidden="1"/>
    <cellStyle name="Hyperlink" xfId="12093" builtinId="8" hidden="1"/>
    <cellStyle name="Hyperlink" xfId="12095" builtinId="8" hidden="1"/>
    <cellStyle name="Hyperlink" xfId="12097" builtinId="8" hidden="1"/>
    <cellStyle name="Hyperlink" xfId="12099" builtinId="8" hidden="1"/>
    <cellStyle name="Hyperlink" xfId="12101" builtinId="8" hidden="1"/>
    <cellStyle name="Hyperlink" xfId="12103" builtinId="8" hidden="1"/>
    <cellStyle name="Hyperlink" xfId="12105" builtinId="8" hidden="1"/>
    <cellStyle name="Hyperlink" xfId="12107" builtinId="8" hidden="1"/>
    <cellStyle name="Hyperlink" xfId="12109" builtinId="8" hidden="1"/>
    <cellStyle name="Hyperlink" xfId="12111" builtinId="8" hidden="1"/>
    <cellStyle name="Hyperlink" xfId="12113" builtinId="8" hidden="1"/>
    <cellStyle name="Hyperlink" xfId="12115" builtinId="8" hidden="1"/>
    <cellStyle name="Hyperlink" xfId="12117" builtinId="8" hidden="1"/>
    <cellStyle name="Hyperlink" xfId="12119" builtinId="8" hidden="1"/>
    <cellStyle name="Hyperlink" xfId="12121" builtinId="8" hidden="1"/>
    <cellStyle name="Hyperlink" xfId="12123" builtinId="8"/>
    <cellStyle name="Input" xfId="1" builtinId="20" hidden="1" customBuiltin="1"/>
    <cellStyle name="Input #" xfId="5929" xr:uid="{00000000-0005-0000-0000-0000302F0000}"/>
    <cellStyle name="Input %" xfId="5922" xr:uid="{00000000-0005-0000-0000-0000312F0000}"/>
    <cellStyle name="Input $" xfId="6226" xr:uid="{00000000-0005-0000-0000-0000322F0000}"/>
    <cellStyle name="Input $0.0" xfId="11904" xr:uid="{00000000-0005-0000-0000-0000332F0000}"/>
    <cellStyle name="Input 0" xfId="11900" xr:uid="{00000000-0005-0000-0000-0000342F0000}"/>
    <cellStyle name="Input 0.0" xfId="11901" xr:uid="{00000000-0005-0000-0000-0000352F0000}"/>
    <cellStyle name="Input 0.0%" xfId="11903" xr:uid="{00000000-0005-0000-0000-0000362F0000}"/>
    <cellStyle name="Input 0.00" xfId="11902" xr:uid="{00000000-0005-0000-0000-0000372F0000}"/>
    <cellStyle name="Input 0.0x" xfId="11905" xr:uid="{00000000-0005-0000-0000-0000382F0000}"/>
    <cellStyle name="Input 0A" xfId="11906" xr:uid="{00000000-0005-0000-0000-0000392F0000}"/>
    <cellStyle name="Input 0E" xfId="11907" xr:uid="{00000000-0005-0000-0000-00003A2F0000}"/>
    <cellStyle name="Input int" xfId="8715" xr:uid="{00000000-0005-0000-0000-00003B2F0000}"/>
    <cellStyle name="Input Text" xfId="11899" xr:uid="{00000000-0005-0000-0000-00003C2F0000}"/>
    <cellStyle name="Input x" xfId="6787" xr:uid="{00000000-0005-0000-0000-00003D2F0000}"/>
    <cellStyle name="Link #" xfId="6510" xr:uid="{00000000-0005-0000-0000-00003E2F0000}"/>
    <cellStyle name="Link %" xfId="6968" xr:uid="{00000000-0005-0000-0000-00003F2F0000}"/>
    <cellStyle name="Link $" xfId="6489" xr:uid="{00000000-0005-0000-0000-0000402F0000}"/>
    <cellStyle name="Link $0.0" xfId="11922" xr:uid="{00000000-0005-0000-0000-0000412F0000}"/>
    <cellStyle name="Link 0" xfId="11918" xr:uid="{00000000-0005-0000-0000-0000422F0000}"/>
    <cellStyle name="Link 0.0" xfId="11919" xr:uid="{00000000-0005-0000-0000-0000432F0000}"/>
    <cellStyle name="Link 0.0%" xfId="11921" xr:uid="{00000000-0005-0000-0000-0000442F0000}"/>
    <cellStyle name="Link 0.00" xfId="11920" xr:uid="{00000000-0005-0000-0000-0000452F0000}"/>
    <cellStyle name="Link 0.0x" xfId="11923" xr:uid="{00000000-0005-0000-0000-0000462F0000}"/>
    <cellStyle name="Link 0A" xfId="11924" xr:uid="{00000000-0005-0000-0000-0000472F0000}"/>
    <cellStyle name="Link 0E" xfId="11925" xr:uid="{00000000-0005-0000-0000-0000482F0000}"/>
    <cellStyle name="Link Text" xfId="6728" xr:uid="{00000000-0005-0000-0000-0000492F0000}"/>
    <cellStyle name="Link Text 2" xfId="11917" xr:uid="{00000000-0005-0000-0000-00004A2F0000}"/>
    <cellStyle name="Linked Cell" xfId="3" builtinId="24" hidden="1" customBuiltin="1"/>
    <cellStyle name="Multiple x" xfId="6788" xr:uid="{00000000-0005-0000-0000-00004C2F0000}"/>
    <cellStyle name="Neutral" xfId="6186" builtinId="28" hidden="1" customBuiltin="1"/>
    <cellStyle name="Normal" xfId="0" builtinId="0" customBuiltin="1"/>
    <cellStyle name="Normal 2" xfId="10839" xr:uid="{00000000-0005-0000-0000-00004F2F0000}"/>
    <cellStyle name="Normal 2 2" xfId="12126" xr:uid="{C4FB3224-E2DD-B44F-B050-C3D0CF77DAE5}"/>
    <cellStyle name="Normal 3" xfId="12124" xr:uid="{7D9424A2-B7E4-AA4C-A07E-7AE31AEEC376}"/>
    <cellStyle name="Normal 4" xfId="12125" xr:uid="{60843B99-E2A9-2145-8DD4-192BC552D17F}"/>
    <cellStyle name="Normal 5" xfId="12127" xr:uid="{DC64D064-390A-AE4C-AFB3-113E7341669C}"/>
    <cellStyle name="Note" xfId="11892" builtinId="10" hidden="1"/>
    <cellStyle name="Output" xfId="6187" builtinId="21" hidden="1" customBuiltin="1"/>
    <cellStyle name="Percent" xfId="8494" builtinId="5" hidden="1"/>
    <cellStyle name="Percent 2" xfId="10840" xr:uid="{00000000-0005-0000-0000-0000532F0000}"/>
    <cellStyle name="Section Head" xfId="255" xr:uid="{00000000-0005-0000-0000-0000542F0000}"/>
    <cellStyle name="Temp/Err" xfId="11926" xr:uid="{00000000-0005-0000-0000-0000552F0000}"/>
    <cellStyle name="Temp/Error" xfId="6210" xr:uid="{00000000-0005-0000-0000-0000562F0000}"/>
    <cellStyle name="Title" xfId="11887" builtinId="15" hidden="1"/>
    <cellStyle name="Total" xfId="6189" builtinId="25" hidden="1" customBuiltin="1"/>
    <cellStyle name="Warning Text" xfId="5061" builtinId="11" hidden="1" customBuiltin="1"/>
    <cellStyle name="Year Labels" xfId="7040" xr:uid="{00000000-0005-0000-0000-00005A2F0000}"/>
  </cellStyles>
  <dxfs count="0"/>
  <tableStyles count="0" defaultTableStyle="TableStyleMedium9" defaultPivotStyle="PivotStyleMedium4"/>
  <colors>
    <mruColors>
      <color rgb="FF8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0789164141658"/>
          <c:y val="5.0925925925925923E-2"/>
          <c:w val="0.76721306523731336"/>
          <c:h val="0.82775444736074655"/>
        </c:manualLayout>
      </c:layout>
      <c:scatterChart>
        <c:scatterStyle val="smoothMarker"/>
        <c:varyColors val="0"/>
        <c:ser>
          <c:idx val="0"/>
          <c:order val="0"/>
          <c:tx>
            <c:strRef>
              <c:f>'portfolio-calcuations'!$K$3</c:f>
              <c:strCache>
                <c:ptCount val="1"/>
                <c:pt idx="0">
                  <c:v>Microsoft</c:v>
                </c:pt>
              </c:strCache>
            </c:strRef>
          </c:tx>
          <c:spPr>
            <a:ln w="19050" cap="rnd">
              <a:solidFill>
                <a:schemeClr val="accent1"/>
              </a:solidFill>
              <a:round/>
            </a:ln>
            <a:effectLst/>
          </c:spPr>
          <c:marker>
            <c:symbol val="none"/>
          </c:marker>
          <c:dPt>
            <c:idx val="0"/>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5-7741-F242-9EE9-7193F9F012A5}"/>
              </c:ext>
            </c:extLst>
          </c:dPt>
          <c:dPt>
            <c:idx val="2"/>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3-7741-F242-9EE9-7193F9F012A5}"/>
              </c:ext>
            </c:extLst>
          </c:dPt>
          <c:dPt>
            <c:idx val="7"/>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4-7741-F242-9EE9-7193F9F012A5}"/>
              </c:ext>
            </c:extLst>
          </c:dPt>
          <c:dPt>
            <c:idx val="12"/>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2-7741-F242-9EE9-7193F9F012A5}"/>
              </c:ext>
            </c:extLst>
          </c:dPt>
          <c:dPt>
            <c:idx val="14"/>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6-7741-F242-9EE9-7193F9F012A5}"/>
              </c:ext>
            </c:extLst>
          </c:dPt>
          <c:dLbls>
            <c:dLbl>
              <c:idx val="0"/>
              <c:layout>
                <c:manualLayout>
                  <c:x val="-9.836064938939916E-2"/>
                  <c:y val="3.2407407407407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41-F242-9EE9-7193F9F012A5}"/>
                </c:ext>
              </c:extLst>
            </c:dLbl>
            <c:dLbl>
              <c:idx val="2"/>
              <c:layout>
                <c:manualLayout>
                  <c:x val="-1.229508117367494E-2"/>
                  <c:y val="-2.3148148148148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41-F242-9EE9-7193F9F012A5}"/>
                </c:ext>
              </c:extLst>
            </c:dLbl>
            <c:dLbl>
              <c:idx val="7"/>
              <c:layout>
                <c:manualLayout>
                  <c:x val="-1.4754097408409874E-2"/>
                  <c:y val="-2.777777777777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41-F242-9EE9-7193F9F012A5}"/>
                </c:ext>
              </c:extLst>
            </c:dLbl>
            <c:dLbl>
              <c:idx val="12"/>
              <c:layout>
                <c:manualLayout>
                  <c:x val="-2.459016234734979E-2"/>
                  <c:y val="-4.1666666666666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41-F242-9EE9-7193F9F012A5}"/>
                </c:ext>
              </c:extLst>
            </c:dLbl>
            <c:dLbl>
              <c:idx val="14"/>
              <c:layout>
                <c:manualLayout>
                  <c:x val="-1.2295081173674895E-2"/>
                  <c:y val="2.777777777777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41-F242-9EE9-7193F9F012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'portfolio-calcuations'!$K$4:$K$20</c:f>
              <c:numCache>
                <c:formatCode>#,##0%;\(#,##0%\);#,##0%</c:formatCode>
                <c:ptCount val="17"/>
                <c:pt idx="0">
                  <c:v>-0.2</c:v>
                </c:pt>
                <c:pt idx="1">
                  <c:v>-0.1</c:v>
                </c:pt>
                <c:pt idx="2">
                  <c:v>0</c:v>
                </c:pt>
                <c:pt idx="3">
                  <c:v>0.1</c:v>
                </c:pt>
                <c:pt idx="4">
                  <c:v>0.2</c:v>
                </c:pt>
                <c:pt idx="5">
                  <c:v>0.30000000000000004</c:v>
                </c:pt>
                <c:pt idx="6">
                  <c:v>0.4</c:v>
                </c:pt>
                <c:pt idx="7">
                  <c:v>0.5</c:v>
                </c:pt>
                <c:pt idx="8">
                  <c:v>0.6</c:v>
                </c:pt>
                <c:pt idx="9">
                  <c:v>0.7</c:v>
                </c:pt>
                <c:pt idx="10">
                  <c:v>0.79999999999999993</c:v>
                </c:pt>
                <c:pt idx="11">
                  <c:v>0.89999999999999991</c:v>
                </c:pt>
                <c:pt idx="12">
                  <c:v>0.99999999999999989</c:v>
                </c:pt>
                <c:pt idx="13">
                  <c:v>1.0999999999999999</c:v>
                </c:pt>
                <c:pt idx="14">
                  <c:v>1.2</c:v>
                </c:pt>
              </c:numCache>
            </c:numRef>
          </c:xVal>
          <c:yVal>
            <c:numRef>
              <c:f>'portfolio-calcuations'!$M$4:$M$20</c:f>
              <c:numCache>
                <c:formatCode>#,##0.00%;\(#,##0.00%\);#,##0.00%</c:formatCode>
                <c:ptCount val="17"/>
                <c:pt idx="0">
                  <c:v>0.11808669136734008</c:v>
                </c:pt>
                <c:pt idx="1">
                  <c:v>0.10814313375339508</c:v>
                </c:pt>
                <c:pt idx="2">
                  <c:v>9.8199576139450073E-2</c:v>
                </c:pt>
                <c:pt idx="3">
                  <c:v>8.8256018525505062E-2</c:v>
                </c:pt>
                <c:pt idx="4">
                  <c:v>7.8312460911560064E-2</c:v>
                </c:pt>
                <c:pt idx="5">
                  <c:v>6.8368903297615038E-2</c:v>
                </c:pt>
                <c:pt idx="6">
                  <c:v>5.8425345683670041E-2</c:v>
                </c:pt>
                <c:pt idx="7">
                  <c:v>4.8481788069725036E-2</c:v>
                </c:pt>
                <c:pt idx="8">
                  <c:v>3.8538230455780031E-2</c:v>
                </c:pt>
                <c:pt idx="9">
                  <c:v>2.8594672841835027E-2</c:v>
                </c:pt>
                <c:pt idx="10">
                  <c:v>1.8651115227890022E-2</c:v>
                </c:pt>
                <c:pt idx="11">
                  <c:v>8.7075576139450158E-3</c:v>
                </c:pt>
                <c:pt idx="12">
                  <c:v>-1.2359999999999997E-3</c:v>
                </c:pt>
                <c:pt idx="13">
                  <c:v>-1.1179557613944993E-2</c:v>
                </c:pt>
                <c:pt idx="14">
                  <c:v>-2.112311522789001E-2</c:v>
                </c:pt>
              </c:numCache>
            </c:numRef>
          </c:yVal>
          <c:smooth val="1"/>
          <c:extLst>
            <c:ext xmlns:c16="http://schemas.microsoft.com/office/drawing/2014/chart" uri="{C3380CC4-5D6E-409C-BE32-E72D297353CC}">
              <c16:uniqueId val="{00000000-7741-F242-9EE9-7193F9F012A5}"/>
            </c:ext>
          </c:extLst>
        </c:ser>
        <c:dLbls>
          <c:showLegendKey val="0"/>
          <c:showVal val="0"/>
          <c:showCatName val="0"/>
          <c:showSerName val="0"/>
          <c:showPercent val="0"/>
          <c:showBubbleSize val="0"/>
        </c:dLbls>
        <c:axId val="1782042623"/>
        <c:axId val="1781891087"/>
      </c:scatterChart>
      <c:valAx>
        <c:axId val="1782042623"/>
        <c:scaling>
          <c:orientation val="minMax"/>
          <c:max val="1.2"/>
          <c:min val="-0.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Microsoft</a:t>
                </a:r>
                <a:r>
                  <a:rPr lang="en-US" baseline="0"/>
                  <a:t> Portfolio Weight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1891087"/>
        <c:crosses val="autoZero"/>
        <c:crossBetween val="midCat"/>
      </c:valAx>
      <c:valAx>
        <c:axId val="1781891087"/>
        <c:scaling>
          <c:orientation val="minMax"/>
          <c:max val="0.12000000000000001"/>
          <c:min val="-4.0000000000000008E-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Portfolio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042623"/>
        <c:crosses val="autoZero"/>
        <c:crossBetween val="midCat"/>
        <c:majorUnit val="4.0000000000000008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none"/>
          </c:marker>
          <c:dPt>
            <c:idx val="2"/>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2-FBC8-C647-AA8C-3B65939F27E4}"/>
              </c:ext>
            </c:extLst>
          </c:dPt>
          <c:dPt>
            <c:idx val="12"/>
            <c:marker>
              <c:symbol val="none"/>
            </c:marker>
            <c:bubble3D val="0"/>
            <c:extLst>
              <c:ext xmlns:c16="http://schemas.microsoft.com/office/drawing/2014/chart" uri="{C3380CC4-5D6E-409C-BE32-E72D297353CC}">
                <c16:uniqueId val="{00000003-FBC8-C647-AA8C-3B65939F27E4}"/>
              </c:ext>
            </c:extLst>
          </c:dPt>
          <c:dPt>
            <c:idx val="13"/>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3-5343-284B-ABBF-EECDC7B7F140}"/>
              </c:ext>
            </c:extLst>
          </c:dPt>
          <c:dLbls>
            <c:dLbl>
              <c:idx val="2"/>
              <c:layout>
                <c:manualLayout>
                  <c:x val="-5.5555555555555558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C8-C647-AA8C-3B65939F27E4}"/>
                </c:ext>
              </c:extLst>
            </c:dLbl>
            <c:dLbl>
              <c:idx val="13"/>
              <c:layout>
                <c:manualLayout>
                  <c:x val="-1.1111111111111212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43-284B-ABBF-EECDC7B7F14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'port-returns'!$B$77:$B$92</c:f>
              <c:numCache>
                <c:formatCode>#,##0%;\(#,##0%\);#,##0%</c:formatCode>
                <c:ptCount val="16"/>
                <c:pt idx="0">
                  <c:v>-0.2</c:v>
                </c:pt>
                <c:pt idx="1">
                  <c:v>-0.1</c:v>
                </c:pt>
                <c:pt idx="2">
                  <c:v>0</c:v>
                </c:pt>
                <c:pt idx="3">
                  <c:v>0.1</c:v>
                </c:pt>
                <c:pt idx="4">
                  <c:v>0.2</c:v>
                </c:pt>
                <c:pt idx="5">
                  <c:v>0.30000000000000004</c:v>
                </c:pt>
                <c:pt idx="6">
                  <c:v>0.4</c:v>
                </c:pt>
                <c:pt idx="7">
                  <c:v>0.5</c:v>
                </c:pt>
                <c:pt idx="8">
                  <c:v>0.6</c:v>
                </c:pt>
                <c:pt idx="9">
                  <c:v>0.7</c:v>
                </c:pt>
                <c:pt idx="10">
                  <c:v>0.79999999999999993</c:v>
                </c:pt>
                <c:pt idx="11" formatCode="#,##0.00%;\(#,##0.00%\);#,##0.00%">
                  <c:v>0.81826476775822621</c:v>
                </c:pt>
                <c:pt idx="12">
                  <c:v>0.89999999999999991</c:v>
                </c:pt>
                <c:pt idx="13">
                  <c:v>0.99999999999999989</c:v>
                </c:pt>
                <c:pt idx="14">
                  <c:v>1.0999999999999999</c:v>
                </c:pt>
                <c:pt idx="15">
                  <c:v>1.2</c:v>
                </c:pt>
              </c:numCache>
            </c:numRef>
          </c:xVal>
          <c:yVal>
            <c:numRef>
              <c:f>'port-returns'!$C$77:$C$92</c:f>
              <c:numCache>
                <c:formatCode>#,##0.00%;\(#,##0.00%\);#,##0.00%</c:formatCode>
                <c:ptCount val="16"/>
                <c:pt idx="0">
                  <c:v>2.8197539980909028E-2</c:v>
                </c:pt>
                <c:pt idx="1">
                  <c:v>2.8438308871388835E-2</c:v>
                </c:pt>
                <c:pt idx="2">
                  <c:v>2.8679077761868635E-2</c:v>
                </c:pt>
                <c:pt idx="3">
                  <c:v>2.8919846652348438E-2</c:v>
                </c:pt>
                <c:pt idx="4">
                  <c:v>2.9160615542828245E-2</c:v>
                </c:pt>
                <c:pt idx="5">
                  <c:v>2.9401384433308045E-2</c:v>
                </c:pt>
                <c:pt idx="6">
                  <c:v>2.9642153323787852E-2</c:v>
                </c:pt>
                <c:pt idx="7">
                  <c:v>2.9882922214267651E-2</c:v>
                </c:pt>
                <c:pt idx="8">
                  <c:v>3.0123691104747455E-2</c:v>
                </c:pt>
                <c:pt idx="9">
                  <c:v>3.0364459995227262E-2</c:v>
                </c:pt>
                <c:pt idx="10">
                  <c:v>3.0605228885707065E-2</c:v>
                </c:pt>
                <c:pt idx="11">
                  <c:v>3.0649204764387261E-2</c:v>
                </c:pt>
                <c:pt idx="12">
                  <c:v>3.0845997776186865E-2</c:v>
                </c:pt>
                <c:pt idx="13">
                  <c:v>3.1086766666666672E-2</c:v>
                </c:pt>
                <c:pt idx="14">
                  <c:v>3.1327535557146471E-2</c:v>
                </c:pt>
                <c:pt idx="15">
                  <c:v>3.1568304447626275E-2</c:v>
                </c:pt>
              </c:numCache>
            </c:numRef>
          </c:yVal>
          <c:smooth val="1"/>
          <c:extLst>
            <c:ext xmlns:c16="http://schemas.microsoft.com/office/drawing/2014/chart" uri="{C3380CC4-5D6E-409C-BE32-E72D297353CC}">
              <c16:uniqueId val="{00000000-FBC8-C647-AA8C-3B65939F27E4}"/>
            </c:ext>
          </c:extLst>
        </c:ser>
        <c:dLbls>
          <c:showLegendKey val="0"/>
          <c:showVal val="0"/>
          <c:showCatName val="0"/>
          <c:showSerName val="0"/>
          <c:showPercent val="0"/>
          <c:showBubbleSize val="0"/>
        </c:dLbls>
        <c:axId val="125191055"/>
        <c:axId val="125192703"/>
      </c:scatterChart>
      <c:valAx>
        <c:axId val="125191055"/>
        <c:scaling>
          <c:orientation val="minMax"/>
          <c:max val="1.2"/>
          <c:min val="-0.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Microsoft Portfolio Weight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5192703"/>
        <c:crosses val="autoZero"/>
        <c:crossBetween val="midCat"/>
        <c:majorUnit val="0.4"/>
      </c:valAx>
      <c:valAx>
        <c:axId val="125192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Portfolio 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5191055"/>
        <c:crosses val="autoZero"/>
        <c:crossBetween val="midCat"/>
        <c:majorUnit val="1.0000000000000002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none"/>
          </c:marker>
          <c:dPt>
            <c:idx val="2"/>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0-00B1-1A4A-ABD1-90EBFB9F7BCE}"/>
              </c:ext>
            </c:extLst>
          </c:dPt>
          <c:dPt>
            <c:idx val="11"/>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4-00B1-1A4A-ABD1-90EBFB9F7BCE}"/>
              </c:ext>
            </c:extLst>
          </c:dPt>
          <c:dPt>
            <c:idx val="12"/>
            <c:marker>
              <c:symbol val="none"/>
            </c:marker>
            <c:bubble3D val="0"/>
            <c:extLst>
              <c:ext xmlns:c16="http://schemas.microsoft.com/office/drawing/2014/chart" uri="{C3380CC4-5D6E-409C-BE32-E72D297353CC}">
                <c16:uniqueId val="{00000001-00B1-1A4A-ABD1-90EBFB9F7BCE}"/>
              </c:ext>
            </c:extLst>
          </c:dPt>
          <c:dPt>
            <c:idx val="13"/>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5-00B1-1A4A-ABD1-90EBFB9F7BCE}"/>
              </c:ext>
            </c:extLst>
          </c:dPt>
          <c:dLbls>
            <c:dLbl>
              <c:idx val="2"/>
              <c:layout>
                <c:manualLayout>
                  <c:x val="-5.5555555555555809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B1-1A4A-ABD1-90EBFB9F7BCE}"/>
                </c:ext>
              </c:extLst>
            </c:dLbl>
            <c:dLbl>
              <c:idx val="11"/>
              <c:layout>
                <c:manualLayout>
                  <c:x val="-0.1361111111111111"/>
                  <c:y val="7.8703703703703623E-2"/>
                </c:manualLayout>
              </c:layout>
              <c:tx>
                <c:rich>
                  <a:bodyPr/>
                  <a:lstStyle/>
                  <a:p>
                    <a:fld id="{A40F830B-9596-084C-A76F-015233E3004F}" type="YVALUE">
                      <a:rPr lang="en-US"/>
                      <a:pPr/>
                      <a:t>[Y VALUE]</a:t>
                    </a:fld>
                    <a:endParaRPr lang="en-US"/>
                  </a:p>
                  <a:p>
                    <a:r>
                      <a:rPr lang="en-US"/>
                      <a:t>(81.8% MSFT)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0B1-1A4A-ABD1-90EBFB9F7BCE}"/>
                </c:ext>
              </c:extLst>
            </c:dLbl>
            <c:dLbl>
              <c:idx val="13"/>
              <c:layout>
                <c:manualLayout>
                  <c:x val="-2.7777777777777776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B1-1A4A-ABD1-90EBFB9F7BC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'port-returns'!$B$77:$B$92</c:f>
              <c:numCache>
                <c:formatCode>#,##0%;\(#,##0%\);#,##0%</c:formatCode>
                <c:ptCount val="16"/>
                <c:pt idx="0">
                  <c:v>-0.2</c:v>
                </c:pt>
                <c:pt idx="1">
                  <c:v>-0.1</c:v>
                </c:pt>
                <c:pt idx="2">
                  <c:v>0</c:v>
                </c:pt>
                <c:pt idx="3">
                  <c:v>0.1</c:v>
                </c:pt>
                <c:pt idx="4">
                  <c:v>0.2</c:v>
                </c:pt>
                <c:pt idx="5">
                  <c:v>0.30000000000000004</c:v>
                </c:pt>
                <c:pt idx="6">
                  <c:v>0.4</c:v>
                </c:pt>
                <c:pt idx="7">
                  <c:v>0.5</c:v>
                </c:pt>
                <c:pt idx="8">
                  <c:v>0.6</c:v>
                </c:pt>
                <c:pt idx="9">
                  <c:v>0.7</c:v>
                </c:pt>
                <c:pt idx="10">
                  <c:v>0.79999999999999993</c:v>
                </c:pt>
                <c:pt idx="11" formatCode="#,##0.00%;\(#,##0.00%\);#,##0.00%">
                  <c:v>0.81826476775822621</c:v>
                </c:pt>
                <c:pt idx="12">
                  <c:v>0.89999999999999991</c:v>
                </c:pt>
                <c:pt idx="13">
                  <c:v>0.99999999999999989</c:v>
                </c:pt>
                <c:pt idx="14">
                  <c:v>1.0999999999999999</c:v>
                </c:pt>
                <c:pt idx="15">
                  <c:v>1.2</c:v>
                </c:pt>
              </c:numCache>
            </c:numRef>
          </c:xVal>
          <c:yVal>
            <c:numRef>
              <c:f>'port-returns'!$D$77:$D$92</c:f>
              <c:numCache>
                <c:formatCode>#,##0.00%;\(#,##0.00%\);#,##0.00%</c:formatCode>
                <c:ptCount val="16"/>
                <c:pt idx="0">
                  <c:v>8.9518787497177094E-2</c:v>
                </c:pt>
                <c:pt idx="1">
                  <c:v>8.3645510421851546E-2</c:v>
                </c:pt>
                <c:pt idx="2">
                  <c:v>7.8003635137649338E-2</c:v>
                </c:pt>
                <c:pt idx="3">
                  <c:v>7.2647094627597414E-2</c:v>
                </c:pt>
                <c:pt idx="4">
                  <c:v>6.7643707786924162E-2</c:v>
                </c:pt>
                <c:pt idx="5">
                  <c:v>6.3077568363742398E-2</c:v>
                </c:pt>
                <c:pt idx="6">
                  <c:v>5.9050195938629466E-2</c:v>
                </c:pt>
                <c:pt idx="7">
                  <c:v>5.567862455455045E-2</c:v>
                </c:pt>
                <c:pt idx="8">
                  <c:v>5.308794972845314E-2</c:v>
                </c:pt>
                <c:pt idx="9">
                  <c:v>5.1396392506119222E-2</c:v>
                </c:pt>
                <c:pt idx="10">
                  <c:v>5.0694038121888566E-2</c:v>
                </c:pt>
                <c:pt idx="11">
                  <c:v>5.0676754681882465E-2</c:v>
                </c:pt>
                <c:pt idx="12">
                  <c:v>5.102175439704161E-2</c:v>
                </c:pt>
                <c:pt idx="13">
                  <c:v>5.2360203633949914E-2</c:v>
                </c:pt>
                <c:pt idx="14">
                  <c:v>5.4635153606569918E-2</c:v>
                </c:pt>
                <c:pt idx="15">
                  <c:v>5.7736008494062005E-2</c:v>
                </c:pt>
              </c:numCache>
            </c:numRef>
          </c:yVal>
          <c:smooth val="1"/>
          <c:extLst>
            <c:ext xmlns:c16="http://schemas.microsoft.com/office/drawing/2014/chart" uri="{C3380CC4-5D6E-409C-BE32-E72D297353CC}">
              <c16:uniqueId val="{00000002-00B1-1A4A-ABD1-90EBFB9F7BCE}"/>
            </c:ext>
          </c:extLst>
        </c:ser>
        <c:dLbls>
          <c:showLegendKey val="0"/>
          <c:showVal val="0"/>
          <c:showCatName val="0"/>
          <c:showSerName val="0"/>
          <c:showPercent val="0"/>
          <c:showBubbleSize val="0"/>
        </c:dLbls>
        <c:axId val="125191055"/>
        <c:axId val="125192703"/>
      </c:scatterChart>
      <c:valAx>
        <c:axId val="125191055"/>
        <c:scaling>
          <c:orientation val="minMax"/>
          <c:max val="1.2"/>
          <c:min val="-0.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Microsoft Portfolio Weight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5192703"/>
        <c:crosses val="autoZero"/>
        <c:crossBetween val="midCat"/>
        <c:majorUnit val="0.4"/>
      </c:valAx>
      <c:valAx>
        <c:axId val="125192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Portfolio Volatility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5191055"/>
        <c:crosses val="autoZero"/>
        <c:crossBetween val="midCat"/>
        <c:maj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Long MSFT-WMT</c:v>
          </c:tx>
          <c:spPr>
            <a:ln w="19050" cap="rnd">
              <a:solidFill>
                <a:schemeClr val="accent1"/>
              </a:solidFill>
              <a:round/>
            </a:ln>
            <a:effectLst/>
          </c:spPr>
          <c:marker>
            <c:symbol val="none"/>
          </c:marker>
          <c:dPt>
            <c:idx val="0"/>
            <c:marker>
              <c:symbol val="square"/>
              <c:size val="6"/>
              <c:spPr>
                <a:solidFill>
                  <a:srgbClr val="00B050"/>
                </a:solidFill>
                <a:ln w="9525">
                  <a:solidFill>
                    <a:schemeClr val="accent1"/>
                  </a:solidFill>
                </a:ln>
                <a:effectLst/>
              </c:spPr>
            </c:marker>
            <c:bubble3D val="0"/>
            <c:extLst>
              <c:ext xmlns:c16="http://schemas.microsoft.com/office/drawing/2014/chart" uri="{C3380CC4-5D6E-409C-BE32-E72D297353CC}">
                <c16:uniqueId val="{00000000-EC9D-8B4E-81DA-093CE0F9DDCD}"/>
              </c:ext>
            </c:extLst>
          </c:dPt>
          <c:dPt>
            <c:idx val="1"/>
            <c:marker>
              <c:symbol val="none"/>
            </c:marker>
            <c:bubble3D val="0"/>
            <c:extLst>
              <c:ext xmlns:c16="http://schemas.microsoft.com/office/drawing/2014/chart" uri="{C3380CC4-5D6E-409C-BE32-E72D297353CC}">
                <c16:uniqueId val="{00000007-EC9D-8B4E-81DA-093CE0F9DDCD}"/>
              </c:ext>
            </c:extLst>
          </c:dPt>
          <c:dPt>
            <c:idx val="2"/>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9-EC9D-8B4E-81DA-093CE0F9DDCD}"/>
              </c:ext>
            </c:extLst>
          </c:dPt>
          <c:dPt>
            <c:idx val="4"/>
            <c:marker>
              <c:symbol val="diamond"/>
              <c:size val="7"/>
              <c:spPr>
                <a:solidFill>
                  <a:srgbClr val="FF0000"/>
                </a:solidFill>
                <a:ln w="9525">
                  <a:solidFill>
                    <a:schemeClr val="tx1"/>
                  </a:solidFill>
                </a:ln>
                <a:effectLst/>
              </c:spPr>
            </c:marker>
            <c:bubble3D val="0"/>
            <c:extLst>
              <c:ext xmlns:c16="http://schemas.microsoft.com/office/drawing/2014/chart" uri="{C3380CC4-5D6E-409C-BE32-E72D297353CC}">
                <c16:uniqueId val="{00000008-EC9D-8B4E-81DA-093CE0F9DDCD}"/>
              </c:ext>
            </c:extLst>
          </c:dPt>
          <c:dPt>
            <c:idx val="5"/>
            <c:marker>
              <c:symbol val="none"/>
            </c:marker>
            <c:bubble3D val="0"/>
            <c:extLst>
              <c:ext xmlns:c16="http://schemas.microsoft.com/office/drawing/2014/chart" uri="{C3380CC4-5D6E-409C-BE32-E72D297353CC}">
                <c16:uniqueId val="{0000000F-EC9D-8B4E-81DA-093CE0F9DDCD}"/>
              </c:ext>
            </c:extLst>
          </c:dPt>
          <c:dPt>
            <c:idx val="6"/>
            <c:marker>
              <c:symbol val="none"/>
            </c:marker>
            <c:bubble3D val="0"/>
            <c:extLst>
              <c:ext xmlns:c16="http://schemas.microsoft.com/office/drawing/2014/chart" uri="{C3380CC4-5D6E-409C-BE32-E72D297353CC}">
                <c16:uniqueId val="{00000001-EC9D-8B4E-81DA-093CE0F9DDCD}"/>
              </c:ext>
            </c:extLst>
          </c:dPt>
          <c:dPt>
            <c:idx val="7"/>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0A-EC9D-8B4E-81DA-093CE0F9DDCD}"/>
              </c:ext>
            </c:extLst>
          </c:dPt>
          <c:dPt>
            <c:idx val="10"/>
            <c:marker>
              <c:symbol val="none"/>
            </c:marker>
            <c:bubble3D val="0"/>
            <c:extLst>
              <c:ext xmlns:c16="http://schemas.microsoft.com/office/drawing/2014/chart" uri="{C3380CC4-5D6E-409C-BE32-E72D297353CC}">
                <c16:uniqueId val="{00000002-EC9D-8B4E-81DA-093CE0F9DDCD}"/>
              </c:ext>
            </c:extLst>
          </c:dPt>
          <c:dPt>
            <c:idx val="11"/>
            <c:marker>
              <c:symbol val="square"/>
              <c:size val="6"/>
              <c:spPr>
                <a:solidFill>
                  <a:schemeClr val="accent6">
                    <a:lumMod val="75000"/>
                  </a:schemeClr>
                </a:solidFill>
                <a:ln w="9525">
                  <a:solidFill>
                    <a:schemeClr val="tx1"/>
                  </a:solidFill>
                </a:ln>
                <a:effectLst/>
              </c:spPr>
            </c:marker>
            <c:bubble3D val="0"/>
            <c:extLst>
              <c:ext xmlns:c16="http://schemas.microsoft.com/office/drawing/2014/chart" uri="{C3380CC4-5D6E-409C-BE32-E72D297353CC}">
                <c16:uniqueId val="{00000003-EC9D-8B4E-81DA-093CE0F9DDCD}"/>
              </c:ext>
            </c:extLst>
          </c:dPt>
          <c:xVal>
            <c:numRef>
              <c:f>'2-Stock'!$I$27:$I$38</c:f>
              <c:numCache>
                <c:formatCode>#,##0.0%;\(#,##0.0%\);#,##0.0%</c:formatCode>
                <c:ptCount val="12"/>
                <c:pt idx="0">
                  <c:v>0.16049291863489656</c:v>
                </c:pt>
                <c:pt idx="1">
                  <c:v>0.14453474130107105</c:v>
                </c:pt>
                <c:pt idx="2">
                  <c:v>0.13282587648597519</c:v>
                </c:pt>
                <c:pt idx="3">
                  <c:v>0.12655134529449907</c:v>
                </c:pt>
                <c:pt idx="4">
                  <c:v>0.12573397053560506</c:v>
                </c:pt>
                <c:pt idx="5">
                  <c:v>0.12652225115649632</c:v>
                </c:pt>
                <c:pt idx="6">
                  <c:v>0.13274270070270353</c:v>
                </c:pt>
                <c:pt idx="7">
                  <c:v>0.14440732894236194</c:v>
                </c:pt>
                <c:pt idx="8">
                  <c:v>0.16033226819629143</c:v>
                </c:pt>
                <c:pt idx="9">
                  <c:v>0.17938646355828392</c:v>
                </c:pt>
                <c:pt idx="10">
                  <c:v>0.20068053692674712</c:v>
                </c:pt>
                <c:pt idx="11">
                  <c:v>0.22357540116199615</c:v>
                </c:pt>
              </c:numCache>
            </c:numRef>
          </c:xVal>
          <c:yVal>
            <c:numRef>
              <c:f>'2-Stock'!$H$27:$H$38</c:f>
              <c:numCache>
                <c:formatCode>#,##0.0%;\(#,##0.0%\);#,##0.0%</c:formatCode>
                <c:ptCount val="12"/>
                <c:pt idx="0">
                  <c:v>7.0823213114754147E-2</c:v>
                </c:pt>
                <c:pt idx="1">
                  <c:v>8.6466413114754156E-2</c:v>
                </c:pt>
                <c:pt idx="2">
                  <c:v>0.10210961311475417</c:v>
                </c:pt>
                <c:pt idx="3">
                  <c:v>0.11775281311475419</c:v>
                </c:pt>
                <c:pt idx="4">
                  <c:v>0.12564550730205026</c:v>
                </c:pt>
                <c:pt idx="5">
                  <c:v>0.13339601311475419</c:v>
                </c:pt>
                <c:pt idx="6">
                  <c:v>0.14903921311475418</c:v>
                </c:pt>
                <c:pt idx="7">
                  <c:v>0.16468241311475421</c:v>
                </c:pt>
                <c:pt idx="8">
                  <c:v>0.18032561311475417</c:v>
                </c:pt>
                <c:pt idx="9">
                  <c:v>0.1959688131147542</c:v>
                </c:pt>
                <c:pt idx="10">
                  <c:v>0.21161201311475419</c:v>
                </c:pt>
                <c:pt idx="11">
                  <c:v>0.22725521311475419</c:v>
                </c:pt>
              </c:numCache>
            </c:numRef>
          </c:yVal>
          <c:smooth val="1"/>
          <c:extLst>
            <c:ext xmlns:c16="http://schemas.microsoft.com/office/drawing/2014/chart" uri="{C3380CC4-5D6E-409C-BE32-E72D297353CC}">
              <c16:uniqueId val="{00000004-EC9D-8B4E-81DA-093CE0F9DDCD}"/>
            </c:ext>
          </c:extLst>
        </c:ser>
        <c:ser>
          <c:idx val="1"/>
          <c:order val="1"/>
          <c:tx>
            <c:v>Short MSFT</c:v>
          </c:tx>
          <c:spPr>
            <a:ln w="19050" cap="rnd">
              <a:solidFill>
                <a:schemeClr val="accent2"/>
              </a:solidFill>
              <a:round/>
            </a:ln>
            <a:effectLst/>
          </c:spPr>
          <c:marker>
            <c:symbol val="none"/>
          </c:marker>
          <c:dPt>
            <c:idx val="3"/>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12-EC9D-8B4E-81DA-093CE0F9DDCD}"/>
              </c:ext>
            </c:extLst>
          </c:dPt>
          <c:dPt>
            <c:idx val="5"/>
            <c:marker>
              <c:symbol val="square"/>
              <c:size val="5"/>
              <c:spPr>
                <a:solidFill>
                  <a:srgbClr val="00B050"/>
                </a:solidFill>
                <a:ln w="9525">
                  <a:solidFill>
                    <a:schemeClr val="tx1"/>
                  </a:solidFill>
                </a:ln>
                <a:effectLst/>
              </c:spPr>
            </c:marker>
            <c:bubble3D val="0"/>
            <c:extLst>
              <c:ext xmlns:c16="http://schemas.microsoft.com/office/drawing/2014/chart" uri="{C3380CC4-5D6E-409C-BE32-E72D297353CC}">
                <c16:uniqueId val="{00000010-EC9D-8B4E-81DA-093CE0F9DDCD}"/>
              </c:ext>
            </c:extLst>
          </c:dPt>
          <c:xVal>
            <c:numRef>
              <c:f>'2-Stock'!$I$22:$I$27</c:f>
              <c:numCache>
                <c:formatCode>#,##0.0%;\(#,##0.0%\);#,##0.0%</c:formatCode>
                <c:ptCount val="6"/>
                <c:pt idx="0">
                  <c:v>0.27275999895704556</c:v>
                </c:pt>
                <c:pt idx="1">
                  <c:v>0.24785034595632</c:v>
                </c:pt>
                <c:pt idx="2">
                  <c:v>0.22378936181277143</c:v>
                </c:pt>
                <c:pt idx="3">
                  <c:v>0.20088223027621813</c:v>
                </c:pt>
                <c:pt idx="4">
                  <c:v>0.17957107208904094</c:v>
                </c:pt>
                <c:pt idx="5">
                  <c:v>0.16049291863489656</c:v>
                </c:pt>
              </c:numCache>
            </c:numRef>
          </c:xVal>
          <c:yVal>
            <c:numRef>
              <c:f>'2-Stock'!$H$22:$H$27</c:f>
              <c:numCache>
                <c:formatCode>#,##0.0%;\(#,##0.0%\);#,##0.0%</c:formatCode>
                <c:ptCount val="6"/>
                <c:pt idx="0">
                  <c:v>-7.3927868852458889E-3</c:v>
                </c:pt>
                <c:pt idx="1">
                  <c:v>8.2504131147541071E-3</c:v>
                </c:pt>
                <c:pt idx="2">
                  <c:v>2.3893613114754117E-2</c:v>
                </c:pt>
                <c:pt idx="3">
                  <c:v>3.9536813114754113E-2</c:v>
                </c:pt>
                <c:pt idx="4">
                  <c:v>5.5180013114754137E-2</c:v>
                </c:pt>
                <c:pt idx="5">
                  <c:v>7.0823213114754147E-2</c:v>
                </c:pt>
              </c:numCache>
            </c:numRef>
          </c:yVal>
          <c:smooth val="1"/>
          <c:extLst>
            <c:ext xmlns:c16="http://schemas.microsoft.com/office/drawing/2014/chart" uri="{C3380CC4-5D6E-409C-BE32-E72D297353CC}">
              <c16:uniqueId val="{0000000B-EC9D-8B4E-81DA-093CE0F9DDCD}"/>
            </c:ext>
          </c:extLst>
        </c:ser>
        <c:ser>
          <c:idx val="2"/>
          <c:order val="2"/>
          <c:tx>
            <c:v>Short WMT</c:v>
          </c:tx>
          <c:spPr>
            <a:ln w="19050" cap="rnd">
              <a:solidFill>
                <a:schemeClr val="accent3"/>
              </a:solidFill>
              <a:round/>
            </a:ln>
            <a:effectLst/>
          </c:spPr>
          <c:marker>
            <c:symbol val="none"/>
          </c:marker>
          <c:dPt>
            <c:idx val="0"/>
            <c:marker>
              <c:symbol val="square"/>
              <c:size val="5"/>
              <c:spPr>
                <a:solidFill>
                  <a:schemeClr val="accent6"/>
                </a:solidFill>
                <a:ln w="9525">
                  <a:solidFill>
                    <a:schemeClr val="tx1"/>
                  </a:solidFill>
                </a:ln>
                <a:effectLst/>
              </c:spPr>
            </c:marker>
            <c:bubble3D val="0"/>
            <c:extLst>
              <c:ext xmlns:c16="http://schemas.microsoft.com/office/drawing/2014/chart" uri="{C3380CC4-5D6E-409C-BE32-E72D297353CC}">
                <c16:uniqueId val="{0000000E-EC9D-8B4E-81DA-093CE0F9DDCD}"/>
              </c:ext>
            </c:extLst>
          </c:dPt>
          <c:dPt>
            <c:idx val="2"/>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11-EC9D-8B4E-81DA-093CE0F9DDCD}"/>
              </c:ext>
            </c:extLst>
          </c:dPt>
          <c:xVal>
            <c:numRef>
              <c:f>'2-Stock'!$I$38:$I$43</c:f>
              <c:numCache>
                <c:formatCode>#,##0.0%;\(#,##0.0%\);#,##0.0%</c:formatCode>
                <c:ptCount val="6"/>
                <c:pt idx="0">
                  <c:v>0.22357540116199615</c:v>
                </c:pt>
                <c:pt idx="1">
                  <c:v>0.24762744116629623</c:v>
                </c:pt>
                <c:pt idx="2">
                  <c:v>0.27253045103743451</c:v>
                </c:pt>
                <c:pt idx="3">
                  <c:v>0.29807121863247299</c:v>
                </c:pt>
                <c:pt idx="4">
                  <c:v>0.32409900265460168</c:v>
                </c:pt>
                <c:pt idx="5">
                  <c:v>0.35050532546117974</c:v>
                </c:pt>
              </c:numCache>
            </c:numRef>
          </c:xVal>
          <c:yVal>
            <c:numRef>
              <c:f>'2-Stock'!$H$38:$H$43</c:f>
              <c:numCache>
                <c:formatCode>#,##0.0%;\(#,##0.0%\);#,##0.0%</c:formatCode>
                <c:ptCount val="6"/>
                <c:pt idx="0">
                  <c:v>0.22725521311475419</c:v>
                </c:pt>
                <c:pt idx="1">
                  <c:v>0.24289841311475421</c:v>
                </c:pt>
                <c:pt idx="2">
                  <c:v>0.25854161311475427</c:v>
                </c:pt>
                <c:pt idx="3">
                  <c:v>0.27418481311475423</c:v>
                </c:pt>
                <c:pt idx="4">
                  <c:v>0.28982801311475426</c:v>
                </c:pt>
                <c:pt idx="5">
                  <c:v>0.30547121311475428</c:v>
                </c:pt>
              </c:numCache>
            </c:numRef>
          </c:yVal>
          <c:smooth val="1"/>
          <c:extLst>
            <c:ext xmlns:c16="http://schemas.microsoft.com/office/drawing/2014/chart" uri="{C3380CC4-5D6E-409C-BE32-E72D297353CC}">
              <c16:uniqueId val="{0000000C-EC9D-8B4E-81DA-093CE0F9DDCD}"/>
            </c:ext>
          </c:extLst>
        </c:ser>
        <c:dLbls>
          <c:showLegendKey val="0"/>
          <c:showVal val="0"/>
          <c:showCatName val="0"/>
          <c:showSerName val="0"/>
          <c:showPercent val="0"/>
          <c:showBubbleSize val="0"/>
        </c:dLbls>
        <c:axId val="990955648"/>
        <c:axId val="990948104"/>
      </c:scatterChart>
      <c:valAx>
        <c:axId val="990955648"/>
        <c:scaling>
          <c:orientation val="minMax"/>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max val="0.30000000000000004"/>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MSFT-WMT Portfolios</c:v>
          </c:tx>
          <c:spPr>
            <a:ln w="19050" cap="rnd">
              <a:solidFill>
                <a:schemeClr val="accent1"/>
              </a:solidFill>
              <a:round/>
            </a:ln>
            <a:effectLst/>
          </c:spPr>
          <c:marker>
            <c:symbol val="none"/>
          </c:marker>
          <c:dPt>
            <c:idx val="2"/>
            <c:marker>
              <c:symbol val="square"/>
              <c:size val="6"/>
              <c:spPr>
                <a:solidFill>
                  <a:srgbClr val="00B050"/>
                </a:solidFill>
                <a:ln w="9525">
                  <a:solidFill>
                    <a:schemeClr val="tx1"/>
                  </a:solidFill>
                </a:ln>
                <a:effectLst/>
              </c:spPr>
            </c:marker>
            <c:bubble3D val="0"/>
            <c:extLst>
              <c:ext xmlns:c16="http://schemas.microsoft.com/office/drawing/2014/chart" uri="{C3380CC4-5D6E-409C-BE32-E72D297353CC}">
                <c16:uniqueId val="{00000000-EB36-B842-8A88-034CDAE43088}"/>
              </c:ext>
            </c:extLst>
          </c:dPt>
          <c:dPt>
            <c:idx val="6"/>
            <c:marker>
              <c:symbol val="diamond"/>
              <c:size val="7"/>
              <c:spPr>
                <a:solidFill>
                  <a:srgbClr val="FF0000"/>
                </a:solidFill>
                <a:ln w="9525">
                  <a:solidFill>
                    <a:schemeClr val="tx1"/>
                  </a:solidFill>
                </a:ln>
                <a:effectLst/>
              </c:spPr>
            </c:marker>
            <c:bubble3D val="0"/>
            <c:extLst>
              <c:ext xmlns:c16="http://schemas.microsoft.com/office/drawing/2014/chart" uri="{C3380CC4-5D6E-409C-BE32-E72D297353CC}">
                <c16:uniqueId val="{00000007-A7C3-974C-BD36-F1760D7995EC}"/>
              </c:ext>
            </c:extLst>
          </c:dPt>
          <c:dPt>
            <c:idx val="13"/>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1-EB36-B842-8A88-034CDAE43088}"/>
              </c:ext>
            </c:extLst>
          </c:dPt>
          <c:dPt>
            <c:idx val="14"/>
            <c:marker>
              <c:symbol val="none"/>
            </c:marker>
            <c:bubble3D val="0"/>
            <c:extLst>
              <c:ext xmlns:c16="http://schemas.microsoft.com/office/drawing/2014/chart" uri="{C3380CC4-5D6E-409C-BE32-E72D297353CC}">
                <c16:uniqueId val="{00000002-EB36-B842-8A88-034CDAE43088}"/>
              </c:ext>
            </c:extLst>
          </c:dPt>
          <c:dPt>
            <c:idx val="25"/>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3-EB36-B842-8A88-034CDAE43088}"/>
              </c:ext>
            </c:extLst>
          </c:dPt>
          <c:dPt>
            <c:idx val="27"/>
            <c:marker>
              <c:symbol val="none"/>
            </c:marker>
            <c:bubble3D val="0"/>
            <c:extLst>
              <c:ext xmlns:c16="http://schemas.microsoft.com/office/drawing/2014/chart" uri="{C3380CC4-5D6E-409C-BE32-E72D297353CC}">
                <c16:uniqueId val="{00000004-EB36-B842-8A88-034CDAE43088}"/>
              </c:ext>
            </c:extLst>
          </c:dPt>
          <c:xVal>
            <c:numRef>
              <c:f>'2-Stock'!$I$25:$I$40</c:f>
              <c:numCache>
                <c:formatCode>#,##0.0%;\(#,##0.0%\);#,##0.0%</c:formatCode>
                <c:ptCount val="16"/>
                <c:pt idx="0">
                  <c:v>0.20088223027621813</c:v>
                </c:pt>
                <c:pt idx="1">
                  <c:v>0.17957107208904094</c:v>
                </c:pt>
                <c:pt idx="2">
                  <c:v>0.16049291863489656</c:v>
                </c:pt>
                <c:pt idx="3">
                  <c:v>0.14453474130107105</c:v>
                </c:pt>
                <c:pt idx="4">
                  <c:v>0.13282587648597519</c:v>
                </c:pt>
                <c:pt idx="5">
                  <c:v>0.12655134529449907</c:v>
                </c:pt>
                <c:pt idx="6">
                  <c:v>0.12573397053560506</c:v>
                </c:pt>
                <c:pt idx="7">
                  <c:v>0.12652225115649632</c:v>
                </c:pt>
                <c:pt idx="8">
                  <c:v>0.13274270070270353</c:v>
                </c:pt>
                <c:pt idx="9">
                  <c:v>0.14440732894236194</c:v>
                </c:pt>
                <c:pt idx="10">
                  <c:v>0.16033226819629143</c:v>
                </c:pt>
                <c:pt idx="11">
                  <c:v>0.17938646355828392</c:v>
                </c:pt>
                <c:pt idx="12">
                  <c:v>0.20068053692674712</c:v>
                </c:pt>
                <c:pt idx="13">
                  <c:v>0.22357540116199615</c:v>
                </c:pt>
                <c:pt idx="14">
                  <c:v>0.24762744116629623</c:v>
                </c:pt>
                <c:pt idx="15">
                  <c:v>0.27253045103743451</c:v>
                </c:pt>
              </c:numCache>
            </c:numRef>
          </c:xVal>
          <c:yVal>
            <c:numRef>
              <c:f>'2-Stock'!$H$25:$H$40</c:f>
              <c:numCache>
                <c:formatCode>#,##0.0%;\(#,##0.0%\);#,##0.0%</c:formatCode>
                <c:ptCount val="16"/>
                <c:pt idx="0">
                  <c:v>3.9536813114754113E-2</c:v>
                </c:pt>
                <c:pt idx="1">
                  <c:v>5.5180013114754137E-2</c:v>
                </c:pt>
                <c:pt idx="2">
                  <c:v>7.0823213114754147E-2</c:v>
                </c:pt>
                <c:pt idx="3">
                  <c:v>8.6466413114754156E-2</c:v>
                </c:pt>
                <c:pt idx="4">
                  <c:v>0.10210961311475417</c:v>
                </c:pt>
                <c:pt idx="5">
                  <c:v>0.11775281311475419</c:v>
                </c:pt>
                <c:pt idx="6">
                  <c:v>0.12564550730205026</c:v>
                </c:pt>
                <c:pt idx="7">
                  <c:v>0.13339601311475419</c:v>
                </c:pt>
                <c:pt idx="8">
                  <c:v>0.14903921311475418</c:v>
                </c:pt>
                <c:pt idx="9">
                  <c:v>0.16468241311475421</c:v>
                </c:pt>
                <c:pt idx="10">
                  <c:v>0.18032561311475417</c:v>
                </c:pt>
                <c:pt idx="11">
                  <c:v>0.1959688131147542</c:v>
                </c:pt>
                <c:pt idx="12">
                  <c:v>0.21161201311475419</c:v>
                </c:pt>
                <c:pt idx="13">
                  <c:v>0.22725521311475419</c:v>
                </c:pt>
                <c:pt idx="14">
                  <c:v>0.24289841311475421</c:v>
                </c:pt>
                <c:pt idx="15">
                  <c:v>0.25854161311475427</c:v>
                </c:pt>
              </c:numCache>
            </c:numRef>
          </c:yVal>
          <c:smooth val="1"/>
          <c:extLst>
            <c:ext xmlns:c16="http://schemas.microsoft.com/office/drawing/2014/chart" uri="{C3380CC4-5D6E-409C-BE32-E72D297353CC}">
              <c16:uniqueId val="{00000005-EB36-B842-8A88-034CDAE43088}"/>
            </c:ext>
          </c:extLst>
        </c:ser>
        <c:ser>
          <c:idx val="1"/>
          <c:order val="1"/>
          <c:tx>
            <c:v>Risk-free MSFT Portfolios</c:v>
          </c:tx>
          <c:spPr>
            <a:ln w="19050" cap="rnd">
              <a:solidFill>
                <a:schemeClr val="accent2"/>
              </a:solidFill>
              <a:round/>
            </a:ln>
            <a:effectLst/>
          </c:spPr>
          <c:marker>
            <c:symbol val="none"/>
          </c:marker>
          <c:dPt>
            <c:idx val="2"/>
            <c:marker>
              <c:symbol val="square"/>
              <c:size val="6"/>
              <c:spPr>
                <a:solidFill>
                  <a:schemeClr val="accent4"/>
                </a:solidFill>
                <a:ln w="9525">
                  <a:solidFill>
                    <a:schemeClr val="tx1"/>
                  </a:solidFill>
                </a:ln>
                <a:effectLst/>
              </c:spPr>
            </c:marker>
            <c:bubble3D val="0"/>
            <c:extLst>
              <c:ext xmlns:c16="http://schemas.microsoft.com/office/drawing/2014/chart" uri="{C3380CC4-5D6E-409C-BE32-E72D297353CC}">
                <c16:uniqueId val="{00000006-EB36-B842-8A88-034CDAE43088}"/>
              </c:ext>
            </c:extLst>
          </c:dPt>
          <c:xVal>
            <c:numRef>
              <c:f>'2-Stock'!$AQ$4:$AQ$18</c:f>
              <c:numCache>
                <c:formatCode>#,##0.0%;\(#,##0.0%\);#,##0.0%</c:formatCode>
                <c:ptCount val="15"/>
                <c:pt idx="0">
                  <c:v>4.4715080232399236E-2</c:v>
                </c:pt>
                <c:pt idx="1">
                  <c:v>2.2357540116199618E-2</c:v>
                </c:pt>
                <c:pt idx="2">
                  <c:v>0</c:v>
                </c:pt>
                <c:pt idx="3">
                  <c:v>2.2357540116199618E-2</c:v>
                </c:pt>
                <c:pt idx="4">
                  <c:v>4.4715080232399236E-2</c:v>
                </c:pt>
                <c:pt idx="5">
                  <c:v>6.7072620348598858E-2</c:v>
                </c:pt>
                <c:pt idx="6">
                  <c:v>8.9430160464798472E-2</c:v>
                </c:pt>
                <c:pt idx="7">
                  <c:v>0.11178770058099809</c:v>
                </c:pt>
                <c:pt idx="8">
                  <c:v>0.13414524069719769</c:v>
                </c:pt>
                <c:pt idx="9">
                  <c:v>0.1565027808133973</c:v>
                </c:pt>
                <c:pt idx="10">
                  <c:v>0.17886032092959692</c:v>
                </c:pt>
                <c:pt idx="11">
                  <c:v>0.20121786104579653</c:v>
                </c:pt>
                <c:pt idx="12">
                  <c:v>0.22357540116199615</c:v>
                </c:pt>
                <c:pt idx="13">
                  <c:v>0.24593294127819576</c:v>
                </c:pt>
                <c:pt idx="14">
                  <c:v>0.26829048139439537</c:v>
                </c:pt>
              </c:numCache>
            </c:numRef>
          </c:xVal>
          <c:yVal>
            <c:numRef>
              <c:f>'2-Stock'!$AP$4:$AP$18</c:f>
              <c:numCache>
                <c:formatCode>#,##0.0%;\(#,##0.0%\);#,##0.0%</c:formatCode>
                <c:ptCount val="15"/>
                <c:pt idx="0">
                  <c:v>-2.9851042622950848E-2</c:v>
                </c:pt>
                <c:pt idx="1">
                  <c:v>-8.4255213114754236E-3</c:v>
                </c:pt>
                <c:pt idx="2">
                  <c:v>1.2999999999999999E-2</c:v>
                </c:pt>
                <c:pt idx="3">
                  <c:v>3.4425521311475422E-2</c:v>
                </c:pt>
                <c:pt idx="4">
                  <c:v>5.5851042622950847E-2</c:v>
                </c:pt>
                <c:pt idx="5">
                  <c:v>7.7276563934426279E-2</c:v>
                </c:pt>
                <c:pt idx="6">
                  <c:v>9.8702085245901697E-2</c:v>
                </c:pt>
                <c:pt idx="7">
                  <c:v>0.12012760655737711</c:v>
                </c:pt>
                <c:pt idx="8">
                  <c:v>0.14155312786885255</c:v>
                </c:pt>
                <c:pt idx="9">
                  <c:v>0.16297864918032792</c:v>
                </c:pt>
                <c:pt idx="10">
                  <c:v>0.18440417049180335</c:v>
                </c:pt>
                <c:pt idx="11">
                  <c:v>0.20582969180327876</c:v>
                </c:pt>
                <c:pt idx="12">
                  <c:v>0.22725521311475419</c:v>
                </c:pt>
                <c:pt idx="13">
                  <c:v>0.24868073442622962</c:v>
                </c:pt>
                <c:pt idx="14">
                  <c:v>0.27010625573770508</c:v>
                </c:pt>
              </c:numCache>
            </c:numRef>
          </c:yVal>
          <c:smooth val="1"/>
          <c:extLst>
            <c:ext xmlns:c16="http://schemas.microsoft.com/office/drawing/2014/chart" uri="{C3380CC4-5D6E-409C-BE32-E72D297353CC}">
              <c16:uniqueId val="{00000007-EB36-B842-8A88-034CDAE43088}"/>
            </c:ext>
          </c:extLst>
        </c:ser>
        <c:ser>
          <c:idx val="2"/>
          <c:order val="2"/>
          <c:tx>
            <c:v>Risk-free WMT Portfolios</c:v>
          </c:tx>
          <c:spPr>
            <a:ln w="19050" cap="rnd">
              <a:solidFill>
                <a:srgbClr val="00B050"/>
              </a:solidFill>
              <a:round/>
            </a:ln>
            <a:effectLst/>
          </c:spPr>
          <c:marker>
            <c:symbol val="none"/>
          </c:marker>
          <c:xVal>
            <c:numRef>
              <c:f>'2-Stock'!$AT$4:$AT$18</c:f>
              <c:numCache>
                <c:formatCode>#,##0.0%;\(#,##0.0%\);#,##0.0%</c:formatCode>
                <c:ptCount val="15"/>
                <c:pt idx="0">
                  <c:v>3.2098583726979317E-2</c:v>
                </c:pt>
                <c:pt idx="1">
                  <c:v>1.6049291863489658E-2</c:v>
                </c:pt>
                <c:pt idx="2">
                  <c:v>0</c:v>
                </c:pt>
                <c:pt idx="3">
                  <c:v>1.6049291863489658E-2</c:v>
                </c:pt>
                <c:pt idx="4">
                  <c:v>3.2098583726979317E-2</c:v>
                </c:pt>
                <c:pt idx="5">
                  <c:v>4.8147875590468979E-2</c:v>
                </c:pt>
                <c:pt idx="6">
                  <c:v>6.4197167453958634E-2</c:v>
                </c:pt>
                <c:pt idx="7">
                  <c:v>8.0246459317448282E-2</c:v>
                </c:pt>
                <c:pt idx="8">
                  <c:v>9.629575118093793E-2</c:v>
                </c:pt>
                <c:pt idx="9">
                  <c:v>0.11234504304442759</c:v>
                </c:pt>
                <c:pt idx="10">
                  <c:v>0.12839433490791724</c:v>
                </c:pt>
                <c:pt idx="11">
                  <c:v>0.1444436267714069</c:v>
                </c:pt>
                <c:pt idx="12">
                  <c:v>0.16049291863489654</c:v>
                </c:pt>
                <c:pt idx="13">
                  <c:v>0.1765422104983862</c:v>
                </c:pt>
                <c:pt idx="14">
                  <c:v>0.19259150236187586</c:v>
                </c:pt>
              </c:numCache>
            </c:numRef>
          </c:xVal>
          <c:yVal>
            <c:numRef>
              <c:f>'2-Stock'!$AS$4:$AS$18</c:f>
              <c:numCache>
                <c:formatCode>#,##0.0%;\(#,##0.0%\);#,##0.0%</c:formatCode>
                <c:ptCount val="15"/>
                <c:pt idx="0">
                  <c:v>1.4353573770491696E-3</c:v>
                </c:pt>
                <c:pt idx="1">
                  <c:v>7.2176786885245854E-3</c:v>
                </c:pt>
                <c:pt idx="2">
                  <c:v>1.2999999999999999E-2</c:v>
                </c:pt>
                <c:pt idx="3">
                  <c:v>1.8782321311475416E-2</c:v>
                </c:pt>
                <c:pt idx="4">
                  <c:v>2.4564642622950827E-2</c:v>
                </c:pt>
                <c:pt idx="5">
                  <c:v>3.0346963934426249E-2</c:v>
                </c:pt>
                <c:pt idx="6">
                  <c:v>3.6129285245901657E-2</c:v>
                </c:pt>
                <c:pt idx="7">
                  <c:v>4.1911606557377072E-2</c:v>
                </c:pt>
                <c:pt idx="8">
                  <c:v>4.7693927868852487E-2</c:v>
                </c:pt>
                <c:pt idx="9">
                  <c:v>5.3476249180327902E-2</c:v>
                </c:pt>
                <c:pt idx="10">
                  <c:v>5.925857049180331E-2</c:v>
                </c:pt>
                <c:pt idx="11">
                  <c:v>6.5040891803278725E-2</c:v>
                </c:pt>
                <c:pt idx="12">
                  <c:v>7.0823213114754133E-2</c:v>
                </c:pt>
                <c:pt idx="13">
                  <c:v>7.6605534426229555E-2</c:v>
                </c:pt>
                <c:pt idx="14">
                  <c:v>8.2387855737704963E-2</c:v>
                </c:pt>
              </c:numCache>
            </c:numRef>
          </c:yVal>
          <c:smooth val="1"/>
          <c:extLst>
            <c:ext xmlns:c16="http://schemas.microsoft.com/office/drawing/2014/chart" uri="{C3380CC4-5D6E-409C-BE32-E72D297353CC}">
              <c16:uniqueId val="{00000008-A7C3-974C-BD36-F1760D7995EC}"/>
            </c:ext>
          </c:extLst>
        </c:ser>
        <c:dLbls>
          <c:showLegendKey val="0"/>
          <c:showVal val="0"/>
          <c:showCatName val="0"/>
          <c:showSerName val="0"/>
          <c:showPercent val="0"/>
          <c:showBubbleSize val="0"/>
        </c:dLbls>
        <c:axId val="990955648"/>
        <c:axId val="990948104"/>
      </c:scatterChart>
      <c:valAx>
        <c:axId val="990955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MSFT-WMT Portfolios</c:v>
          </c:tx>
          <c:spPr>
            <a:ln w="19050" cap="rnd">
              <a:solidFill>
                <a:schemeClr val="accent1"/>
              </a:solidFill>
              <a:round/>
            </a:ln>
            <a:effectLst/>
          </c:spPr>
          <c:marker>
            <c:symbol val="none"/>
          </c:marker>
          <c:dPt>
            <c:idx val="2"/>
            <c:marker>
              <c:symbol val="square"/>
              <c:size val="6"/>
              <c:spPr>
                <a:solidFill>
                  <a:srgbClr val="00B050"/>
                </a:solidFill>
                <a:ln w="9525">
                  <a:solidFill>
                    <a:schemeClr val="tx1"/>
                  </a:solidFill>
                </a:ln>
                <a:effectLst/>
              </c:spPr>
            </c:marker>
            <c:bubble3D val="0"/>
            <c:extLst>
              <c:ext xmlns:c16="http://schemas.microsoft.com/office/drawing/2014/chart" uri="{C3380CC4-5D6E-409C-BE32-E72D297353CC}">
                <c16:uniqueId val="{00000000-3A0B-6D4D-A9D5-D033C82637FB}"/>
              </c:ext>
            </c:extLst>
          </c:dPt>
          <c:dPt>
            <c:idx val="13"/>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1-3A0B-6D4D-A9D5-D033C82637FB}"/>
              </c:ext>
            </c:extLst>
          </c:dPt>
          <c:dPt>
            <c:idx val="14"/>
            <c:marker>
              <c:symbol val="none"/>
            </c:marker>
            <c:bubble3D val="0"/>
            <c:extLst>
              <c:ext xmlns:c16="http://schemas.microsoft.com/office/drawing/2014/chart" uri="{C3380CC4-5D6E-409C-BE32-E72D297353CC}">
                <c16:uniqueId val="{00000002-3A0B-6D4D-A9D5-D033C82637FB}"/>
              </c:ext>
            </c:extLst>
          </c:dPt>
          <c:dPt>
            <c:idx val="25"/>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3-3A0B-6D4D-A9D5-D033C82637FB}"/>
              </c:ext>
            </c:extLst>
          </c:dPt>
          <c:dPt>
            <c:idx val="27"/>
            <c:marker>
              <c:symbol val="none"/>
            </c:marker>
            <c:bubble3D val="0"/>
            <c:extLst>
              <c:ext xmlns:c16="http://schemas.microsoft.com/office/drawing/2014/chart" uri="{C3380CC4-5D6E-409C-BE32-E72D297353CC}">
                <c16:uniqueId val="{00000004-3A0B-6D4D-A9D5-D033C82637FB}"/>
              </c:ext>
            </c:extLst>
          </c:dPt>
          <c:xVal>
            <c:numRef>
              <c:f>'2-Stock'!$I$25:$I$40</c:f>
              <c:numCache>
                <c:formatCode>#,##0.0%;\(#,##0.0%\);#,##0.0%</c:formatCode>
                <c:ptCount val="16"/>
                <c:pt idx="0">
                  <c:v>0.20088223027621813</c:v>
                </c:pt>
                <c:pt idx="1">
                  <c:v>0.17957107208904094</c:v>
                </c:pt>
                <c:pt idx="2">
                  <c:v>0.16049291863489656</c:v>
                </c:pt>
                <c:pt idx="3">
                  <c:v>0.14453474130107105</c:v>
                </c:pt>
                <c:pt idx="4">
                  <c:v>0.13282587648597519</c:v>
                </c:pt>
                <c:pt idx="5">
                  <c:v>0.12655134529449907</c:v>
                </c:pt>
                <c:pt idx="6">
                  <c:v>0.12573397053560506</c:v>
                </c:pt>
                <c:pt idx="7">
                  <c:v>0.12652225115649632</c:v>
                </c:pt>
                <c:pt idx="8">
                  <c:v>0.13274270070270353</c:v>
                </c:pt>
                <c:pt idx="9">
                  <c:v>0.14440732894236194</c:v>
                </c:pt>
                <c:pt idx="10">
                  <c:v>0.16033226819629143</c:v>
                </c:pt>
                <c:pt idx="11">
                  <c:v>0.17938646355828392</c:v>
                </c:pt>
                <c:pt idx="12">
                  <c:v>0.20068053692674712</c:v>
                </c:pt>
                <c:pt idx="13">
                  <c:v>0.22357540116199615</c:v>
                </c:pt>
                <c:pt idx="14">
                  <c:v>0.24762744116629623</c:v>
                </c:pt>
                <c:pt idx="15">
                  <c:v>0.27253045103743451</c:v>
                </c:pt>
              </c:numCache>
            </c:numRef>
          </c:xVal>
          <c:yVal>
            <c:numRef>
              <c:f>'2-Stock'!$H$25:$H$40</c:f>
              <c:numCache>
                <c:formatCode>#,##0.0%;\(#,##0.0%\);#,##0.0%</c:formatCode>
                <c:ptCount val="16"/>
                <c:pt idx="0">
                  <c:v>3.9536813114754113E-2</c:v>
                </c:pt>
                <c:pt idx="1">
                  <c:v>5.5180013114754137E-2</c:v>
                </c:pt>
                <c:pt idx="2">
                  <c:v>7.0823213114754147E-2</c:v>
                </c:pt>
                <c:pt idx="3">
                  <c:v>8.6466413114754156E-2</c:v>
                </c:pt>
                <c:pt idx="4">
                  <c:v>0.10210961311475417</c:v>
                </c:pt>
                <c:pt idx="5">
                  <c:v>0.11775281311475419</c:v>
                </c:pt>
                <c:pt idx="6">
                  <c:v>0.12564550730205026</c:v>
                </c:pt>
                <c:pt idx="7">
                  <c:v>0.13339601311475419</c:v>
                </c:pt>
                <c:pt idx="8">
                  <c:v>0.14903921311475418</c:v>
                </c:pt>
                <c:pt idx="9">
                  <c:v>0.16468241311475421</c:v>
                </c:pt>
                <c:pt idx="10">
                  <c:v>0.18032561311475417</c:v>
                </c:pt>
                <c:pt idx="11">
                  <c:v>0.1959688131147542</c:v>
                </c:pt>
                <c:pt idx="12">
                  <c:v>0.21161201311475419</c:v>
                </c:pt>
                <c:pt idx="13">
                  <c:v>0.22725521311475419</c:v>
                </c:pt>
                <c:pt idx="14">
                  <c:v>0.24289841311475421</c:v>
                </c:pt>
                <c:pt idx="15">
                  <c:v>0.25854161311475427</c:v>
                </c:pt>
              </c:numCache>
            </c:numRef>
          </c:yVal>
          <c:smooth val="1"/>
          <c:extLst>
            <c:ext xmlns:c16="http://schemas.microsoft.com/office/drawing/2014/chart" uri="{C3380CC4-5D6E-409C-BE32-E72D297353CC}">
              <c16:uniqueId val="{00000005-3A0B-6D4D-A9D5-D033C82637FB}"/>
            </c:ext>
          </c:extLst>
        </c:ser>
        <c:ser>
          <c:idx val="1"/>
          <c:order val="1"/>
          <c:tx>
            <c:v>Risk-free MSFT Portfolios</c:v>
          </c:tx>
          <c:spPr>
            <a:ln w="19050" cap="rnd">
              <a:solidFill>
                <a:schemeClr val="accent2"/>
              </a:solidFill>
              <a:round/>
            </a:ln>
            <a:effectLst/>
          </c:spPr>
          <c:marker>
            <c:symbol val="none"/>
          </c:marker>
          <c:dPt>
            <c:idx val="0"/>
            <c:marker>
              <c:symbol val="square"/>
              <c:size val="6"/>
              <c:spPr>
                <a:solidFill>
                  <a:schemeClr val="accent4"/>
                </a:solidFill>
                <a:ln w="9525">
                  <a:solidFill>
                    <a:schemeClr val="tx1"/>
                  </a:solidFill>
                </a:ln>
                <a:effectLst/>
              </c:spPr>
            </c:marker>
            <c:bubble3D val="0"/>
            <c:extLst>
              <c:ext xmlns:c16="http://schemas.microsoft.com/office/drawing/2014/chart" uri="{C3380CC4-5D6E-409C-BE32-E72D297353CC}">
                <c16:uniqueId val="{00000007-4C5D-F54D-B5BB-9180A3CFF974}"/>
              </c:ext>
            </c:extLst>
          </c:dPt>
          <c:dPt>
            <c:idx val="2"/>
            <c:marker>
              <c:symbol val="none"/>
            </c:marker>
            <c:bubble3D val="0"/>
            <c:extLst>
              <c:ext xmlns:c16="http://schemas.microsoft.com/office/drawing/2014/chart" uri="{C3380CC4-5D6E-409C-BE32-E72D297353CC}">
                <c16:uniqueId val="{00000006-3A0B-6D4D-A9D5-D033C82637FB}"/>
              </c:ext>
            </c:extLst>
          </c:dPt>
          <c:xVal>
            <c:numRef>
              <c:f>'2-Stock'!$AQ$6:$AQ$18</c:f>
              <c:numCache>
                <c:formatCode>#,##0.0%;\(#,##0.0%\);#,##0.0%</c:formatCode>
                <c:ptCount val="13"/>
                <c:pt idx="0">
                  <c:v>0</c:v>
                </c:pt>
                <c:pt idx="1">
                  <c:v>2.2357540116199618E-2</c:v>
                </c:pt>
                <c:pt idx="2">
                  <c:v>4.4715080232399236E-2</c:v>
                </c:pt>
                <c:pt idx="3">
                  <c:v>6.7072620348598858E-2</c:v>
                </c:pt>
                <c:pt idx="4">
                  <c:v>8.9430160464798472E-2</c:v>
                </c:pt>
                <c:pt idx="5">
                  <c:v>0.11178770058099809</c:v>
                </c:pt>
                <c:pt idx="6">
                  <c:v>0.13414524069719769</c:v>
                </c:pt>
                <c:pt idx="7">
                  <c:v>0.1565027808133973</c:v>
                </c:pt>
                <c:pt idx="8">
                  <c:v>0.17886032092959692</c:v>
                </c:pt>
                <c:pt idx="9">
                  <c:v>0.20121786104579653</c:v>
                </c:pt>
                <c:pt idx="10">
                  <c:v>0.22357540116199615</c:v>
                </c:pt>
                <c:pt idx="11">
                  <c:v>0.24593294127819576</c:v>
                </c:pt>
                <c:pt idx="12">
                  <c:v>0.26829048139439537</c:v>
                </c:pt>
              </c:numCache>
            </c:numRef>
          </c:xVal>
          <c:yVal>
            <c:numRef>
              <c:f>'2-Stock'!$AP$6:$AP$18</c:f>
              <c:numCache>
                <c:formatCode>#,##0.0%;\(#,##0.0%\);#,##0.0%</c:formatCode>
                <c:ptCount val="13"/>
                <c:pt idx="0">
                  <c:v>1.2999999999999999E-2</c:v>
                </c:pt>
                <c:pt idx="1">
                  <c:v>3.4425521311475422E-2</c:v>
                </c:pt>
                <c:pt idx="2">
                  <c:v>5.5851042622950847E-2</c:v>
                </c:pt>
                <c:pt idx="3">
                  <c:v>7.7276563934426279E-2</c:v>
                </c:pt>
                <c:pt idx="4">
                  <c:v>9.8702085245901697E-2</c:v>
                </c:pt>
                <c:pt idx="5">
                  <c:v>0.12012760655737711</c:v>
                </c:pt>
                <c:pt idx="6">
                  <c:v>0.14155312786885255</c:v>
                </c:pt>
                <c:pt idx="7">
                  <c:v>0.16297864918032792</c:v>
                </c:pt>
                <c:pt idx="8">
                  <c:v>0.18440417049180335</c:v>
                </c:pt>
                <c:pt idx="9">
                  <c:v>0.20582969180327876</c:v>
                </c:pt>
                <c:pt idx="10">
                  <c:v>0.22725521311475419</c:v>
                </c:pt>
                <c:pt idx="11">
                  <c:v>0.24868073442622962</c:v>
                </c:pt>
                <c:pt idx="12">
                  <c:v>0.27010625573770508</c:v>
                </c:pt>
              </c:numCache>
            </c:numRef>
          </c:yVal>
          <c:smooth val="1"/>
          <c:extLst>
            <c:ext xmlns:c16="http://schemas.microsoft.com/office/drawing/2014/chart" uri="{C3380CC4-5D6E-409C-BE32-E72D297353CC}">
              <c16:uniqueId val="{00000007-3A0B-6D4D-A9D5-D033C82637FB}"/>
            </c:ext>
          </c:extLst>
        </c:ser>
        <c:dLbls>
          <c:showLegendKey val="0"/>
          <c:showVal val="0"/>
          <c:showCatName val="0"/>
          <c:showSerName val="0"/>
          <c:showPercent val="0"/>
          <c:showBubbleSize val="0"/>
        </c:dLbls>
        <c:axId val="990955648"/>
        <c:axId val="990948104"/>
      </c:scatterChart>
      <c:valAx>
        <c:axId val="990955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min val="-5.000000000000001E-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MSFT-WMT Portfolios</c:v>
          </c:tx>
          <c:spPr>
            <a:ln w="19050" cap="rnd">
              <a:solidFill>
                <a:schemeClr val="accent1"/>
              </a:solidFill>
              <a:round/>
            </a:ln>
            <a:effectLst/>
          </c:spPr>
          <c:marker>
            <c:symbol val="none"/>
          </c:marker>
          <c:dPt>
            <c:idx val="2"/>
            <c:marker>
              <c:symbol val="square"/>
              <c:size val="6"/>
              <c:spPr>
                <a:solidFill>
                  <a:srgbClr val="00B050"/>
                </a:solidFill>
                <a:ln w="9525">
                  <a:solidFill>
                    <a:schemeClr val="tx1"/>
                  </a:solidFill>
                </a:ln>
                <a:effectLst/>
              </c:spPr>
            </c:marker>
            <c:bubble3D val="0"/>
            <c:extLst>
              <c:ext xmlns:c16="http://schemas.microsoft.com/office/drawing/2014/chart" uri="{C3380CC4-5D6E-409C-BE32-E72D297353CC}">
                <c16:uniqueId val="{00000000-041B-694B-A171-5A386F258ECE}"/>
              </c:ext>
            </c:extLst>
          </c:dPt>
          <c:dPt>
            <c:idx val="13"/>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1-041B-694B-A171-5A386F258ECE}"/>
              </c:ext>
            </c:extLst>
          </c:dPt>
          <c:dPt>
            <c:idx val="14"/>
            <c:marker>
              <c:symbol val="none"/>
            </c:marker>
            <c:bubble3D val="0"/>
            <c:extLst>
              <c:ext xmlns:c16="http://schemas.microsoft.com/office/drawing/2014/chart" uri="{C3380CC4-5D6E-409C-BE32-E72D297353CC}">
                <c16:uniqueId val="{00000002-041B-694B-A171-5A386F258ECE}"/>
              </c:ext>
            </c:extLst>
          </c:dPt>
          <c:dPt>
            <c:idx val="25"/>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3-041B-694B-A171-5A386F258ECE}"/>
              </c:ext>
            </c:extLst>
          </c:dPt>
          <c:dPt>
            <c:idx val="27"/>
            <c:marker>
              <c:symbol val="none"/>
            </c:marker>
            <c:bubble3D val="0"/>
            <c:extLst>
              <c:ext xmlns:c16="http://schemas.microsoft.com/office/drawing/2014/chart" uri="{C3380CC4-5D6E-409C-BE32-E72D297353CC}">
                <c16:uniqueId val="{00000004-041B-694B-A171-5A386F258ECE}"/>
              </c:ext>
            </c:extLst>
          </c:dPt>
          <c:xVal>
            <c:numRef>
              <c:f>'2-Stock'!$I$25:$I$40</c:f>
              <c:numCache>
                <c:formatCode>#,##0.0%;\(#,##0.0%\);#,##0.0%</c:formatCode>
                <c:ptCount val="16"/>
                <c:pt idx="0">
                  <c:v>0.20088223027621813</c:v>
                </c:pt>
                <c:pt idx="1">
                  <c:v>0.17957107208904094</c:v>
                </c:pt>
                <c:pt idx="2">
                  <c:v>0.16049291863489656</c:v>
                </c:pt>
                <c:pt idx="3">
                  <c:v>0.14453474130107105</c:v>
                </c:pt>
                <c:pt idx="4">
                  <c:v>0.13282587648597519</c:v>
                </c:pt>
                <c:pt idx="5">
                  <c:v>0.12655134529449907</c:v>
                </c:pt>
                <c:pt idx="6">
                  <c:v>0.12573397053560506</c:v>
                </c:pt>
                <c:pt idx="7">
                  <c:v>0.12652225115649632</c:v>
                </c:pt>
                <c:pt idx="8">
                  <c:v>0.13274270070270353</c:v>
                </c:pt>
                <c:pt idx="9">
                  <c:v>0.14440732894236194</c:v>
                </c:pt>
                <c:pt idx="10">
                  <c:v>0.16033226819629143</c:v>
                </c:pt>
                <c:pt idx="11">
                  <c:v>0.17938646355828392</c:v>
                </c:pt>
                <c:pt idx="12">
                  <c:v>0.20068053692674712</c:v>
                </c:pt>
                <c:pt idx="13">
                  <c:v>0.22357540116199615</c:v>
                </c:pt>
                <c:pt idx="14">
                  <c:v>0.24762744116629623</c:v>
                </c:pt>
                <c:pt idx="15">
                  <c:v>0.27253045103743451</c:v>
                </c:pt>
              </c:numCache>
            </c:numRef>
          </c:xVal>
          <c:yVal>
            <c:numRef>
              <c:f>'2-Stock'!$H$25:$H$40</c:f>
              <c:numCache>
                <c:formatCode>#,##0.0%;\(#,##0.0%\);#,##0.0%</c:formatCode>
                <c:ptCount val="16"/>
                <c:pt idx="0">
                  <c:v>3.9536813114754113E-2</c:v>
                </c:pt>
                <c:pt idx="1">
                  <c:v>5.5180013114754137E-2</c:v>
                </c:pt>
                <c:pt idx="2">
                  <c:v>7.0823213114754147E-2</c:v>
                </c:pt>
                <c:pt idx="3">
                  <c:v>8.6466413114754156E-2</c:v>
                </c:pt>
                <c:pt idx="4">
                  <c:v>0.10210961311475417</c:v>
                </c:pt>
                <c:pt idx="5">
                  <c:v>0.11775281311475419</c:v>
                </c:pt>
                <c:pt idx="6">
                  <c:v>0.12564550730205026</c:v>
                </c:pt>
                <c:pt idx="7">
                  <c:v>0.13339601311475419</c:v>
                </c:pt>
                <c:pt idx="8">
                  <c:v>0.14903921311475418</c:v>
                </c:pt>
                <c:pt idx="9">
                  <c:v>0.16468241311475421</c:v>
                </c:pt>
                <c:pt idx="10">
                  <c:v>0.18032561311475417</c:v>
                </c:pt>
                <c:pt idx="11">
                  <c:v>0.1959688131147542</c:v>
                </c:pt>
                <c:pt idx="12">
                  <c:v>0.21161201311475419</c:v>
                </c:pt>
                <c:pt idx="13">
                  <c:v>0.22725521311475419</c:v>
                </c:pt>
                <c:pt idx="14">
                  <c:v>0.24289841311475421</c:v>
                </c:pt>
                <c:pt idx="15">
                  <c:v>0.25854161311475427</c:v>
                </c:pt>
              </c:numCache>
            </c:numRef>
          </c:yVal>
          <c:smooth val="1"/>
          <c:extLst>
            <c:ext xmlns:c16="http://schemas.microsoft.com/office/drawing/2014/chart" uri="{C3380CC4-5D6E-409C-BE32-E72D297353CC}">
              <c16:uniqueId val="{00000005-041B-694B-A171-5A386F258ECE}"/>
            </c:ext>
          </c:extLst>
        </c:ser>
        <c:ser>
          <c:idx val="1"/>
          <c:order val="1"/>
          <c:tx>
            <c:v>Rf-Tangency Portfolio</c:v>
          </c:tx>
          <c:spPr>
            <a:ln w="19050" cap="rnd">
              <a:solidFill>
                <a:schemeClr val="accent2"/>
              </a:solidFill>
              <a:round/>
            </a:ln>
            <a:effectLst/>
          </c:spPr>
          <c:marker>
            <c:symbol val="none"/>
          </c:marker>
          <c:dPt>
            <c:idx val="2"/>
            <c:marker>
              <c:symbol val="square"/>
              <c:size val="6"/>
              <c:spPr>
                <a:solidFill>
                  <a:schemeClr val="accent4"/>
                </a:solidFill>
                <a:ln w="9525">
                  <a:solidFill>
                    <a:schemeClr val="tx1"/>
                  </a:solidFill>
                </a:ln>
                <a:effectLst/>
              </c:spPr>
            </c:marker>
            <c:bubble3D val="0"/>
            <c:extLst>
              <c:ext xmlns:c16="http://schemas.microsoft.com/office/drawing/2014/chart" uri="{C3380CC4-5D6E-409C-BE32-E72D297353CC}">
                <c16:uniqueId val="{00000006-041B-694B-A171-5A386F258ECE}"/>
              </c:ext>
            </c:extLst>
          </c:dPt>
          <c:dPt>
            <c:idx val="13"/>
            <c:marker>
              <c:symbol val="diamond"/>
              <c:size val="6"/>
              <c:spPr>
                <a:solidFill>
                  <a:srgbClr val="00B0F0"/>
                </a:solidFill>
                <a:ln w="9525">
                  <a:solidFill>
                    <a:schemeClr val="tx1"/>
                  </a:solidFill>
                </a:ln>
                <a:effectLst/>
              </c:spPr>
            </c:marker>
            <c:bubble3D val="0"/>
            <c:extLst>
              <c:ext xmlns:c16="http://schemas.microsoft.com/office/drawing/2014/chart" uri="{C3380CC4-5D6E-409C-BE32-E72D297353CC}">
                <c16:uniqueId val="{00000007-041B-694B-A171-5A386F258ECE}"/>
              </c:ext>
            </c:extLst>
          </c:dPt>
          <c:xVal>
            <c:numRef>
              <c:f>'2-Stock'!$AQ$29:$AQ$48</c:f>
              <c:numCache>
                <c:formatCode>#,##0.0%;\(#,##0.0%\);#,##0.0%</c:formatCode>
                <c:ptCount val="20"/>
                <c:pt idx="0">
                  <c:v>2.950191510227896E-2</c:v>
                </c:pt>
                <c:pt idx="1">
                  <c:v>1.475095755113948E-2</c:v>
                </c:pt>
                <c:pt idx="2">
                  <c:v>0</c:v>
                </c:pt>
                <c:pt idx="3">
                  <c:v>1.475095755113948E-2</c:v>
                </c:pt>
                <c:pt idx="4">
                  <c:v>2.950191510227896E-2</c:v>
                </c:pt>
                <c:pt idx="5">
                  <c:v>4.4252872653418443E-2</c:v>
                </c:pt>
                <c:pt idx="6">
                  <c:v>5.1695390611440455E-2</c:v>
                </c:pt>
                <c:pt idx="7">
                  <c:v>5.9003830204557919E-2</c:v>
                </c:pt>
                <c:pt idx="8">
                  <c:v>7.3754787755697396E-2</c:v>
                </c:pt>
                <c:pt idx="9">
                  <c:v>8.8505745306836872E-2</c:v>
                </c:pt>
                <c:pt idx="10">
                  <c:v>0.10325670285797635</c:v>
                </c:pt>
                <c:pt idx="11">
                  <c:v>0.11800766040911582</c:v>
                </c:pt>
                <c:pt idx="12">
                  <c:v>0.13275861796025529</c:v>
                </c:pt>
                <c:pt idx="13">
                  <c:v>0.14750957551139476</c:v>
                </c:pt>
                <c:pt idx="14">
                  <c:v>0.16226053306253424</c:v>
                </c:pt>
                <c:pt idx="15">
                  <c:v>0.17701149061367374</c:v>
                </c:pt>
                <c:pt idx="16">
                  <c:v>0.19176244816481325</c:v>
                </c:pt>
                <c:pt idx="17">
                  <c:v>0.20651340571595272</c:v>
                </c:pt>
                <c:pt idx="18">
                  <c:v>0.22126436326709223</c:v>
                </c:pt>
                <c:pt idx="19">
                  <c:v>0.23601532081823171</c:v>
                </c:pt>
              </c:numCache>
            </c:numRef>
          </c:xVal>
          <c:yVal>
            <c:numRef>
              <c:f>'2-Stock'!$AP$29:$AP$48</c:f>
              <c:numCache>
                <c:formatCode>#,##0.0%;\(#,##0.0%\);#,##0.0%</c:formatCode>
                <c:ptCount val="20"/>
                <c:pt idx="0">
                  <c:v>-1.8008376935479523E-2</c:v>
                </c:pt>
                <c:pt idx="1">
                  <c:v>-2.5041884677397611E-3</c:v>
                </c:pt>
                <c:pt idx="2">
                  <c:v>1.2999999999999999E-2</c:v>
                </c:pt>
                <c:pt idx="3">
                  <c:v>2.8504188467739763E-2</c:v>
                </c:pt>
                <c:pt idx="4">
                  <c:v>4.4008376935479522E-2</c:v>
                </c:pt>
                <c:pt idx="5">
                  <c:v>5.9512565403219288E-2</c:v>
                </c:pt>
                <c:pt idx="6">
                  <c:v>6.7335122053909222E-2</c:v>
                </c:pt>
                <c:pt idx="7">
                  <c:v>7.5016753870959046E-2</c:v>
                </c:pt>
                <c:pt idx="8">
                  <c:v>9.0520942338698812E-2</c:v>
                </c:pt>
                <c:pt idx="9">
                  <c:v>0.10602513080643856</c:v>
                </c:pt>
                <c:pt idx="10">
                  <c:v>0.12152931927417832</c:v>
                </c:pt>
                <c:pt idx="11">
                  <c:v>0.13703350774191808</c:v>
                </c:pt>
                <c:pt idx="12">
                  <c:v>0.15253769620965782</c:v>
                </c:pt>
                <c:pt idx="13">
                  <c:v>0.16804188467739758</c:v>
                </c:pt>
                <c:pt idx="14">
                  <c:v>0.18354607314513735</c:v>
                </c:pt>
                <c:pt idx="15">
                  <c:v>0.19905026161287714</c:v>
                </c:pt>
                <c:pt idx="16">
                  <c:v>0.21455445008061691</c:v>
                </c:pt>
                <c:pt idx="17">
                  <c:v>0.23005863854835668</c:v>
                </c:pt>
                <c:pt idx="18">
                  <c:v>0.24556282701609644</c:v>
                </c:pt>
                <c:pt idx="19">
                  <c:v>0.26106701548383621</c:v>
                </c:pt>
              </c:numCache>
            </c:numRef>
          </c:yVal>
          <c:smooth val="1"/>
          <c:extLst>
            <c:ext xmlns:c16="http://schemas.microsoft.com/office/drawing/2014/chart" uri="{C3380CC4-5D6E-409C-BE32-E72D297353CC}">
              <c16:uniqueId val="{00000008-041B-694B-A171-5A386F258ECE}"/>
            </c:ext>
          </c:extLst>
        </c:ser>
        <c:dLbls>
          <c:showLegendKey val="0"/>
          <c:showVal val="0"/>
          <c:showCatName val="0"/>
          <c:showSerName val="0"/>
          <c:showPercent val="0"/>
          <c:showBubbleSize val="0"/>
        </c:dLbls>
        <c:axId val="990955648"/>
        <c:axId val="990948104"/>
      </c:scatterChart>
      <c:valAx>
        <c:axId val="990955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MSFT-WMT Portfolios</c:v>
          </c:tx>
          <c:spPr>
            <a:ln w="19050" cap="rnd">
              <a:solidFill>
                <a:schemeClr val="accent1"/>
              </a:solidFill>
              <a:round/>
            </a:ln>
            <a:effectLst/>
          </c:spPr>
          <c:marker>
            <c:symbol val="none"/>
          </c:marker>
          <c:dPt>
            <c:idx val="2"/>
            <c:marker>
              <c:symbol val="square"/>
              <c:size val="6"/>
              <c:spPr>
                <a:solidFill>
                  <a:srgbClr val="00B050"/>
                </a:solidFill>
                <a:ln w="9525">
                  <a:solidFill>
                    <a:schemeClr val="tx1"/>
                  </a:solidFill>
                </a:ln>
                <a:effectLst/>
              </c:spPr>
            </c:marker>
            <c:bubble3D val="0"/>
            <c:extLst>
              <c:ext xmlns:c16="http://schemas.microsoft.com/office/drawing/2014/chart" uri="{C3380CC4-5D6E-409C-BE32-E72D297353CC}">
                <c16:uniqueId val="{00000000-8BFD-1742-9CC5-AF78C0B0A160}"/>
              </c:ext>
            </c:extLst>
          </c:dPt>
          <c:dPt>
            <c:idx val="13"/>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1-8BFD-1742-9CC5-AF78C0B0A160}"/>
              </c:ext>
            </c:extLst>
          </c:dPt>
          <c:dPt>
            <c:idx val="14"/>
            <c:marker>
              <c:symbol val="none"/>
            </c:marker>
            <c:bubble3D val="0"/>
            <c:extLst>
              <c:ext xmlns:c16="http://schemas.microsoft.com/office/drawing/2014/chart" uri="{C3380CC4-5D6E-409C-BE32-E72D297353CC}">
                <c16:uniqueId val="{00000002-8BFD-1742-9CC5-AF78C0B0A160}"/>
              </c:ext>
            </c:extLst>
          </c:dPt>
          <c:dPt>
            <c:idx val="25"/>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3-8BFD-1742-9CC5-AF78C0B0A160}"/>
              </c:ext>
            </c:extLst>
          </c:dPt>
          <c:dPt>
            <c:idx val="27"/>
            <c:marker>
              <c:symbol val="none"/>
            </c:marker>
            <c:bubble3D val="0"/>
            <c:extLst>
              <c:ext xmlns:c16="http://schemas.microsoft.com/office/drawing/2014/chart" uri="{C3380CC4-5D6E-409C-BE32-E72D297353CC}">
                <c16:uniqueId val="{00000004-8BFD-1742-9CC5-AF78C0B0A160}"/>
              </c:ext>
            </c:extLst>
          </c:dPt>
          <c:xVal>
            <c:numRef>
              <c:f>'2-Stock'!$I$25:$I$40</c:f>
              <c:numCache>
                <c:formatCode>#,##0.0%;\(#,##0.0%\);#,##0.0%</c:formatCode>
                <c:ptCount val="16"/>
                <c:pt idx="0">
                  <c:v>0.20088223027621813</c:v>
                </c:pt>
                <c:pt idx="1">
                  <c:v>0.17957107208904094</c:v>
                </c:pt>
                <c:pt idx="2">
                  <c:v>0.16049291863489656</c:v>
                </c:pt>
                <c:pt idx="3">
                  <c:v>0.14453474130107105</c:v>
                </c:pt>
                <c:pt idx="4">
                  <c:v>0.13282587648597519</c:v>
                </c:pt>
                <c:pt idx="5">
                  <c:v>0.12655134529449907</c:v>
                </c:pt>
                <c:pt idx="6">
                  <c:v>0.12573397053560506</c:v>
                </c:pt>
                <c:pt idx="7">
                  <c:v>0.12652225115649632</c:v>
                </c:pt>
                <c:pt idx="8">
                  <c:v>0.13274270070270353</c:v>
                </c:pt>
                <c:pt idx="9">
                  <c:v>0.14440732894236194</c:v>
                </c:pt>
                <c:pt idx="10">
                  <c:v>0.16033226819629143</c:v>
                </c:pt>
                <c:pt idx="11">
                  <c:v>0.17938646355828392</c:v>
                </c:pt>
                <c:pt idx="12">
                  <c:v>0.20068053692674712</c:v>
                </c:pt>
                <c:pt idx="13">
                  <c:v>0.22357540116199615</c:v>
                </c:pt>
                <c:pt idx="14">
                  <c:v>0.24762744116629623</c:v>
                </c:pt>
                <c:pt idx="15">
                  <c:v>0.27253045103743451</c:v>
                </c:pt>
              </c:numCache>
            </c:numRef>
          </c:xVal>
          <c:yVal>
            <c:numRef>
              <c:f>'2-Stock'!$H$25:$H$40</c:f>
              <c:numCache>
                <c:formatCode>#,##0.0%;\(#,##0.0%\);#,##0.0%</c:formatCode>
                <c:ptCount val="16"/>
                <c:pt idx="0">
                  <c:v>3.9536813114754113E-2</c:v>
                </c:pt>
                <c:pt idx="1">
                  <c:v>5.5180013114754137E-2</c:v>
                </c:pt>
                <c:pt idx="2">
                  <c:v>7.0823213114754147E-2</c:v>
                </c:pt>
                <c:pt idx="3">
                  <c:v>8.6466413114754156E-2</c:v>
                </c:pt>
                <c:pt idx="4">
                  <c:v>0.10210961311475417</c:v>
                </c:pt>
                <c:pt idx="5">
                  <c:v>0.11775281311475419</c:v>
                </c:pt>
                <c:pt idx="6">
                  <c:v>0.12564550730205026</c:v>
                </c:pt>
                <c:pt idx="7">
                  <c:v>0.13339601311475419</c:v>
                </c:pt>
                <c:pt idx="8">
                  <c:v>0.14903921311475418</c:v>
                </c:pt>
                <c:pt idx="9">
                  <c:v>0.16468241311475421</c:v>
                </c:pt>
                <c:pt idx="10">
                  <c:v>0.18032561311475417</c:v>
                </c:pt>
                <c:pt idx="11">
                  <c:v>0.1959688131147542</c:v>
                </c:pt>
                <c:pt idx="12">
                  <c:v>0.21161201311475419</c:v>
                </c:pt>
                <c:pt idx="13">
                  <c:v>0.22725521311475419</c:v>
                </c:pt>
                <c:pt idx="14">
                  <c:v>0.24289841311475421</c:v>
                </c:pt>
                <c:pt idx="15">
                  <c:v>0.25854161311475427</c:v>
                </c:pt>
              </c:numCache>
            </c:numRef>
          </c:yVal>
          <c:smooth val="1"/>
          <c:extLst>
            <c:ext xmlns:c16="http://schemas.microsoft.com/office/drawing/2014/chart" uri="{C3380CC4-5D6E-409C-BE32-E72D297353CC}">
              <c16:uniqueId val="{00000005-8BFD-1742-9CC5-AF78C0B0A160}"/>
            </c:ext>
          </c:extLst>
        </c:ser>
        <c:ser>
          <c:idx val="1"/>
          <c:order val="1"/>
          <c:tx>
            <c:v>Rf-Tangency Portfolio</c:v>
          </c:tx>
          <c:spPr>
            <a:ln w="19050" cap="rnd">
              <a:solidFill>
                <a:schemeClr val="accent2"/>
              </a:solidFill>
              <a:round/>
            </a:ln>
            <a:effectLst/>
          </c:spPr>
          <c:marker>
            <c:symbol val="none"/>
          </c:marker>
          <c:dPt>
            <c:idx val="2"/>
            <c:marker>
              <c:symbol val="square"/>
              <c:size val="6"/>
              <c:spPr>
                <a:solidFill>
                  <a:schemeClr val="accent4"/>
                </a:solidFill>
                <a:ln w="9525">
                  <a:solidFill>
                    <a:schemeClr val="tx1"/>
                  </a:solidFill>
                </a:ln>
                <a:effectLst/>
              </c:spPr>
            </c:marker>
            <c:bubble3D val="0"/>
            <c:extLst>
              <c:ext xmlns:c16="http://schemas.microsoft.com/office/drawing/2014/chart" uri="{C3380CC4-5D6E-409C-BE32-E72D297353CC}">
                <c16:uniqueId val="{00000006-8BFD-1742-9CC5-AF78C0B0A160}"/>
              </c:ext>
            </c:extLst>
          </c:dPt>
          <c:dPt>
            <c:idx val="13"/>
            <c:marker>
              <c:symbol val="diamond"/>
              <c:size val="6"/>
              <c:spPr>
                <a:solidFill>
                  <a:srgbClr val="00B0F0"/>
                </a:solidFill>
                <a:ln w="9525">
                  <a:solidFill>
                    <a:schemeClr val="tx1"/>
                  </a:solidFill>
                </a:ln>
                <a:effectLst/>
              </c:spPr>
            </c:marker>
            <c:bubble3D val="0"/>
            <c:extLst>
              <c:ext xmlns:c16="http://schemas.microsoft.com/office/drawing/2014/chart" uri="{C3380CC4-5D6E-409C-BE32-E72D297353CC}">
                <c16:uniqueId val="{00000007-8BFD-1742-9CC5-AF78C0B0A160}"/>
              </c:ext>
            </c:extLst>
          </c:dPt>
          <c:xVal>
            <c:numRef>
              <c:f>'2-Stock'!$AQ$29:$AQ$48</c:f>
              <c:numCache>
                <c:formatCode>#,##0.0%;\(#,##0.0%\);#,##0.0%</c:formatCode>
                <c:ptCount val="20"/>
                <c:pt idx="0">
                  <c:v>2.950191510227896E-2</c:v>
                </c:pt>
                <c:pt idx="1">
                  <c:v>1.475095755113948E-2</c:v>
                </c:pt>
                <c:pt idx="2">
                  <c:v>0</c:v>
                </c:pt>
                <c:pt idx="3">
                  <c:v>1.475095755113948E-2</c:v>
                </c:pt>
                <c:pt idx="4">
                  <c:v>2.950191510227896E-2</c:v>
                </c:pt>
                <c:pt idx="5">
                  <c:v>4.4252872653418443E-2</c:v>
                </c:pt>
                <c:pt idx="6">
                  <c:v>5.1695390611440455E-2</c:v>
                </c:pt>
                <c:pt idx="7">
                  <c:v>5.9003830204557919E-2</c:v>
                </c:pt>
                <c:pt idx="8">
                  <c:v>7.3754787755697396E-2</c:v>
                </c:pt>
                <c:pt idx="9">
                  <c:v>8.8505745306836872E-2</c:v>
                </c:pt>
                <c:pt idx="10">
                  <c:v>0.10325670285797635</c:v>
                </c:pt>
                <c:pt idx="11">
                  <c:v>0.11800766040911582</c:v>
                </c:pt>
                <c:pt idx="12">
                  <c:v>0.13275861796025529</c:v>
                </c:pt>
                <c:pt idx="13">
                  <c:v>0.14750957551139476</c:v>
                </c:pt>
                <c:pt idx="14">
                  <c:v>0.16226053306253424</c:v>
                </c:pt>
                <c:pt idx="15">
                  <c:v>0.17701149061367374</c:v>
                </c:pt>
                <c:pt idx="16">
                  <c:v>0.19176244816481325</c:v>
                </c:pt>
                <c:pt idx="17">
                  <c:v>0.20651340571595272</c:v>
                </c:pt>
                <c:pt idx="18">
                  <c:v>0.22126436326709223</c:v>
                </c:pt>
                <c:pt idx="19">
                  <c:v>0.23601532081823171</c:v>
                </c:pt>
              </c:numCache>
            </c:numRef>
          </c:xVal>
          <c:yVal>
            <c:numRef>
              <c:f>'2-Stock'!$AP$29:$AP$48</c:f>
              <c:numCache>
                <c:formatCode>#,##0.0%;\(#,##0.0%\);#,##0.0%</c:formatCode>
                <c:ptCount val="20"/>
                <c:pt idx="0">
                  <c:v>-1.8008376935479523E-2</c:v>
                </c:pt>
                <c:pt idx="1">
                  <c:v>-2.5041884677397611E-3</c:v>
                </c:pt>
                <c:pt idx="2">
                  <c:v>1.2999999999999999E-2</c:v>
                </c:pt>
                <c:pt idx="3">
                  <c:v>2.8504188467739763E-2</c:v>
                </c:pt>
                <c:pt idx="4">
                  <c:v>4.4008376935479522E-2</c:v>
                </c:pt>
                <c:pt idx="5">
                  <c:v>5.9512565403219288E-2</c:v>
                </c:pt>
                <c:pt idx="6">
                  <c:v>6.7335122053909222E-2</c:v>
                </c:pt>
                <c:pt idx="7">
                  <c:v>7.5016753870959046E-2</c:v>
                </c:pt>
                <c:pt idx="8">
                  <c:v>9.0520942338698812E-2</c:v>
                </c:pt>
                <c:pt idx="9">
                  <c:v>0.10602513080643856</c:v>
                </c:pt>
                <c:pt idx="10">
                  <c:v>0.12152931927417832</c:v>
                </c:pt>
                <c:pt idx="11">
                  <c:v>0.13703350774191808</c:v>
                </c:pt>
                <c:pt idx="12">
                  <c:v>0.15253769620965782</c:v>
                </c:pt>
                <c:pt idx="13">
                  <c:v>0.16804188467739758</c:v>
                </c:pt>
                <c:pt idx="14">
                  <c:v>0.18354607314513735</c:v>
                </c:pt>
                <c:pt idx="15">
                  <c:v>0.19905026161287714</c:v>
                </c:pt>
                <c:pt idx="16">
                  <c:v>0.21455445008061691</c:v>
                </c:pt>
                <c:pt idx="17">
                  <c:v>0.23005863854835668</c:v>
                </c:pt>
                <c:pt idx="18">
                  <c:v>0.24556282701609644</c:v>
                </c:pt>
                <c:pt idx="19">
                  <c:v>0.26106701548383621</c:v>
                </c:pt>
              </c:numCache>
            </c:numRef>
          </c:yVal>
          <c:smooth val="1"/>
          <c:extLst>
            <c:ext xmlns:c16="http://schemas.microsoft.com/office/drawing/2014/chart" uri="{C3380CC4-5D6E-409C-BE32-E72D297353CC}">
              <c16:uniqueId val="{00000008-8BFD-1742-9CC5-AF78C0B0A160}"/>
            </c:ext>
          </c:extLst>
        </c:ser>
        <c:dLbls>
          <c:showLegendKey val="0"/>
          <c:showVal val="0"/>
          <c:showCatName val="0"/>
          <c:showSerName val="0"/>
          <c:showPercent val="0"/>
          <c:showBubbleSize val="0"/>
        </c:dLbls>
        <c:axId val="990955648"/>
        <c:axId val="990948104"/>
      </c:scatterChart>
      <c:valAx>
        <c:axId val="990955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Inefficient portfolios</c:v>
          </c:tx>
          <c:spPr>
            <a:ln w="19050" cap="rnd">
              <a:solidFill>
                <a:schemeClr val="accent1"/>
              </a:solidFill>
              <a:round/>
            </a:ln>
            <a:effectLst/>
          </c:spPr>
          <c:marker>
            <c:symbol val="none"/>
          </c:marker>
          <c:dPt>
            <c:idx val="3"/>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16-7F8A-A244-94DC-0C49D99A249C}"/>
              </c:ext>
            </c:extLst>
          </c:dPt>
          <c:dPt>
            <c:idx val="5"/>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14-7F8A-A244-94DC-0C49D99A249C}"/>
              </c:ext>
            </c:extLst>
          </c:dPt>
          <c:xVal>
            <c:numRef>
              <c:f>'2-Stock'!$I$22:$I$31</c:f>
              <c:numCache>
                <c:formatCode>#,##0.0%;\(#,##0.0%\);#,##0.0%</c:formatCode>
                <c:ptCount val="10"/>
                <c:pt idx="0">
                  <c:v>0.27275999895704556</c:v>
                </c:pt>
                <c:pt idx="1">
                  <c:v>0.24785034595632</c:v>
                </c:pt>
                <c:pt idx="2">
                  <c:v>0.22378936181277143</c:v>
                </c:pt>
                <c:pt idx="3">
                  <c:v>0.20088223027621813</c:v>
                </c:pt>
                <c:pt idx="4">
                  <c:v>0.17957107208904094</c:v>
                </c:pt>
                <c:pt idx="5">
                  <c:v>0.16049291863489656</c:v>
                </c:pt>
                <c:pt idx="6">
                  <c:v>0.14453474130107105</c:v>
                </c:pt>
                <c:pt idx="7">
                  <c:v>0.13282587648597519</c:v>
                </c:pt>
                <c:pt idx="8">
                  <c:v>0.12655134529449907</c:v>
                </c:pt>
                <c:pt idx="9">
                  <c:v>0.12573397053560506</c:v>
                </c:pt>
              </c:numCache>
            </c:numRef>
          </c:xVal>
          <c:yVal>
            <c:numRef>
              <c:f>'2-Stock'!$H$22:$H$31</c:f>
              <c:numCache>
                <c:formatCode>#,##0.0%;\(#,##0.0%\);#,##0.0%</c:formatCode>
                <c:ptCount val="10"/>
                <c:pt idx="0">
                  <c:v>-7.3927868852458889E-3</c:v>
                </c:pt>
                <c:pt idx="1">
                  <c:v>8.2504131147541071E-3</c:v>
                </c:pt>
                <c:pt idx="2">
                  <c:v>2.3893613114754117E-2</c:v>
                </c:pt>
                <c:pt idx="3">
                  <c:v>3.9536813114754113E-2</c:v>
                </c:pt>
                <c:pt idx="4">
                  <c:v>5.5180013114754137E-2</c:v>
                </c:pt>
                <c:pt idx="5">
                  <c:v>7.0823213114754147E-2</c:v>
                </c:pt>
                <c:pt idx="6">
                  <c:v>8.6466413114754156E-2</c:v>
                </c:pt>
                <c:pt idx="7">
                  <c:v>0.10210961311475417</c:v>
                </c:pt>
                <c:pt idx="8">
                  <c:v>0.11775281311475419</c:v>
                </c:pt>
                <c:pt idx="9">
                  <c:v>0.12564550730205026</c:v>
                </c:pt>
              </c:numCache>
            </c:numRef>
          </c:yVal>
          <c:smooth val="1"/>
          <c:extLst>
            <c:ext xmlns:c16="http://schemas.microsoft.com/office/drawing/2014/chart" uri="{C3380CC4-5D6E-409C-BE32-E72D297353CC}">
              <c16:uniqueId val="{00000011-7F8A-A244-94DC-0C49D99A249C}"/>
            </c:ext>
          </c:extLst>
        </c:ser>
        <c:ser>
          <c:idx val="1"/>
          <c:order val="1"/>
          <c:tx>
            <c:v>Efficient Portfolios</c:v>
          </c:tx>
          <c:spPr>
            <a:ln w="19050" cap="rnd">
              <a:solidFill>
                <a:schemeClr val="accent2"/>
              </a:solidFill>
              <a:round/>
            </a:ln>
            <a:effectLst/>
          </c:spPr>
          <c:marker>
            <c:symbol val="none"/>
          </c:marker>
          <c:dPt>
            <c:idx val="0"/>
            <c:marker>
              <c:symbol val="diamond"/>
              <c:size val="7"/>
              <c:spPr>
                <a:solidFill>
                  <a:srgbClr val="FF0000"/>
                </a:solidFill>
                <a:ln w="9525">
                  <a:solidFill>
                    <a:schemeClr val="tx1"/>
                  </a:solidFill>
                </a:ln>
                <a:effectLst/>
              </c:spPr>
            </c:marker>
            <c:bubble3D val="0"/>
            <c:extLst>
              <c:ext xmlns:c16="http://schemas.microsoft.com/office/drawing/2014/chart" uri="{C3380CC4-5D6E-409C-BE32-E72D297353CC}">
                <c16:uniqueId val="{00000013-7F8A-A244-94DC-0C49D99A249C}"/>
              </c:ext>
            </c:extLst>
          </c:dPt>
          <c:dPt>
            <c:idx val="4"/>
            <c:marker>
              <c:symbol val="circle"/>
              <c:size val="5"/>
              <c:spPr>
                <a:solidFill>
                  <a:schemeClr val="bg1"/>
                </a:solidFill>
                <a:ln w="9525">
                  <a:solidFill>
                    <a:schemeClr val="tx1"/>
                  </a:solidFill>
                </a:ln>
                <a:effectLst/>
              </c:spPr>
            </c:marker>
            <c:bubble3D val="0"/>
            <c:extLst>
              <c:ext xmlns:c16="http://schemas.microsoft.com/office/drawing/2014/chart" uri="{C3380CC4-5D6E-409C-BE32-E72D297353CC}">
                <c16:uniqueId val="{00000015-7F8A-A244-94DC-0C49D99A249C}"/>
              </c:ext>
            </c:extLst>
          </c:dPt>
          <c:dPt>
            <c:idx val="6"/>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17-7F8A-A244-94DC-0C49D99A249C}"/>
              </c:ext>
            </c:extLst>
          </c:dPt>
          <c:xVal>
            <c:numRef>
              <c:f>'2-Stock'!$I$31:$I$43</c:f>
              <c:numCache>
                <c:formatCode>#,##0.0%;\(#,##0.0%\);#,##0.0%</c:formatCode>
                <c:ptCount val="13"/>
                <c:pt idx="0">
                  <c:v>0.12573397053560506</c:v>
                </c:pt>
                <c:pt idx="1">
                  <c:v>0.12652225115649632</c:v>
                </c:pt>
                <c:pt idx="2">
                  <c:v>0.13274270070270353</c:v>
                </c:pt>
                <c:pt idx="3">
                  <c:v>0.14440732894236194</c:v>
                </c:pt>
                <c:pt idx="4">
                  <c:v>0.16033226819629143</c:v>
                </c:pt>
                <c:pt idx="5">
                  <c:v>0.17938646355828392</c:v>
                </c:pt>
                <c:pt idx="6">
                  <c:v>0.20068053692674712</c:v>
                </c:pt>
                <c:pt idx="7">
                  <c:v>0.22357540116199615</c:v>
                </c:pt>
                <c:pt idx="8">
                  <c:v>0.24762744116629623</c:v>
                </c:pt>
                <c:pt idx="9">
                  <c:v>0.27253045103743451</c:v>
                </c:pt>
                <c:pt idx="10">
                  <c:v>0.29807121863247299</c:v>
                </c:pt>
                <c:pt idx="11">
                  <c:v>0.32409900265460168</c:v>
                </c:pt>
                <c:pt idx="12">
                  <c:v>0.35050532546117974</c:v>
                </c:pt>
              </c:numCache>
            </c:numRef>
          </c:xVal>
          <c:yVal>
            <c:numRef>
              <c:f>'2-Stock'!$H$31:$H$43</c:f>
              <c:numCache>
                <c:formatCode>#,##0.0%;\(#,##0.0%\);#,##0.0%</c:formatCode>
                <c:ptCount val="13"/>
                <c:pt idx="0">
                  <c:v>0.12564550730205026</c:v>
                </c:pt>
                <c:pt idx="1">
                  <c:v>0.13339601311475419</c:v>
                </c:pt>
                <c:pt idx="2">
                  <c:v>0.14903921311475418</c:v>
                </c:pt>
                <c:pt idx="3">
                  <c:v>0.16468241311475421</c:v>
                </c:pt>
                <c:pt idx="4">
                  <c:v>0.18032561311475417</c:v>
                </c:pt>
                <c:pt idx="5">
                  <c:v>0.1959688131147542</c:v>
                </c:pt>
                <c:pt idx="6">
                  <c:v>0.21161201311475419</c:v>
                </c:pt>
                <c:pt idx="7">
                  <c:v>0.22725521311475419</c:v>
                </c:pt>
                <c:pt idx="8">
                  <c:v>0.24289841311475421</c:v>
                </c:pt>
                <c:pt idx="9">
                  <c:v>0.25854161311475427</c:v>
                </c:pt>
                <c:pt idx="10">
                  <c:v>0.27418481311475423</c:v>
                </c:pt>
                <c:pt idx="11">
                  <c:v>0.28982801311475426</c:v>
                </c:pt>
                <c:pt idx="12">
                  <c:v>0.30547121311475428</c:v>
                </c:pt>
              </c:numCache>
            </c:numRef>
          </c:yVal>
          <c:smooth val="1"/>
          <c:extLst>
            <c:ext xmlns:c16="http://schemas.microsoft.com/office/drawing/2014/chart" uri="{C3380CC4-5D6E-409C-BE32-E72D297353CC}">
              <c16:uniqueId val="{00000012-7F8A-A244-94DC-0C49D99A249C}"/>
            </c:ext>
          </c:extLst>
        </c:ser>
        <c:dLbls>
          <c:showLegendKey val="0"/>
          <c:showVal val="0"/>
          <c:showCatName val="0"/>
          <c:showSerName val="0"/>
          <c:showPercent val="0"/>
          <c:showBubbleSize val="0"/>
        </c:dLbls>
        <c:axId val="990955648"/>
        <c:axId val="990948104"/>
      </c:scatterChart>
      <c:valAx>
        <c:axId val="990955648"/>
        <c:scaling>
          <c:orientation val="minMax"/>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max val="0.30000000000000004"/>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46334255134998"/>
          <c:y val="4.7080328746736476E-2"/>
          <c:w val="0.76042684342741329"/>
          <c:h val="0.76369213576524408"/>
        </c:manualLayout>
      </c:layout>
      <c:scatterChart>
        <c:scatterStyle val="smoothMarker"/>
        <c:varyColors val="0"/>
        <c:ser>
          <c:idx val="0"/>
          <c:order val="0"/>
          <c:tx>
            <c:strRef>
              <c:f>'2-Stock'!$W$3</c:f>
              <c:strCache>
                <c:ptCount val="1"/>
                <c:pt idx="0">
                  <c:v>-1.0</c:v>
                </c:pt>
              </c:strCache>
            </c:strRef>
          </c:tx>
          <c:spPr>
            <a:ln w="19050" cap="rnd">
              <a:solidFill>
                <a:schemeClr val="accent1"/>
              </a:solidFill>
              <a:round/>
            </a:ln>
            <a:effectLst/>
          </c:spPr>
          <c:marker>
            <c:symbol val="none"/>
          </c:marker>
          <c:dPt>
            <c:idx val="8"/>
            <c:marker>
              <c:symbol val="diamond"/>
              <c:size val="7"/>
              <c:spPr>
                <a:solidFill>
                  <a:srgbClr val="FF0000"/>
                </a:solidFill>
                <a:ln w="9525">
                  <a:solidFill>
                    <a:schemeClr val="tx1"/>
                  </a:solidFill>
                </a:ln>
                <a:effectLst/>
              </c:spPr>
            </c:marker>
            <c:bubble3D val="0"/>
            <c:extLst>
              <c:ext xmlns:c16="http://schemas.microsoft.com/office/drawing/2014/chart" uri="{C3380CC4-5D6E-409C-BE32-E72D297353CC}">
                <c16:uniqueId val="{00000018-DA10-1D44-A308-7E001D8A42DD}"/>
              </c:ext>
            </c:extLst>
          </c:dPt>
          <c:xVal>
            <c:numRef>
              <c:f>'2-Stock'!$W$10:$W$24</c:f>
              <c:numCache>
                <c:formatCode>#,##0.0%;\(#,##0.0%\);#,##0.0%</c:formatCode>
                <c:ptCount val="15"/>
                <c:pt idx="0">
                  <c:v>0.16049291863489656</c:v>
                </c:pt>
                <c:pt idx="1">
                  <c:v>0.12208608665520729</c:v>
                </c:pt>
                <c:pt idx="2">
                  <c:v>8.5177415466865428E-2</c:v>
                </c:pt>
                <c:pt idx="3">
                  <c:v>8.3679254675518025E-2</c:v>
                </c:pt>
                <c:pt idx="4">
                  <c:v>4.5272422695828721E-2</c:v>
                </c:pt>
                <c:pt idx="5">
                  <c:v>2.9884142253383688E-2</c:v>
                </c:pt>
                <c:pt idx="6">
                  <c:v>1.0138939033162445E-2</c:v>
                </c:pt>
                <c:pt idx="7">
                  <c:v>6.8655907161395101E-3</c:v>
                </c:pt>
                <c:pt idx="8">
                  <c:v>1.5508419754169011E-6</c:v>
                </c:pt>
                <c:pt idx="9">
                  <c:v>3.1541241263549749E-2</c:v>
                </c:pt>
                <c:pt idx="10">
                  <c:v>6.9948073243239053E-2</c:v>
                </c:pt>
                <c:pt idx="11">
                  <c:v>0.10835490522292833</c:v>
                </c:pt>
                <c:pt idx="12">
                  <c:v>0.14676173720261759</c:v>
                </c:pt>
                <c:pt idx="13">
                  <c:v>0.18516856918230684</c:v>
                </c:pt>
                <c:pt idx="14">
                  <c:v>0.22357540116199612</c:v>
                </c:pt>
              </c:numCache>
            </c:numRef>
          </c:xVal>
          <c:yVal>
            <c:numRef>
              <c:f>'2-Stock'!$V$10:$V$24</c:f>
              <c:numCache>
                <c:formatCode>#,##0.0%;\(#,##0.0%\);#,##0.0%</c:formatCode>
                <c:ptCount val="15"/>
                <c:pt idx="0">
                  <c:v>7.0823213114754147E-2</c:v>
                </c:pt>
                <c:pt idx="1">
                  <c:v>8.6466413114754156E-2</c:v>
                </c:pt>
                <c:pt idx="2">
                  <c:v>0.10149940842764019</c:v>
                </c:pt>
                <c:pt idx="3">
                  <c:v>0.10210961311475417</c:v>
                </c:pt>
                <c:pt idx="4">
                  <c:v>0.11775281311475419</c:v>
                </c:pt>
                <c:pt idx="5">
                  <c:v>0.12402049873757659</c:v>
                </c:pt>
                <c:pt idx="6">
                  <c:v>0.13206277004956371</c:v>
                </c:pt>
                <c:pt idx="7">
                  <c:v>0.13339601311475419</c:v>
                </c:pt>
                <c:pt idx="8">
                  <c:v>0.13619301727475416</c:v>
                </c:pt>
                <c:pt idx="9">
                  <c:v>0.14903921311475418</c:v>
                </c:pt>
                <c:pt idx="10">
                  <c:v>0.16468241311475421</c:v>
                </c:pt>
                <c:pt idx="11">
                  <c:v>0.18032561311475417</c:v>
                </c:pt>
                <c:pt idx="12">
                  <c:v>0.1959688131147542</c:v>
                </c:pt>
                <c:pt idx="13">
                  <c:v>0.21161201311475419</c:v>
                </c:pt>
                <c:pt idx="14">
                  <c:v>0.22725521311475419</c:v>
                </c:pt>
              </c:numCache>
            </c:numRef>
          </c:yVal>
          <c:smooth val="1"/>
          <c:extLst>
            <c:ext xmlns:c16="http://schemas.microsoft.com/office/drawing/2014/chart" uri="{C3380CC4-5D6E-409C-BE32-E72D297353CC}">
              <c16:uniqueId val="{00000011-DA10-1D44-A308-7E001D8A42DD}"/>
            </c:ext>
          </c:extLst>
        </c:ser>
        <c:ser>
          <c:idx val="1"/>
          <c:order val="1"/>
          <c:tx>
            <c:strRef>
              <c:f>'2-Stock'!$X$3</c:f>
              <c:strCache>
                <c:ptCount val="1"/>
                <c:pt idx="0">
                  <c:v>-0.5</c:v>
                </c:pt>
              </c:strCache>
            </c:strRef>
          </c:tx>
          <c:spPr>
            <a:ln w="19050" cap="rnd">
              <a:solidFill>
                <a:schemeClr val="accent2"/>
              </a:solidFill>
              <a:round/>
            </a:ln>
            <a:effectLst/>
          </c:spPr>
          <c:marker>
            <c:symbol val="none"/>
          </c:marker>
          <c:dPt>
            <c:idx val="6"/>
            <c:marker>
              <c:symbol val="diamond"/>
              <c:size val="7"/>
              <c:spPr>
                <a:solidFill>
                  <a:srgbClr val="FF0000"/>
                </a:solidFill>
                <a:ln w="9525">
                  <a:solidFill>
                    <a:schemeClr val="tx1"/>
                  </a:solidFill>
                </a:ln>
                <a:effectLst/>
              </c:spPr>
            </c:marker>
            <c:bubble3D val="0"/>
            <c:extLst>
              <c:ext xmlns:c16="http://schemas.microsoft.com/office/drawing/2014/chart" uri="{C3380CC4-5D6E-409C-BE32-E72D297353CC}">
                <c16:uniqueId val="{00000019-DA10-1D44-A308-7E001D8A42DD}"/>
              </c:ext>
            </c:extLst>
          </c:dPt>
          <c:xVal>
            <c:numRef>
              <c:f>'2-Stock'!$X$10:$X$24</c:f>
              <c:numCache>
                <c:formatCode>#,##0.0%;\(#,##0.0%\);#,##0.0%</c:formatCode>
                <c:ptCount val="15"/>
                <c:pt idx="0">
                  <c:v>0.16049291863489656</c:v>
                </c:pt>
                <c:pt idx="1">
                  <c:v>0.13466408851231973</c:v>
                </c:pt>
                <c:pt idx="2">
                  <c:v>0.11363022529294521</c:v>
                </c:pt>
                <c:pt idx="3">
                  <c:v>0.11288658312591122</c:v>
                </c:pt>
                <c:pt idx="4">
                  <c:v>9.7902342550705471E-2</c:v>
                </c:pt>
                <c:pt idx="5">
                  <c:v>9.4582274637430228E-2</c:v>
                </c:pt>
                <c:pt idx="6">
                  <c:v>9.3009528784220544E-2</c:v>
                </c:pt>
                <c:pt idx="7">
                  <c:v>9.3053107503570931E-2</c:v>
                </c:pt>
                <c:pt idx="8">
                  <c:v>9.3426913226314176E-2</c:v>
                </c:pt>
                <c:pt idx="9">
                  <c:v>9.9826935580080822E-2</c:v>
                </c:pt>
                <c:pt idx="10">
                  <c:v>0.11620876658252217</c:v>
                </c:pt>
                <c:pt idx="11">
                  <c:v>0.1388382580776483</c:v>
                </c:pt>
                <c:pt idx="12">
                  <c:v>0.16516709870165805</c:v>
                </c:pt>
                <c:pt idx="13">
                  <c:v>0.19369254810935257</c:v>
                </c:pt>
                <c:pt idx="14">
                  <c:v>0.22357540116199612</c:v>
                </c:pt>
              </c:numCache>
            </c:numRef>
          </c:xVal>
          <c:yVal>
            <c:numRef>
              <c:f>'2-Stock'!$V$10:$V$24</c:f>
              <c:numCache>
                <c:formatCode>#,##0.0%;\(#,##0.0%\);#,##0.0%</c:formatCode>
                <c:ptCount val="15"/>
                <c:pt idx="0">
                  <c:v>7.0823213114754147E-2</c:v>
                </c:pt>
                <c:pt idx="1">
                  <c:v>8.6466413114754156E-2</c:v>
                </c:pt>
                <c:pt idx="2">
                  <c:v>0.10149940842764019</c:v>
                </c:pt>
                <c:pt idx="3">
                  <c:v>0.10210961311475417</c:v>
                </c:pt>
                <c:pt idx="4">
                  <c:v>0.11775281311475419</c:v>
                </c:pt>
                <c:pt idx="5">
                  <c:v>0.12402049873757659</c:v>
                </c:pt>
                <c:pt idx="6">
                  <c:v>0.13206277004956371</c:v>
                </c:pt>
                <c:pt idx="7">
                  <c:v>0.13339601311475419</c:v>
                </c:pt>
                <c:pt idx="8">
                  <c:v>0.13619301727475416</c:v>
                </c:pt>
                <c:pt idx="9">
                  <c:v>0.14903921311475418</c:v>
                </c:pt>
                <c:pt idx="10">
                  <c:v>0.16468241311475421</c:v>
                </c:pt>
                <c:pt idx="11">
                  <c:v>0.18032561311475417</c:v>
                </c:pt>
                <c:pt idx="12">
                  <c:v>0.1959688131147542</c:v>
                </c:pt>
                <c:pt idx="13">
                  <c:v>0.21161201311475419</c:v>
                </c:pt>
                <c:pt idx="14">
                  <c:v>0.22725521311475419</c:v>
                </c:pt>
              </c:numCache>
            </c:numRef>
          </c:yVal>
          <c:smooth val="1"/>
          <c:extLst>
            <c:ext xmlns:c16="http://schemas.microsoft.com/office/drawing/2014/chart" uri="{C3380CC4-5D6E-409C-BE32-E72D297353CC}">
              <c16:uniqueId val="{00000012-DA10-1D44-A308-7E001D8A42DD}"/>
            </c:ext>
          </c:extLst>
        </c:ser>
        <c:ser>
          <c:idx val="2"/>
          <c:order val="2"/>
          <c:tx>
            <c:strRef>
              <c:f>'2-Stock'!$Y$3</c:f>
              <c:strCache>
                <c:ptCount val="1"/>
                <c:pt idx="0">
                  <c:v>0.0</c:v>
                </c:pt>
              </c:strCache>
            </c:strRef>
          </c:tx>
          <c:spPr>
            <a:ln w="19050" cap="rnd">
              <a:solidFill>
                <a:schemeClr val="accent3"/>
              </a:solidFill>
              <a:round/>
            </a:ln>
            <a:effectLst/>
          </c:spPr>
          <c:marker>
            <c:symbol val="none"/>
          </c:marker>
          <c:dPt>
            <c:idx val="5"/>
            <c:marker>
              <c:symbol val="diamond"/>
              <c:size val="7"/>
              <c:spPr>
                <a:solidFill>
                  <a:srgbClr val="FF0000"/>
                </a:solidFill>
                <a:ln w="9525">
                  <a:solidFill>
                    <a:schemeClr val="tx1"/>
                  </a:solidFill>
                </a:ln>
                <a:effectLst/>
              </c:spPr>
            </c:marker>
            <c:bubble3D val="0"/>
            <c:extLst>
              <c:ext xmlns:c16="http://schemas.microsoft.com/office/drawing/2014/chart" uri="{C3380CC4-5D6E-409C-BE32-E72D297353CC}">
                <c16:uniqueId val="{0000001A-DA10-1D44-A308-7E001D8A42DD}"/>
              </c:ext>
            </c:extLst>
          </c:dPt>
          <c:xVal>
            <c:numRef>
              <c:f>'2-Stock'!$Y$10:$Y$24</c:f>
              <c:numCache>
                <c:formatCode>#,##0.0%;\(#,##0.0%\);#,##0.0%</c:formatCode>
                <c:ptCount val="15"/>
                <c:pt idx="0">
                  <c:v>0.16049291863489656</c:v>
                </c:pt>
                <c:pt idx="1">
                  <c:v>0.14616367850777762</c:v>
                </c:pt>
                <c:pt idx="2">
                  <c:v>0.13626615168351958</c:v>
                </c:pt>
                <c:pt idx="3">
                  <c:v>0.13595787449293373</c:v>
                </c:pt>
                <c:pt idx="4">
                  <c:v>0.13084397233759593</c:v>
                </c:pt>
                <c:pt idx="5">
                  <c:v>0.13037849283129516</c:v>
                </c:pt>
                <c:pt idx="6">
                  <c:v>0.13114399263636636</c:v>
                </c:pt>
                <c:pt idx="7">
                  <c:v>0.13141775106986389</c:v>
                </c:pt>
                <c:pt idx="8">
                  <c:v>0.13212560776620622</c:v>
                </c:pt>
                <c:pt idx="9">
                  <c:v>0.13760808200892038</c:v>
                </c:pt>
                <c:pt idx="10">
                  <c:v>0.14871523765512634</c:v>
                </c:pt>
                <c:pt idx="11">
                  <c:v>0.16374168170078612</c:v>
                </c:pt>
                <c:pt idx="12">
                  <c:v>0.181717730231027</c:v>
                </c:pt>
                <c:pt idx="13">
                  <c:v>0.20185689825508801</c:v>
                </c:pt>
                <c:pt idx="14">
                  <c:v>0.22357540116199615</c:v>
                </c:pt>
              </c:numCache>
            </c:numRef>
          </c:xVal>
          <c:yVal>
            <c:numRef>
              <c:f>'2-Stock'!$V$10:$V$24</c:f>
              <c:numCache>
                <c:formatCode>#,##0.0%;\(#,##0.0%\);#,##0.0%</c:formatCode>
                <c:ptCount val="15"/>
                <c:pt idx="0">
                  <c:v>7.0823213114754147E-2</c:v>
                </c:pt>
                <c:pt idx="1">
                  <c:v>8.6466413114754156E-2</c:v>
                </c:pt>
                <c:pt idx="2">
                  <c:v>0.10149940842764019</c:v>
                </c:pt>
                <c:pt idx="3">
                  <c:v>0.10210961311475417</c:v>
                </c:pt>
                <c:pt idx="4">
                  <c:v>0.11775281311475419</c:v>
                </c:pt>
                <c:pt idx="5">
                  <c:v>0.12402049873757659</c:v>
                </c:pt>
                <c:pt idx="6">
                  <c:v>0.13206277004956371</c:v>
                </c:pt>
                <c:pt idx="7">
                  <c:v>0.13339601311475419</c:v>
                </c:pt>
                <c:pt idx="8">
                  <c:v>0.13619301727475416</c:v>
                </c:pt>
                <c:pt idx="9">
                  <c:v>0.14903921311475418</c:v>
                </c:pt>
                <c:pt idx="10">
                  <c:v>0.16468241311475421</c:v>
                </c:pt>
                <c:pt idx="11">
                  <c:v>0.18032561311475417</c:v>
                </c:pt>
                <c:pt idx="12">
                  <c:v>0.1959688131147542</c:v>
                </c:pt>
                <c:pt idx="13">
                  <c:v>0.21161201311475419</c:v>
                </c:pt>
                <c:pt idx="14">
                  <c:v>0.22725521311475419</c:v>
                </c:pt>
              </c:numCache>
            </c:numRef>
          </c:yVal>
          <c:smooth val="1"/>
          <c:extLst>
            <c:ext xmlns:c16="http://schemas.microsoft.com/office/drawing/2014/chart" uri="{C3380CC4-5D6E-409C-BE32-E72D297353CC}">
              <c16:uniqueId val="{00000013-DA10-1D44-A308-7E001D8A42DD}"/>
            </c:ext>
          </c:extLst>
        </c:ser>
        <c:ser>
          <c:idx val="3"/>
          <c:order val="3"/>
          <c:tx>
            <c:strRef>
              <c:f>'2-Stock'!$Z$3</c:f>
              <c:strCache>
                <c:ptCount val="1"/>
                <c:pt idx="0">
                  <c:v>0.5</c:v>
                </c:pt>
              </c:strCache>
            </c:strRef>
          </c:tx>
          <c:spPr>
            <a:ln w="19050" cap="rnd">
              <a:solidFill>
                <a:schemeClr val="accent4"/>
              </a:solidFill>
              <a:round/>
            </a:ln>
            <a:effectLst/>
          </c:spPr>
          <c:marker>
            <c:symbol val="none"/>
          </c:marker>
          <c:dPt>
            <c:idx val="2"/>
            <c:marker>
              <c:symbol val="diamond"/>
              <c:size val="7"/>
              <c:spPr>
                <a:solidFill>
                  <a:srgbClr val="FF0000"/>
                </a:solidFill>
                <a:ln w="9525">
                  <a:solidFill>
                    <a:schemeClr val="tx1"/>
                  </a:solidFill>
                </a:ln>
                <a:effectLst/>
              </c:spPr>
            </c:marker>
            <c:bubble3D val="0"/>
            <c:extLst>
              <c:ext xmlns:c16="http://schemas.microsoft.com/office/drawing/2014/chart" uri="{C3380CC4-5D6E-409C-BE32-E72D297353CC}">
                <c16:uniqueId val="{0000001B-DA10-1D44-A308-7E001D8A42DD}"/>
              </c:ext>
            </c:extLst>
          </c:dPt>
          <c:xVal>
            <c:numRef>
              <c:f>'2-Stock'!$Z$10:$Z$24</c:f>
              <c:numCache>
                <c:formatCode>#,##0.0%;\(#,##0.0%\);#,##0.0%</c:formatCode>
                <c:ptCount val="15"/>
                <c:pt idx="0">
                  <c:v>0.16049291863489656</c:v>
                </c:pt>
                <c:pt idx="1">
                  <c:v>0.15682227231804821</c:v>
                </c:pt>
                <c:pt idx="2">
                  <c:v>0.15564414569506441</c:v>
                </c:pt>
                <c:pt idx="3">
                  <c:v>0.15564609414768293</c:v>
                </c:pt>
                <c:pt idx="4">
                  <c:v>0.15702044936009912</c:v>
                </c:pt>
                <c:pt idx="5">
                  <c:v>0.15827601242869965</c:v>
                </c:pt>
                <c:pt idx="6">
                  <c:v>0.16045784856014952</c:v>
                </c:pt>
                <c:pt idx="7">
                  <c:v>0.16087998563043912</c:v>
                </c:pt>
                <c:pt idx="8">
                  <c:v>0.16182016048744205</c:v>
                </c:pt>
                <c:pt idx="9">
                  <c:v>0.16705254083981455</c:v>
                </c:pt>
                <c:pt idx="10">
                  <c:v>0.17529394282464611</c:v>
                </c:pt>
                <c:pt idx="11">
                  <c:v>0.18532839703177559</c:v>
                </c:pt>
                <c:pt idx="12">
                  <c:v>0.19688193534986739</c:v>
                </c:pt>
                <c:pt idx="13">
                  <c:v>0.20970362789717314</c:v>
                </c:pt>
                <c:pt idx="14">
                  <c:v>0.22357540116199615</c:v>
                </c:pt>
              </c:numCache>
            </c:numRef>
          </c:xVal>
          <c:yVal>
            <c:numRef>
              <c:f>'2-Stock'!$V$10:$V$24</c:f>
              <c:numCache>
                <c:formatCode>#,##0.0%;\(#,##0.0%\);#,##0.0%</c:formatCode>
                <c:ptCount val="15"/>
                <c:pt idx="0">
                  <c:v>7.0823213114754147E-2</c:v>
                </c:pt>
                <c:pt idx="1">
                  <c:v>8.6466413114754156E-2</c:v>
                </c:pt>
                <c:pt idx="2">
                  <c:v>0.10149940842764019</c:v>
                </c:pt>
                <c:pt idx="3">
                  <c:v>0.10210961311475417</c:v>
                </c:pt>
                <c:pt idx="4">
                  <c:v>0.11775281311475419</c:v>
                </c:pt>
                <c:pt idx="5">
                  <c:v>0.12402049873757659</c:v>
                </c:pt>
                <c:pt idx="6">
                  <c:v>0.13206277004956371</c:v>
                </c:pt>
                <c:pt idx="7">
                  <c:v>0.13339601311475419</c:v>
                </c:pt>
                <c:pt idx="8">
                  <c:v>0.13619301727475416</c:v>
                </c:pt>
                <c:pt idx="9">
                  <c:v>0.14903921311475418</c:v>
                </c:pt>
                <c:pt idx="10">
                  <c:v>0.16468241311475421</c:v>
                </c:pt>
                <c:pt idx="11">
                  <c:v>0.18032561311475417</c:v>
                </c:pt>
                <c:pt idx="12">
                  <c:v>0.1959688131147542</c:v>
                </c:pt>
                <c:pt idx="13">
                  <c:v>0.21161201311475419</c:v>
                </c:pt>
                <c:pt idx="14">
                  <c:v>0.22725521311475419</c:v>
                </c:pt>
              </c:numCache>
            </c:numRef>
          </c:yVal>
          <c:smooth val="1"/>
          <c:extLst>
            <c:ext xmlns:c16="http://schemas.microsoft.com/office/drawing/2014/chart" uri="{C3380CC4-5D6E-409C-BE32-E72D297353CC}">
              <c16:uniqueId val="{00000014-DA10-1D44-A308-7E001D8A42DD}"/>
            </c:ext>
          </c:extLst>
        </c:ser>
        <c:ser>
          <c:idx val="4"/>
          <c:order val="4"/>
          <c:tx>
            <c:strRef>
              <c:f>'2-Stock'!$AA$3</c:f>
              <c:strCache>
                <c:ptCount val="1"/>
                <c:pt idx="0">
                  <c:v>1.0</c:v>
                </c:pt>
              </c:strCache>
            </c:strRef>
          </c:tx>
          <c:spPr>
            <a:ln w="19050" cap="rnd">
              <a:solidFill>
                <a:schemeClr val="accent5"/>
              </a:solidFill>
              <a:round/>
            </a:ln>
            <a:effectLst/>
          </c:spPr>
          <c:marker>
            <c:symbol val="none"/>
          </c:marker>
          <c:dPt>
            <c:idx val="0"/>
            <c:marker>
              <c:symbol val="square"/>
              <c:size val="5"/>
              <c:spPr>
                <a:solidFill>
                  <a:srgbClr val="00B050"/>
                </a:solidFill>
                <a:ln w="9525">
                  <a:solidFill>
                    <a:schemeClr val="tx1"/>
                  </a:solidFill>
                </a:ln>
                <a:effectLst/>
              </c:spPr>
            </c:marker>
            <c:bubble3D val="0"/>
            <c:extLst>
              <c:ext xmlns:c16="http://schemas.microsoft.com/office/drawing/2014/chart" uri="{C3380CC4-5D6E-409C-BE32-E72D297353CC}">
                <c16:uniqueId val="{00000016-DA10-1D44-A308-7E001D8A42DD}"/>
              </c:ext>
            </c:extLst>
          </c:dPt>
          <c:dPt>
            <c:idx val="14"/>
            <c:marker>
              <c:symbol val="square"/>
              <c:size val="5"/>
              <c:spPr>
                <a:solidFill>
                  <a:schemeClr val="accent6"/>
                </a:solidFill>
                <a:ln w="9525">
                  <a:solidFill>
                    <a:schemeClr val="tx1"/>
                  </a:solidFill>
                </a:ln>
                <a:effectLst/>
              </c:spPr>
            </c:marker>
            <c:bubble3D val="0"/>
            <c:extLst>
              <c:ext xmlns:c16="http://schemas.microsoft.com/office/drawing/2014/chart" uri="{C3380CC4-5D6E-409C-BE32-E72D297353CC}">
                <c16:uniqueId val="{00000017-DA10-1D44-A308-7E001D8A42DD}"/>
              </c:ext>
            </c:extLst>
          </c:dPt>
          <c:xVal>
            <c:numRef>
              <c:f>'2-Stock'!$AA$10:$AA$24</c:f>
              <c:numCache>
                <c:formatCode>#,##0.0%;\(#,##0.0%\);#,##0.0%</c:formatCode>
                <c:ptCount val="15"/>
                <c:pt idx="0">
                  <c:v>0.16049291863489656</c:v>
                </c:pt>
                <c:pt idx="1">
                  <c:v>0.16680116688760652</c:v>
                </c:pt>
                <c:pt idx="2">
                  <c:v>0.17286334511300225</c:v>
                </c:pt>
                <c:pt idx="3">
                  <c:v>0.1731094151403165</c:v>
                </c:pt>
                <c:pt idx="4">
                  <c:v>0.17941766339302645</c:v>
                </c:pt>
                <c:pt idx="5">
                  <c:v>0.18194515884655929</c:v>
                </c:pt>
                <c:pt idx="6">
                  <c:v>0.18518827048303152</c:v>
                </c:pt>
                <c:pt idx="7">
                  <c:v>0.1857259116457364</c:v>
                </c:pt>
                <c:pt idx="8">
                  <c:v>0.18685382643332094</c:v>
                </c:pt>
                <c:pt idx="9">
                  <c:v>0.19203415989844635</c:v>
                </c:pt>
                <c:pt idx="10">
                  <c:v>0.19834240815115634</c:v>
                </c:pt>
                <c:pt idx="11">
                  <c:v>0.20465065640386629</c:v>
                </c:pt>
                <c:pt idx="12">
                  <c:v>0.21095890465657624</c:v>
                </c:pt>
                <c:pt idx="13">
                  <c:v>0.21726715290928622</c:v>
                </c:pt>
                <c:pt idx="14">
                  <c:v>0.22357540116199615</c:v>
                </c:pt>
              </c:numCache>
            </c:numRef>
          </c:xVal>
          <c:yVal>
            <c:numRef>
              <c:f>'2-Stock'!$V$10:$V$24</c:f>
              <c:numCache>
                <c:formatCode>#,##0.0%;\(#,##0.0%\);#,##0.0%</c:formatCode>
                <c:ptCount val="15"/>
                <c:pt idx="0">
                  <c:v>7.0823213114754147E-2</c:v>
                </c:pt>
                <c:pt idx="1">
                  <c:v>8.6466413114754156E-2</c:v>
                </c:pt>
                <c:pt idx="2">
                  <c:v>0.10149940842764019</c:v>
                </c:pt>
                <c:pt idx="3">
                  <c:v>0.10210961311475417</c:v>
                </c:pt>
                <c:pt idx="4">
                  <c:v>0.11775281311475419</c:v>
                </c:pt>
                <c:pt idx="5">
                  <c:v>0.12402049873757659</c:v>
                </c:pt>
                <c:pt idx="6">
                  <c:v>0.13206277004956371</c:v>
                </c:pt>
                <c:pt idx="7">
                  <c:v>0.13339601311475419</c:v>
                </c:pt>
                <c:pt idx="8">
                  <c:v>0.13619301727475416</c:v>
                </c:pt>
                <c:pt idx="9">
                  <c:v>0.14903921311475418</c:v>
                </c:pt>
                <c:pt idx="10">
                  <c:v>0.16468241311475421</c:v>
                </c:pt>
                <c:pt idx="11">
                  <c:v>0.18032561311475417</c:v>
                </c:pt>
                <c:pt idx="12">
                  <c:v>0.1959688131147542</c:v>
                </c:pt>
                <c:pt idx="13">
                  <c:v>0.21161201311475419</c:v>
                </c:pt>
                <c:pt idx="14">
                  <c:v>0.22725521311475419</c:v>
                </c:pt>
              </c:numCache>
            </c:numRef>
          </c:yVal>
          <c:smooth val="1"/>
          <c:extLst>
            <c:ext xmlns:c16="http://schemas.microsoft.com/office/drawing/2014/chart" uri="{C3380CC4-5D6E-409C-BE32-E72D297353CC}">
              <c16:uniqueId val="{00000015-DA10-1D44-A308-7E001D8A42DD}"/>
            </c:ext>
          </c:extLst>
        </c:ser>
        <c:dLbls>
          <c:showLegendKey val="0"/>
          <c:showVal val="0"/>
          <c:showCatName val="0"/>
          <c:showSerName val="0"/>
          <c:showPercent val="0"/>
          <c:showBubbleSize val="0"/>
        </c:dLbls>
        <c:axId val="990955648"/>
        <c:axId val="990948104"/>
      </c:scatterChart>
      <c:valAx>
        <c:axId val="990955648"/>
        <c:scaling>
          <c:orientation val="minMax"/>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max val="0.30000000000000004"/>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valAx>
      <c:spPr>
        <a:noFill/>
        <a:ln>
          <a:noFill/>
        </a:ln>
        <a:effectLst/>
      </c:spPr>
    </c:plotArea>
    <c:legend>
      <c:legendPos val="r"/>
      <c:layout>
        <c:manualLayout>
          <c:xMode val="edge"/>
          <c:yMode val="edge"/>
          <c:x val="0.20045576407506696"/>
          <c:y val="8.2020538077269028E-2"/>
          <c:w val="0.12662198391420912"/>
          <c:h val="0.2923951283149589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46334255134998"/>
          <c:y val="4.7080328746736476E-2"/>
          <c:w val="0.76042684342741329"/>
          <c:h val="0.76369213576524408"/>
        </c:manualLayout>
      </c:layout>
      <c:scatterChart>
        <c:scatterStyle val="smoothMarker"/>
        <c:varyColors val="0"/>
        <c:ser>
          <c:idx val="4"/>
          <c:order val="0"/>
          <c:tx>
            <c:strRef>
              <c:f>'2-Stock'!$AA$3</c:f>
              <c:strCache>
                <c:ptCount val="1"/>
                <c:pt idx="0">
                  <c:v>1.0</c:v>
                </c:pt>
              </c:strCache>
            </c:strRef>
          </c:tx>
          <c:spPr>
            <a:ln w="19050" cap="rnd">
              <a:solidFill>
                <a:schemeClr val="accent5"/>
              </a:solidFill>
              <a:round/>
            </a:ln>
            <a:effectLst/>
          </c:spPr>
          <c:marker>
            <c:symbol val="none"/>
          </c:marker>
          <c:dPt>
            <c:idx val="0"/>
            <c:marker>
              <c:symbol val="square"/>
              <c:size val="5"/>
              <c:spPr>
                <a:solidFill>
                  <a:srgbClr val="00B050"/>
                </a:solidFill>
                <a:ln w="9525">
                  <a:solidFill>
                    <a:schemeClr val="tx1"/>
                  </a:solidFill>
                </a:ln>
                <a:effectLst/>
              </c:spPr>
            </c:marker>
            <c:bubble3D val="0"/>
            <c:extLst>
              <c:ext xmlns:c16="http://schemas.microsoft.com/office/drawing/2014/chart" uri="{C3380CC4-5D6E-409C-BE32-E72D297353CC}">
                <c16:uniqueId val="{00000008-462E-4C4C-ACC9-443222532EBA}"/>
              </c:ext>
            </c:extLst>
          </c:dPt>
          <c:dPt>
            <c:idx val="14"/>
            <c:marker>
              <c:symbol val="square"/>
              <c:size val="5"/>
              <c:spPr>
                <a:solidFill>
                  <a:schemeClr val="accent6"/>
                </a:solidFill>
                <a:ln w="9525">
                  <a:solidFill>
                    <a:schemeClr val="tx1"/>
                  </a:solidFill>
                </a:ln>
                <a:effectLst/>
              </c:spPr>
            </c:marker>
            <c:bubble3D val="0"/>
            <c:extLst>
              <c:ext xmlns:c16="http://schemas.microsoft.com/office/drawing/2014/chart" uri="{C3380CC4-5D6E-409C-BE32-E72D297353CC}">
                <c16:uniqueId val="{00000009-462E-4C4C-ACC9-443222532EBA}"/>
              </c:ext>
            </c:extLst>
          </c:dPt>
          <c:xVal>
            <c:numRef>
              <c:f>'2-Stock'!$AA$10:$AA$24</c:f>
              <c:numCache>
                <c:formatCode>#,##0.0%;\(#,##0.0%\);#,##0.0%</c:formatCode>
                <c:ptCount val="15"/>
                <c:pt idx="0">
                  <c:v>0.16049291863489656</c:v>
                </c:pt>
                <c:pt idx="1">
                  <c:v>0.16680116688760652</c:v>
                </c:pt>
                <c:pt idx="2">
                  <c:v>0.17286334511300225</c:v>
                </c:pt>
                <c:pt idx="3">
                  <c:v>0.1731094151403165</c:v>
                </c:pt>
                <c:pt idx="4">
                  <c:v>0.17941766339302645</c:v>
                </c:pt>
                <c:pt idx="5">
                  <c:v>0.18194515884655929</c:v>
                </c:pt>
                <c:pt idx="6">
                  <c:v>0.18518827048303152</c:v>
                </c:pt>
                <c:pt idx="7">
                  <c:v>0.1857259116457364</c:v>
                </c:pt>
                <c:pt idx="8">
                  <c:v>0.18685382643332094</c:v>
                </c:pt>
                <c:pt idx="9">
                  <c:v>0.19203415989844635</c:v>
                </c:pt>
                <c:pt idx="10">
                  <c:v>0.19834240815115634</c:v>
                </c:pt>
                <c:pt idx="11">
                  <c:v>0.20465065640386629</c:v>
                </c:pt>
                <c:pt idx="12">
                  <c:v>0.21095890465657624</c:v>
                </c:pt>
                <c:pt idx="13">
                  <c:v>0.21726715290928622</c:v>
                </c:pt>
                <c:pt idx="14">
                  <c:v>0.22357540116199615</c:v>
                </c:pt>
              </c:numCache>
            </c:numRef>
          </c:xVal>
          <c:yVal>
            <c:numRef>
              <c:f>'2-Stock'!$V$10:$V$24</c:f>
              <c:numCache>
                <c:formatCode>#,##0.0%;\(#,##0.0%\);#,##0.0%</c:formatCode>
                <c:ptCount val="15"/>
                <c:pt idx="0">
                  <c:v>7.0823213114754147E-2</c:v>
                </c:pt>
                <c:pt idx="1">
                  <c:v>8.6466413114754156E-2</c:v>
                </c:pt>
                <c:pt idx="2">
                  <c:v>0.10149940842764019</c:v>
                </c:pt>
                <c:pt idx="3">
                  <c:v>0.10210961311475417</c:v>
                </c:pt>
                <c:pt idx="4">
                  <c:v>0.11775281311475419</c:v>
                </c:pt>
                <c:pt idx="5">
                  <c:v>0.12402049873757659</c:v>
                </c:pt>
                <c:pt idx="6">
                  <c:v>0.13206277004956371</c:v>
                </c:pt>
                <c:pt idx="7">
                  <c:v>0.13339601311475419</c:v>
                </c:pt>
                <c:pt idx="8">
                  <c:v>0.13619301727475416</c:v>
                </c:pt>
                <c:pt idx="9">
                  <c:v>0.14903921311475418</c:v>
                </c:pt>
                <c:pt idx="10">
                  <c:v>0.16468241311475421</c:v>
                </c:pt>
                <c:pt idx="11">
                  <c:v>0.18032561311475417</c:v>
                </c:pt>
                <c:pt idx="12">
                  <c:v>0.1959688131147542</c:v>
                </c:pt>
                <c:pt idx="13">
                  <c:v>0.21161201311475419</c:v>
                </c:pt>
                <c:pt idx="14">
                  <c:v>0.22725521311475419</c:v>
                </c:pt>
              </c:numCache>
            </c:numRef>
          </c:yVal>
          <c:smooth val="1"/>
          <c:extLst>
            <c:ext xmlns:c16="http://schemas.microsoft.com/office/drawing/2014/chart" uri="{C3380CC4-5D6E-409C-BE32-E72D297353CC}">
              <c16:uniqueId val="{0000000A-462E-4C4C-ACC9-443222532EBA}"/>
            </c:ext>
          </c:extLst>
        </c:ser>
        <c:ser>
          <c:idx val="0"/>
          <c:order val="1"/>
          <c:tx>
            <c:strRef>
              <c:f>'2-Stock'!$AB$3</c:f>
              <c:strCache>
                <c:ptCount val="1"/>
                <c:pt idx="0">
                  <c:v>0.9</c:v>
                </c:pt>
              </c:strCache>
            </c:strRef>
          </c:tx>
          <c:spPr>
            <a:ln w="19050" cap="rnd">
              <a:solidFill>
                <a:schemeClr val="accent1"/>
              </a:solidFill>
              <a:round/>
            </a:ln>
            <a:effectLst/>
          </c:spPr>
          <c:marker>
            <c:symbol val="none"/>
          </c:marker>
          <c:xVal>
            <c:numRef>
              <c:f>'2-Stock'!$AB$10:$AB$24</c:f>
              <c:numCache>
                <c:formatCode>#,##0.0%;\(#,##0.0%\);#,##0.0%</c:formatCode>
                <c:ptCount val="15"/>
                <c:pt idx="0">
                  <c:v>0.16049291863489656</c:v>
                </c:pt>
                <c:pt idx="1">
                  <c:v>0.16485371830520823</c:v>
                </c:pt>
                <c:pt idx="2">
                  <c:v>0.16955945530920657</c:v>
                </c:pt>
                <c:pt idx="3">
                  <c:v>0.16976052843009129</c:v>
                </c:pt>
                <c:pt idx="4">
                  <c:v>0.17516747030593371</c:v>
                </c:pt>
                <c:pt idx="5">
                  <c:v>0.17746405800675732</c:v>
                </c:pt>
                <c:pt idx="6">
                  <c:v>0.1805134362104592</c:v>
                </c:pt>
                <c:pt idx="7">
                  <c:v>0.18102973612255521</c:v>
                </c:pt>
                <c:pt idx="8">
                  <c:v>0.18212258187895097</c:v>
                </c:pt>
                <c:pt idx="9">
                  <c:v>0.18730457851993162</c:v>
                </c:pt>
                <c:pt idx="10">
                  <c:v>0.19395195790494604</c:v>
                </c:pt>
                <c:pt idx="11">
                  <c:v>0.20093490458977048</c:v>
                </c:pt>
                <c:pt idx="12">
                  <c:v>0.208219660110528</c:v>
                </c:pt>
                <c:pt idx="13">
                  <c:v>0.21577565872288035</c:v>
                </c:pt>
                <c:pt idx="14">
                  <c:v>0.22357540116199615</c:v>
                </c:pt>
              </c:numCache>
            </c:numRef>
          </c:xVal>
          <c:yVal>
            <c:numRef>
              <c:f>'2-Stock'!$V$10:$V$24</c:f>
              <c:numCache>
                <c:formatCode>#,##0.0%;\(#,##0.0%\);#,##0.0%</c:formatCode>
                <c:ptCount val="15"/>
                <c:pt idx="0">
                  <c:v>7.0823213114754147E-2</c:v>
                </c:pt>
                <c:pt idx="1">
                  <c:v>8.6466413114754156E-2</c:v>
                </c:pt>
                <c:pt idx="2">
                  <c:v>0.10149940842764019</c:v>
                </c:pt>
                <c:pt idx="3">
                  <c:v>0.10210961311475417</c:v>
                </c:pt>
                <c:pt idx="4">
                  <c:v>0.11775281311475419</c:v>
                </c:pt>
                <c:pt idx="5">
                  <c:v>0.12402049873757659</c:v>
                </c:pt>
                <c:pt idx="6">
                  <c:v>0.13206277004956371</c:v>
                </c:pt>
                <c:pt idx="7">
                  <c:v>0.13339601311475419</c:v>
                </c:pt>
                <c:pt idx="8">
                  <c:v>0.13619301727475416</c:v>
                </c:pt>
                <c:pt idx="9">
                  <c:v>0.14903921311475418</c:v>
                </c:pt>
                <c:pt idx="10">
                  <c:v>0.16468241311475421</c:v>
                </c:pt>
                <c:pt idx="11">
                  <c:v>0.18032561311475417</c:v>
                </c:pt>
                <c:pt idx="12">
                  <c:v>0.1959688131147542</c:v>
                </c:pt>
                <c:pt idx="13">
                  <c:v>0.21161201311475419</c:v>
                </c:pt>
                <c:pt idx="14">
                  <c:v>0.22725521311475419</c:v>
                </c:pt>
              </c:numCache>
            </c:numRef>
          </c:yVal>
          <c:smooth val="1"/>
          <c:extLst>
            <c:ext xmlns:c16="http://schemas.microsoft.com/office/drawing/2014/chart" uri="{C3380CC4-5D6E-409C-BE32-E72D297353CC}">
              <c16:uniqueId val="{0000000C-462E-4C4C-ACC9-443222532EBA}"/>
            </c:ext>
          </c:extLst>
        </c:ser>
        <c:ser>
          <c:idx val="1"/>
          <c:order val="2"/>
          <c:tx>
            <c:strRef>
              <c:f>'2-Stock'!$AC$3</c:f>
              <c:strCache>
                <c:ptCount val="1"/>
                <c:pt idx="0">
                  <c:v>0.8</c:v>
                </c:pt>
              </c:strCache>
            </c:strRef>
          </c:tx>
          <c:spPr>
            <a:ln w="19050" cap="rnd">
              <a:solidFill>
                <a:schemeClr val="accent2"/>
              </a:solidFill>
              <a:round/>
            </a:ln>
            <a:effectLst/>
          </c:spPr>
          <c:marker>
            <c:symbol val="none"/>
          </c:marker>
          <c:xVal>
            <c:numRef>
              <c:f>'2-Stock'!$AC$10:$AC$24</c:f>
              <c:numCache>
                <c:formatCode>#,##0.0%;\(#,##0.0%\);#,##0.0%</c:formatCode>
                <c:ptCount val="15"/>
                <c:pt idx="0">
                  <c:v>0.16049291863489656</c:v>
                </c:pt>
                <c:pt idx="1">
                  <c:v>0.16288298745737298</c:v>
                </c:pt>
                <c:pt idx="2">
                  <c:v>0.16618989646140564</c:v>
                </c:pt>
                <c:pt idx="3">
                  <c:v>0.1663442346927155</c:v>
                </c:pt>
                <c:pt idx="4">
                  <c:v>0.17081155514000507</c:v>
                </c:pt>
                <c:pt idx="5">
                  <c:v>0.17286683586145657</c:v>
                </c:pt>
                <c:pt idx="6">
                  <c:v>0.17571427312691082</c:v>
                </c:pt>
                <c:pt idx="7">
                  <c:v>0.17620844606477878</c:v>
                </c:pt>
                <c:pt idx="8">
                  <c:v>0.17726510431479958</c:v>
                </c:pt>
                <c:pt idx="9">
                  <c:v>0.18245243681890469</c:v>
                </c:pt>
                <c:pt idx="10">
                  <c:v>0.18945979277705347</c:v>
                </c:pt>
                <c:pt idx="11">
                  <c:v>0.19714913288794089</c:v>
                </c:pt>
                <c:pt idx="12">
                  <c:v>0.20544389564838669</c:v>
                </c:pt>
                <c:pt idx="13">
                  <c:v>0.21427378295367522</c:v>
                </c:pt>
                <c:pt idx="14">
                  <c:v>0.22357540116199615</c:v>
                </c:pt>
              </c:numCache>
            </c:numRef>
          </c:xVal>
          <c:yVal>
            <c:numRef>
              <c:f>'2-Stock'!$V$10:$V$24</c:f>
              <c:numCache>
                <c:formatCode>#,##0.0%;\(#,##0.0%\);#,##0.0%</c:formatCode>
                <c:ptCount val="15"/>
                <c:pt idx="0">
                  <c:v>7.0823213114754147E-2</c:v>
                </c:pt>
                <c:pt idx="1">
                  <c:v>8.6466413114754156E-2</c:v>
                </c:pt>
                <c:pt idx="2">
                  <c:v>0.10149940842764019</c:v>
                </c:pt>
                <c:pt idx="3">
                  <c:v>0.10210961311475417</c:v>
                </c:pt>
                <c:pt idx="4">
                  <c:v>0.11775281311475419</c:v>
                </c:pt>
                <c:pt idx="5">
                  <c:v>0.12402049873757659</c:v>
                </c:pt>
                <c:pt idx="6">
                  <c:v>0.13206277004956371</c:v>
                </c:pt>
                <c:pt idx="7">
                  <c:v>0.13339601311475419</c:v>
                </c:pt>
                <c:pt idx="8">
                  <c:v>0.13619301727475416</c:v>
                </c:pt>
                <c:pt idx="9">
                  <c:v>0.14903921311475418</c:v>
                </c:pt>
                <c:pt idx="10">
                  <c:v>0.16468241311475421</c:v>
                </c:pt>
                <c:pt idx="11">
                  <c:v>0.18032561311475417</c:v>
                </c:pt>
                <c:pt idx="12">
                  <c:v>0.1959688131147542</c:v>
                </c:pt>
                <c:pt idx="13">
                  <c:v>0.21161201311475419</c:v>
                </c:pt>
                <c:pt idx="14">
                  <c:v>0.22725521311475419</c:v>
                </c:pt>
              </c:numCache>
            </c:numRef>
          </c:yVal>
          <c:smooth val="1"/>
          <c:extLst>
            <c:ext xmlns:c16="http://schemas.microsoft.com/office/drawing/2014/chart" uri="{C3380CC4-5D6E-409C-BE32-E72D297353CC}">
              <c16:uniqueId val="{0000000D-462E-4C4C-ACC9-443222532EBA}"/>
            </c:ext>
          </c:extLst>
        </c:ser>
        <c:ser>
          <c:idx val="2"/>
          <c:order val="3"/>
          <c:tx>
            <c:strRef>
              <c:f>'2-Stock'!$AD$3</c:f>
              <c:strCache>
                <c:ptCount val="1"/>
                <c:pt idx="0">
                  <c:v>0.718</c:v>
                </c:pt>
              </c:strCache>
            </c:strRef>
          </c:tx>
          <c:spPr>
            <a:ln w="19050" cap="rnd">
              <a:solidFill>
                <a:schemeClr val="accent3"/>
              </a:solidFill>
              <a:round/>
            </a:ln>
            <a:effectLst/>
          </c:spPr>
          <c:marker>
            <c:symbol val="none"/>
          </c:marker>
          <c:xVal>
            <c:numRef>
              <c:f>'2-Stock'!$AD$10:$AD$24</c:f>
              <c:numCache>
                <c:formatCode>#,##0.0%;\(#,##0.0%\);#,##0.0%</c:formatCode>
                <c:ptCount val="15"/>
                <c:pt idx="0">
                  <c:v>0.16049291863489656</c:v>
                </c:pt>
                <c:pt idx="1">
                  <c:v>0.16125743485690827</c:v>
                </c:pt>
                <c:pt idx="2">
                  <c:v>0.16338956193699905</c:v>
                </c:pt>
                <c:pt idx="3">
                  <c:v>0.16350437399416282</c:v>
                </c:pt>
                <c:pt idx="4">
                  <c:v>0.16717397221974079</c:v>
                </c:pt>
                <c:pt idx="5">
                  <c:v>0.16902385274580795</c:v>
                </c:pt>
                <c:pt idx="6">
                  <c:v>0.17169980872994509</c:v>
                </c:pt>
                <c:pt idx="7">
                  <c:v>0.17217528949922178</c:v>
                </c:pt>
                <c:pt idx="8">
                  <c:v>0.17320152116170856</c:v>
                </c:pt>
                <c:pt idx="9">
                  <c:v>0.17839635729034811</c:v>
                </c:pt>
                <c:pt idx="10">
                  <c:v>0.18571463843407934</c:v>
                </c:pt>
                <c:pt idx="11">
                  <c:v>0.19400600562056491</c:v>
                </c:pt>
                <c:pt idx="12">
                  <c:v>0.20315134791308437</c:v>
                </c:pt>
                <c:pt idx="13">
                  <c:v>0.21304071619028603</c:v>
                </c:pt>
                <c:pt idx="14">
                  <c:v>0.22357540116199615</c:v>
                </c:pt>
              </c:numCache>
            </c:numRef>
          </c:xVal>
          <c:yVal>
            <c:numRef>
              <c:f>'2-Stock'!$V$10:$V$24</c:f>
              <c:numCache>
                <c:formatCode>#,##0.0%;\(#,##0.0%\);#,##0.0%</c:formatCode>
                <c:ptCount val="15"/>
                <c:pt idx="0">
                  <c:v>7.0823213114754147E-2</c:v>
                </c:pt>
                <c:pt idx="1">
                  <c:v>8.6466413114754156E-2</c:v>
                </c:pt>
                <c:pt idx="2">
                  <c:v>0.10149940842764019</c:v>
                </c:pt>
                <c:pt idx="3">
                  <c:v>0.10210961311475417</c:v>
                </c:pt>
                <c:pt idx="4">
                  <c:v>0.11775281311475419</c:v>
                </c:pt>
                <c:pt idx="5">
                  <c:v>0.12402049873757659</c:v>
                </c:pt>
                <c:pt idx="6">
                  <c:v>0.13206277004956371</c:v>
                </c:pt>
                <c:pt idx="7">
                  <c:v>0.13339601311475419</c:v>
                </c:pt>
                <c:pt idx="8">
                  <c:v>0.13619301727475416</c:v>
                </c:pt>
                <c:pt idx="9">
                  <c:v>0.14903921311475418</c:v>
                </c:pt>
                <c:pt idx="10">
                  <c:v>0.16468241311475421</c:v>
                </c:pt>
                <c:pt idx="11">
                  <c:v>0.18032561311475417</c:v>
                </c:pt>
                <c:pt idx="12">
                  <c:v>0.1959688131147542</c:v>
                </c:pt>
                <c:pt idx="13">
                  <c:v>0.21161201311475419</c:v>
                </c:pt>
                <c:pt idx="14">
                  <c:v>0.22725521311475419</c:v>
                </c:pt>
              </c:numCache>
            </c:numRef>
          </c:yVal>
          <c:smooth val="1"/>
          <c:extLst>
            <c:ext xmlns:c16="http://schemas.microsoft.com/office/drawing/2014/chart" uri="{C3380CC4-5D6E-409C-BE32-E72D297353CC}">
              <c16:uniqueId val="{0000000E-462E-4C4C-ACC9-443222532EBA}"/>
            </c:ext>
          </c:extLst>
        </c:ser>
        <c:dLbls>
          <c:showLegendKey val="0"/>
          <c:showVal val="0"/>
          <c:showCatName val="0"/>
          <c:showSerName val="0"/>
          <c:showPercent val="0"/>
          <c:showBubbleSize val="0"/>
        </c:dLbls>
        <c:axId val="990955648"/>
        <c:axId val="990948104"/>
      </c:scatterChart>
      <c:valAx>
        <c:axId val="990955648"/>
        <c:scaling>
          <c:orientation val="minMax"/>
          <c:min val="0.1500000000000000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max val="0.25"/>
          <c:min val="5.000000000000001E-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majorUnit val="5.000000000000001E-2"/>
      </c:valAx>
      <c:spPr>
        <a:noFill/>
        <a:ln>
          <a:noFill/>
        </a:ln>
        <a:effectLst/>
      </c:spPr>
    </c:plotArea>
    <c:legend>
      <c:legendPos val="r"/>
      <c:layout>
        <c:manualLayout>
          <c:xMode val="edge"/>
          <c:yMode val="edge"/>
          <c:x val="0.21414198560300604"/>
          <c:y val="0.10327880620193185"/>
          <c:w val="0.13411538705114945"/>
          <c:h val="0.2541582849414731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EFF MSFT WMT Portfolios</c:v>
          </c:tx>
          <c:spPr>
            <a:ln w="31750" cap="rnd">
              <a:solidFill>
                <a:schemeClr val="tx1"/>
              </a:solidFill>
              <a:round/>
            </a:ln>
            <a:effectLst/>
          </c:spPr>
          <c:marker>
            <c:symbol val="none"/>
          </c:marker>
          <c:xVal>
            <c:numRef>
              <c:f>'2-Stock'!$I$32:$I$38</c:f>
              <c:numCache>
                <c:formatCode>#,##0.0%;\(#,##0.0%\);#,##0.0%</c:formatCode>
                <c:ptCount val="7"/>
                <c:pt idx="0">
                  <c:v>0.12652225115649632</c:v>
                </c:pt>
                <c:pt idx="1">
                  <c:v>0.13274270070270353</c:v>
                </c:pt>
                <c:pt idx="2">
                  <c:v>0.14440732894236194</c:v>
                </c:pt>
                <c:pt idx="3">
                  <c:v>0.16033226819629143</c:v>
                </c:pt>
                <c:pt idx="4">
                  <c:v>0.17938646355828392</c:v>
                </c:pt>
                <c:pt idx="5">
                  <c:v>0.20068053692674712</c:v>
                </c:pt>
                <c:pt idx="6">
                  <c:v>0.22357540116199615</c:v>
                </c:pt>
              </c:numCache>
            </c:numRef>
          </c:xVal>
          <c:yVal>
            <c:numRef>
              <c:f>'2-Stock'!$H$32:$H$38</c:f>
              <c:numCache>
                <c:formatCode>#,##0.0%;\(#,##0.0%\);#,##0.0%</c:formatCode>
                <c:ptCount val="7"/>
                <c:pt idx="0">
                  <c:v>0.13339601311475419</c:v>
                </c:pt>
                <c:pt idx="1">
                  <c:v>0.14903921311475418</c:v>
                </c:pt>
                <c:pt idx="2">
                  <c:v>0.16468241311475421</c:v>
                </c:pt>
                <c:pt idx="3">
                  <c:v>0.18032561311475417</c:v>
                </c:pt>
                <c:pt idx="4">
                  <c:v>0.1959688131147542</c:v>
                </c:pt>
                <c:pt idx="5">
                  <c:v>0.21161201311475419</c:v>
                </c:pt>
                <c:pt idx="6">
                  <c:v>0.22725521311475419</c:v>
                </c:pt>
              </c:numCache>
            </c:numRef>
          </c:yVal>
          <c:smooth val="1"/>
          <c:extLst>
            <c:ext xmlns:c16="http://schemas.microsoft.com/office/drawing/2014/chart" uri="{C3380CC4-5D6E-409C-BE32-E72D297353CC}">
              <c16:uniqueId val="{0000000C-DDB8-4B45-A560-9D2CBAB2CCB8}"/>
            </c:ext>
          </c:extLst>
        </c:ser>
        <c:ser>
          <c:idx val="3"/>
          <c:order val="1"/>
          <c:tx>
            <c:v>Ineff MSFT WMT Portfolios 1</c:v>
          </c:tx>
          <c:spPr>
            <a:ln w="19050" cap="rnd">
              <a:solidFill>
                <a:srgbClr val="0070C0"/>
              </a:solidFill>
              <a:round/>
            </a:ln>
            <a:effectLst/>
          </c:spPr>
          <c:marker>
            <c:symbol val="none"/>
          </c:marker>
          <c:dPt>
            <c:idx val="2"/>
            <c:marker>
              <c:symbol val="square"/>
              <c:size val="6"/>
              <c:spPr>
                <a:solidFill>
                  <a:srgbClr val="00B050"/>
                </a:solidFill>
                <a:ln w="9525">
                  <a:solidFill>
                    <a:schemeClr val="tx1"/>
                  </a:solidFill>
                </a:ln>
                <a:effectLst/>
              </c:spPr>
            </c:marker>
            <c:bubble3D val="0"/>
            <c:extLst>
              <c:ext xmlns:c16="http://schemas.microsoft.com/office/drawing/2014/chart" uri="{C3380CC4-5D6E-409C-BE32-E72D297353CC}">
                <c16:uniqueId val="{00000014-DDB8-4B45-A560-9D2CBAB2CCB8}"/>
              </c:ext>
            </c:extLst>
          </c:dPt>
          <c:dPt>
            <c:idx val="5"/>
            <c:marker>
              <c:symbol val="none"/>
            </c:marker>
            <c:bubble3D val="0"/>
            <c:extLst>
              <c:ext xmlns:c16="http://schemas.microsoft.com/office/drawing/2014/chart" uri="{C3380CC4-5D6E-409C-BE32-E72D297353CC}">
                <c16:uniqueId val="{00000013-DDB8-4B45-A560-9D2CBAB2CCB8}"/>
              </c:ext>
            </c:extLst>
          </c:dPt>
          <c:xVal>
            <c:numRef>
              <c:f>'2-Stock'!$I$25:$I$32</c:f>
              <c:numCache>
                <c:formatCode>#,##0.0%;\(#,##0.0%\);#,##0.0%</c:formatCode>
                <c:ptCount val="8"/>
                <c:pt idx="0">
                  <c:v>0.20088223027621813</c:v>
                </c:pt>
                <c:pt idx="1">
                  <c:v>0.17957107208904094</c:v>
                </c:pt>
                <c:pt idx="2">
                  <c:v>0.16049291863489656</c:v>
                </c:pt>
                <c:pt idx="3">
                  <c:v>0.14453474130107105</c:v>
                </c:pt>
                <c:pt idx="4">
                  <c:v>0.13282587648597519</c:v>
                </c:pt>
                <c:pt idx="5">
                  <c:v>0.12655134529449907</c:v>
                </c:pt>
                <c:pt idx="6">
                  <c:v>0.12573397053560506</c:v>
                </c:pt>
                <c:pt idx="7">
                  <c:v>0.12652225115649632</c:v>
                </c:pt>
              </c:numCache>
            </c:numRef>
          </c:xVal>
          <c:yVal>
            <c:numRef>
              <c:f>'2-Stock'!$H$25:$H$32</c:f>
              <c:numCache>
                <c:formatCode>#,##0.0%;\(#,##0.0%\);#,##0.0%</c:formatCode>
                <c:ptCount val="8"/>
                <c:pt idx="0">
                  <c:v>3.9536813114754113E-2</c:v>
                </c:pt>
                <c:pt idx="1">
                  <c:v>5.5180013114754137E-2</c:v>
                </c:pt>
                <c:pt idx="2">
                  <c:v>7.0823213114754147E-2</c:v>
                </c:pt>
                <c:pt idx="3">
                  <c:v>8.6466413114754156E-2</c:v>
                </c:pt>
                <c:pt idx="4">
                  <c:v>0.10210961311475417</c:v>
                </c:pt>
                <c:pt idx="5">
                  <c:v>0.11775281311475419</c:v>
                </c:pt>
                <c:pt idx="6">
                  <c:v>0.12564550730205026</c:v>
                </c:pt>
                <c:pt idx="7">
                  <c:v>0.13339601311475419</c:v>
                </c:pt>
              </c:numCache>
            </c:numRef>
          </c:yVal>
          <c:smooth val="1"/>
          <c:extLst>
            <c:ext xmlns:c16="http://schemas.microsoft.com/office/drawing/2014/chart" uri="{C3380CC4-5D6E-409C-BE32-E72D297353CC}">
              <c16:uniqueId val="{0000000E-DDB8-4B45-A560-9D2CBAB2CCB8}"/>
            </c:ext>
          </c:extLst>
        </c:ser>
        <c:ser>
          <c:idx val="4"/>
          <c:order val="2"/>
          <c:tx>
            <c:v>Ineff MSFT WMT Portfolios 2</c:v>
          </c:tx>
          <c:spPr>
            <a:ln w="19050" cap="rnd">
              <a:solidFill>
                <a:srgbClr val="0070C0"/>
              </a:solidFill>
              <a:round/>
            </a:ln>
            <a:effectLst/>
          </c:spPr>
          <c:marker>
            <c:symbol val="none"/>
          </c:marker>
          <c:xVal>
            <c:numRef>
              <c:f>'2-Stock'!$I$38:$I$40</c:f>
              <c:numCache>
                <c:formatCode>#,##0.0%;\(#,##0.0%\);#,##0.0%</c:formatCode>
                <c:ptCount val="3"/>
                <c:pt idx="0">
                  <c:v>0.22357540116199615</c:v>
                </c:pt>
                <c:pt idx="1">
                  <c:v>0.24762744116629623</c:v>
                </c:pt>
                <c:pt idx="2">
                  <c:v>0.27253045103743451</c:v>
                </c:pt>
              </c:numCache>
            </c:numRef>
          </c:xVal>
          <c:yVal>
            <c:numRef>
              <c:f>'2-Stock'!$H$38:$H$40</c:f>
              <c:numCache>
                <c:formatCode>#,##0.0%;\(#,##0.0%\);#,##0.0%</c:formatCode>
                <c:ptCount val="3"/>
                <c:pt idx="0">
                  <c:v>0.22725521311475419</c:v>
                </c:pt>
                <c:pt idx="1">
                  <c:v>0.24289841311475421</c:v>
                </c:pt>
                <c:pt idx="2">
                  <c:v>0.25854161311475427</c:v>
                </c:pt>
              </c:numCache>
            </c:numRef>
          </c:yVal>
          <c:smooth val="1"/>
          <c:extLst>
            <c:ext xmlns:c16="http://schemas.microsoft.com/office/drawing/2014/chart" uri="{C3380CC4-5D6E-409C-BE32-E72D297353CC}">
              <c16:uniqueId val="{0000000F-DDB8-4B45-A560-9D2CBAB2CCB8}"/>
            </c:ext>
          </c:extLst>
        </c:ser>
        <c:ser>
          <c:idx val="1"/>
          <c:order val="3"/>
          <c:tx>
            <c:v>Eff RF MSFT 1</c:v>
          </c:tx>
          <c:spPr>
            <a:ln w="31750" cap="rnd">
              <a:solidFill>
                <a:schemeClr val="tx1"/>
              </a:solidFill>
              <a:round/>
            </a:ln>
            <a:effectLst/>
          </c:spPr>
          <c:marker>
            <c:symbol val="none"/>
          </c:marker>
          <c:dPt>
            <c:idx val="0"/>
            <c:marker>
              <c:symbol val="square"/>
              <c:size val="6"/>
              <c:spPr>
                <a:solidFill>
                  <a:srgbClr val="7030A0"/>
                </a:solidFill>
                <a:ln w="9525">
                  <a:solidFill>
                    <a:schemeClr val="tx1"/>
                  </a:solidFill>
                </a:ln>
                <a:effectLst/>
              </c:spPr>
            </c:marker>
            <c:bubble3D val="0"/>
            <c:extLst>
              <c:ext xmlns:c16="http://schemas.microsoft.com/office/drawing/2014/chart" uri="{C3380CC4-5D6E-409C-BE32-E72D297353CC}">
                <c16:uniqueId val="{00000015-DDB8-4B45-A560-9D2CBAB2CCB8}"/>
              </c:ext>
            </c:extLst>
          </c:dPt>
          <c:xVal>
            <c:numRef>
              <c:f>'2-Stock'!$AQ$6:$AQ$12</c:f>
              <c:numCache>
                <c:formatCode>#,##0.0%;\(#,##0.0%\);#,##0.0%</c:formatCode>
                <c:ptCount val="7"/>
                <c:pt idx="0">
                  <c:v>0</c:v>
                </c:pt>
                <c:pt idx="1">
                  <c:v>2.2357540116199618E-2</c:v>
                </c:pt>
                <c:pt idx="2">
                  <c:v>4.4715080232399236E-2</c:v>
                </c:pt>
                <c:pt idx="3">
                  <c:v>6.7072620348598858E-2</c:v>
                </c:pt>
                <c:pt idx="4">
                  <c:v>8.9430160464798472E-2</c:v>
                </c:pt>
                <c:pt idx="5">
                  <c:v>0.11178770058099809</c:v>
                </c:pt>
                <c:pt idx="6">
                  <c:v>0.13414524069719769</c:v>
                </c:pt>
              </c:numCache>
            </c:numRef>
          </c:xVal>
          <c:yVal>
            <c:numRef>
              <c:f>'2-Stock'!$AP$6:$AP$12</c:f>
              <c:numCache>
                <c:formatCode>#,##0.0%;\(#,##0.0%\);#,##0.0%</c:formatCode>
                <c:ptCount val="7"/>
                <c:pt idx="0">
                  <c:v>1.2999999999999999E-2</c:v>
                </c:pt>
                <c:pt idx="1">
                  <c:v>3.4425521311475422E-2</c:v>
                </c:pt>
                <c:pt idx="2">
                  <c:v>5.5851042622950847E-2</c:v>
                </c:pt>
                <c:pt idx="3">
                  <c:v>7.7276563934426279E-2</c:v>
                </c:pt>
                <c:pt idx="4">
                  <c:v>9.8702085245901697E-2</c:v>
                </c:pt>
                <c:pt idx="5">
                  <c:v>0.12012760655737711</c:v>
                </c:pt>
                <c:pt idx="6">
                  <c:v>0.14155312786885255</c:v>
                </c:pt>
              </c:numCache>
            </c:numRef>
          </c:yVal>
          <c:smooth val="1"/>
          <c:extLst>
            <c:ext xmlns:c16="http://schemas.microsoft.com/office/drawing/2014/chart" uri="{C3380CC4-5D6E-409C-BE32-E72D297353CC}">
              <c16:uniqueId val="{00000010-DDB8-4B45-A560-9D2CBAB2CCB8}"/>
            </c:ext>
          </c:extLst>
        </c:ser>
        <c:ser>
          <c:idx val="2"/>
          <c:order val="4"/>
          <c:tx>
            <c:v>Eff Rf MSFT 2</c:v>
          </c:tx>
          <c:spPr>
            <a:ln w="31750" cap="rnd">
              <a:solidFill>
                <a:schemeClr val="tx1"/>
              </a:solidFill>
              <a:round/>
            </a:ln>
            <a:effectLst/>
          </c:spPr>
          <c:marker>
            <c:symbol val="none"/>
          </c:marker>
          <c:dPt>
            <c:idx val="0"/>
            <c:marker>
              <c:symbol val="square"/>
              <c:size val="6"/>
              <c:spPr>
                <a:solidFill>
                  <a:schemeClr val="accent6">
                    <a:lumMod val="75000"/>
                  </a:schemeClr>
                </a:solidFill>
                <a:ln w="9525">
                  <a:solidFill>
                    <a:schemeClr val="tx1"/>
                  </a:solidFill>
                </a:ln>
                <a:effectLst/>
              </c:spPr>
            </c:marker>
            <c:bubble3D val="0"/>
            <c:extLst>
              <c:ext xmlns:c16="http://schemas.microsoft.com/office/drawing/2014/chart" uri="{C3380CC4-5D6E-409C-BE32-E72D297353CC}">
                <c16:uniqueId val="{00000012-DDB8-4B45-A560-9D2CBAB2CCB8}"/>
              </c:ext>
            </c:extLst>
          </c:dPt>
          <c:xVal>
            <c:numRef>
              <c:f>'2-Stock'!$AQ$16:$AQ$18</c:f>
              <c:numCache>
                <c:formatCode>#,##0.0%;\(#,##0.0%\);#,##0.0%</c:formatCode>
                <c:ptCount val="3"/>
                <c:pt idx="0">
                  <c:v>0.22357540116199615</c:v>
                </c:pt>
                <c:pt idx="1">
                  <c:v>0.24593294127819576</c:v>
                </c:pt>
                <c:pt idx="2">
                  <c:v>0.26829048139439537</c:v>
                </c:pt>
              </c:numCache>
            </c:numRef>
          </c:xVal>
          <c:yVal>
            <c:numRef>
              <c:f>'2-Stock'!$AP$16:$AP$18</c:f>
              <c:numCache>
                <c:formatCode>#,##0.0%;\(#,##0.0%\);#,##0.0%</c:formatCode>
                <c:ptCount val="3"/>
                <c:pt idx="0">
                  <c:v>0.22725521311475419</c:v>
                </c:pt>
                <c:pt idx="1">
                  <c:v>0.24868073442622962</c:v>
                </c:pt>
                <c:pt idx="2">
                  <c:v>0.27010625573770508</c:v>
                </c:pt>
              </c:numCache>
            </c:numRef>
          </c:yVal>
          <c:smooth val="1"/>
          <c:extLst>
            <c:ext xmlns:c16="http://schemas.microsoft.com/office/drawing/2014/chart" uri="{C3380CC4-5D6E-409C-BE32-E72D297353CC}">
              <c16:uniqueId val="{00000011-DDB8-4B45-A560-9D2CBAB2CCB8}"/>
            </c:ext>
          </c:extLst>
        </c:ser>
        <c:dLbls>
          <c:showLegendKey val="0"/>
          <c:showVal val="0"/>
          <c:showCatName val="0"/>
          <c:showSerName val="0"/>
          <c:showPercent val="0"/>
          <c:showBubbleSize val="0"/>
        </c:dLbls>
        <c:axId val="990955648"/>
        <c:axId val="990948104"/>
      </c:scatterChart>
      <c:valAx>
        <c:axId val="990955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6768891828623"/>
          <c:y val="4.6542278512726E-2"/>
          <c:w val="0.64549127591651168"/>
          <c:h val="0.84560656882460261"/>
        </c:manualLayout>
      </c:layout>
      <c:scatterChart>
        <c:scatterStyle val="smoothMarker"/>
        <c:varyColors val="0"/>
        <c:ser>
          <c:idx val="0"/>
          <c:order val="0"/>
          <c:tx>
            <c:v>MSFT-WMT Portfolios</c:v>
          </c:tx>
          <c:spPr>
            <a:ln w="19050" cap="rnd">
              <a:solidFill>
                <a:schemeClr val="accent1"/>
              </a:solidFill>
              <a:round/>
            </a:ln>
            <a:effectLst/>
          </c:spPr>
          <c:marker>
            <c:symbol val="none"/>
          </c:marker>
          <c:dPt>
            <c:idx val="2"/>
            <c:marker>
              <c:symbol val="square"/>
              <c:size val="6"/>
              <c:spPr>
                <a:solidFill>
                  <a:srgbClr val="00B050"/>
                </a:solidFill>
                <a:ln w="9525">
                  <a:solidFill>
                    <a:schemeClr val="tx1"/>
                  </a:solidFill>
                </a:ln>
                <a:effectLst/>
              </c:spPr>
            </c:marker>
            <c:bubble3D val="0"/>
            <c:extLst>
              <c:ext xmlns:c16="http://schemas.microsoft.com/office/drawing/2014/chart" uri="{C3380CC4-5D6E-409C-BE32-E72D297353CC}">
                <c16:uniqueId val="{00000000-FE98-ED40-8063-4FA162043161}"/>
              </c:ext>
            </c:extLst>
          </c:dPt>
          <c:dPt>
            <c:idx val="3"/>
            <c:marker>
              <c:symbol val="square"/>
              <c:size val="6"/>
              <c:spPr>
                <a:solidFill>
                  <a:schemeClr val="accent6">
                    <a:lumMod val="40000"/>
                    <a:lumOff val="60000"/>
                  </a:schemeClr>
                </a:solidFill>
                <a:ln w="9525">
                  <a:solidFill>
                    <a:schemeClr val="tx1"/>
                  </a:solidFill>
                </a:ln>
                <a:effectLst/>
              </c:spPr>
            </c:marker>
            <c:bubble3D val="0"/>
            <c:extLst>
              <c:ext xmlns:c16="http://schemas.microsoft.com/office/drawing/2014/chart" uri="{C3380CC4-5D6E-409C-BE32-E72D297353CC}">
                <c16:uniqueId val="{0000000D-FE98-ED40-8063-4FA162043161}"/>
              </c:ext>
            </c:extLst>
          </c:dPt>
          <c:dPt>
            <c:idx val="4"/>
            <c:marker>
              <c:symbol val="square"/>
              <c:size val="6"/>
              <c:spPr>
                <a:solidFill>
                  <a:schemeClr val="accent6">
                    <a:lumMod val="60000"/>
                    <a:lumOff val="40000"/>
                  </a:schemeClr>
                </a:solidFill>
                <a:ln w="9525">
                  <a:solidFill>
                    <a:schemeClr val="tx1"/>
                  </a:solidFill>
                </a:ln>
                <a:effectLst/>
              </c:spPr>
            </c:marker>
            <c:bubble3D val="0"/>
            <c:extLst>
              <c:ext xmlns:c16="http://schemas.microsoft.com/office/drawing/2014/chart" uri="{C3380CC4-5D6E-409C-BE32-E72D297353CC}">
                <c16:uniqueId val="{00000010-FE98-ED40-8063-4FA162043161}"/>
              </c:ext>
            </c:extLst>
          </c:dPt>
          <c:dPt>
            <c:idx val="5"/>
            <c:marker>
              <c:symbol val="square"/>
              <c:size val="6"/>
              <c:spPr>
                <a:solidFill>
                  <a:schemeClr val="accent6">
                    <a:lumMod val="60000"/>
                    <a:lumOff val="40000"/>
                  </a:schemeClr>
                </a:solidFill>
                <a:ln w="9525">
                  <a:solidFill>
                    <a:schemeClr val="accent1"/>
                  </a:solidFill>
                </a:ln>
                <a:effectLst/>
              </c:spPr>
            </c:marker>
            <c:bubble3D val="0"/>
            <c:spPr>
              <a:ln w="19050" cap="rnd">
                <a:solidFill>
                  <a:schemeClr val="accent6">
                    <a:lumMod val="75000"/>
                  </a:schemeClr>
                </a:solidFill>
                <a:round/>
              </a:ln>
              <a:effectLst/>
            </c:spPr>
            <c:extLst>
              <c:ext xmlns:c16="http://schemas.microsoft.com/office/drawing/2014/chart" uri="{C3380CC4-5D6E-409C-BE32-E72D297353CC}">
                <c16:uniqueId val="{00000011-FE98-ED40-8063-4FA162043161}"/>
              </c:ext>
            </c:extLst>
          </c:dPt>
          <c:dPt>
            <c:idx val="13"/>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1-FE98-ED40-8063-4FA162043161}"/>
              </c:ext>
            </c:extLst>
          </c:dPt>
          <c:dPt>
            <c:idx val="14"/>
            <c:marker>
              <c:symbol val="none"/>
            </c:marker>
            <c:bubble3D val="0"/>
            <c:extLst>
              <c:ext xmlns:c16="http://schemas.microsoft.com/office/drawing/2014/chart" uri="{C3380CC4-5D6E-409C-BE32-E72D297353CC}">
                <c16:uniqueId val="{00000002-FE98-ED40-8063-4FA162043161}"/>
              </c:ext>
            </c:extLst>
          </c:dPt>
          <c:dPt>
            <c:idx val="25"/>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3-FE98-ED40-8063-4FA162043161}"/>
              </c:ext>
            </c:extLst>
          </c:dPt>
          <c:dPt>
            <c:idx val="27"/>
            <c:marker>
              <c:symbol val="none"/>
            </c:marker>
            <c:bubble3D val="0"/>
            <c:extLst>
              <c:ext xmlns:c16="http://schemas.microsoft.com/office/drawing/2014/chart" uri="{C3380CC4-5D6E-409C-BE32-E72D297353CC}">
                <c16:uniqueId val="{00000004-FE98-ED40-8063-4FA162043161}"/>
              </c:ext>
            </c:extLst>
          </c:dPt>
          <c:xVal>
            <c:numRef>
              <c:f>'2-Stock'!$I$25:$I$40</c:f>
              <c:numCache>
                <c:formatCode>#,##0.0%;\(#,##0.0%\);#,##0.0%</c:formatCode>
                <c:ptCount val="16"/>
                <c:pt idx="0">
                  <c:v>0.20088223027621813</c:v>
                </c:pt>
                <c:pt idx="1">
                  <c:v>0.17957107208904094</c:v>
                </c:pt>
                <c:pt idx="2">
                  <c:v>0.16049291863489656</c:v>
                </c:pt>
                <c:pt idx="3">
                  <c:v>0.14453474130107105</c:v>
                </c:pt>
                <c:pt idx="4">
                  <c:v>0.13282587648597519</c:v>
                </c:pt>
                <c:pt idx="5">
                  <c:v>0.12655134529449907</c:v>
                </c:pt>
                <c:pt idx="6">
                  <c:v>0.12573397053560506</c:v>
                </c:pt>
                <c:pt idx="7">
                  <c:v>0.12652225115649632</c:v>
                </c:pt>
                <c:pt idx="8">
                  <c:v>0.13274270070270353</c:v>
                </c:pt>
                <c:pt idx="9">
                  <c:v>0.14440732894236194</c:v>
                </c:pt>
                <c:pt idx="10">
                  <c:v>0.16033226819629143</c:v>
                </c:pt>
                <c:pt idx="11">
                  <c:v>0.17938646355828392</c:v>
                </c:pt>
                <c:pt idx="12">
                  <c:v>0.20068053692674712</c:v>
                </c:pt>
                <c:pt idx="13">
                  <c:v>0.22357540116199615</c:v>
                </c:pt>
                <c:pt idx="14">
                  <c:v>0.24762744116629623</c:v>
                </c:pt>
                <c:pt idx="15">
                  <c:v>0.27253045103743451</c:v>
                </c:pt>
              </c:numCache>
            </c:numRef>
          </c:xVal>
          <c:yVal>
            <c:numRef>
              <c:f>'2-Stock'!$H$25:$H$40</c:f>
              <c:numCache>
                <c:formatCode>#,##0.0%;\(#,##0.0%\);#,##0.0%</c:formatCode>
                <c:ptCount val="16"/>
                <c:pt idx="0">
                  <c:v>3.9536813114754113E-2</c:v>
                </c:pt>
                <c:pt idx="1">
                  <c:v>5.5180013114754137E-2</c:v>
                </c:pt>
                <c:pt idx="2">
                  <c:v>7.0823213114754147E-2</c:v>
                </c:pt>
                <c:pt idx="3">
                  <c:v>8.6466413114754156E-2</c:v>
                </c:pt>
                <c:pt idx="4">
                  <c:v>0.10210961311475417</c:v>
                </c:pt>
                <c:pt idx="5">
                  <c:v>0.11775281311475419</c:v>
                </c:pt>
                <c:pt idx="6">
                  <c:v>0.12564550730205026</c:v>
                </c:pt>
                <c:pt idx="7">
                  <c:v>0.13339601311475419</c:v>
                </c:pt>
                <c:pt idx="8">
                  <c:v>0.14903921311475418</c:v>
                </c:pt>
                <c:pt idx="9">
                  <c:v>0.16468241311475421</c:v>
                </c:pt>
                <c:pt idx="10">
                  <c:v>0.18032561311475417</c:v>
                </c:pt>
                <c:pt idx="11">
                  <c:v>0.1959688131147542</c:v>
                </c:pt>
                <c:pt idx="12">
                  <c:v>0.21161201311475419</c:v>
                </c:pt>
                <c:pt idx="13">
                  <c:v>0.22725521311475419</c:v>
                </c:pt>
                <c:pt idx="14">
                  <c:v>0.24289841311475421</c:v>
                </c:pt>
                <c:pt idx="15">
                  <c:v>0.25854161311475427</c:v>
                </c:pt>
              </c:numCache>
            </c:numRef>
          </c:yVal>
          <c:smooth val="1"/>
          <c:extLst>
            <c:ext xmlns:c16="http://schemas.microsoft.com/office/drawing/2014/chart" uri="{C3380CC4-5D6E-409C-BE32-E72D297353CC}">
              <c16:uniqueId val="{00000005-FE98-ED40-8063-4FA162043161}"/>
            </c:ext>
          </c:extLst>
        </c:ser>
        <c:ser>
          <c:idx val="1"/>
          <c:order val="1"/>
          <c:tx>
            <c:v>Risk-free MSFT Portfolios</c:v>
          </c:tx>
          <c:spPr>
            <a:ln w="19050" cap="rnd">
              <a:solidFill>
                <a:schemeClr val="accent2">
                  <a:lumMod val="50000"/>
                </a:schemeClr>
              </a:solidFill>
              <a:round/>
            </a:ln>
            <a:effectLst/>
          </c:spPr>
          <c:marker>
            <c:symbol val="none"/>
          </c:marker>
          <c:dPt>
            <c:idx val="0"/>
            <c:marker>
              <c:symbol val="square"/>
              <c:size val="6"/>
              <c:spPr>
                <a:solidFill>
                  <a:schemeClr val="accent4"/>
                </a:solidFill>
                <a:ln w="9525">
                  <a:solidFill>
                    <a:schemeClr val="tx1"/>
                  </a:solidFill>
                </a:ln>
                <a:effectLst/>
              </c:spPr>
            </c:marker>
            <c:bubble3D val="0"/>
            <c:extLst>
              <c:ext xmlns:c16="http://schemas.microsoft.com/office/drawing/2014/chart" uri="{C3380CC4-5D6E-409C-BE32-E72D297353CC}">
                <c16:uniqueId val="{00000006-FE98-ED40-8063-4FA162043161}"/>
              </c:ext>
            </c:extLst>
          </c:dPt>
          <c:dPt>
            <c:idx val="2"/>
            <c:marker>
              <c:symbol val="none"/>
            </c:marker>
            <c:bubble3D val="0"/>
            <c:extLst>
              <c:ext xmlns:c16="http://schemas.microsoft.com/office/drawing/2014/chart" uri="{C3380CC4-5D6E-409C-BE32-E72D297353CC}">
                <c16:uniqueId val="{00000007-FE98-ED40-8063-4FA162043161}"/>
              </c:ext>
            </c:extLst>
          </c:dPt>
          <c:dPt>
            <c:idx val="10"/>
            <c:marker>
              <c:symbol val="none"/>
            </c:marker>
            <c:bubble3D val="0"/>
            <c:extLst>
              <c:ext xmlns:c16="http://schemas.microsoft.com/office/drawing/2014/chart" uri="{C3380CC4-5D6E-409C-BE32-E72D297353CC}">
                <c16:uniqueId val="{00000012-FE98-ED40-8063-4FA162043161}"/>
              </c:ext>
            </c:extLst>
          </c:dPt>
          <c:xVal>
            <c:numRef>
              <c:f>'2-Stock'!$AQ$6:$AQ$18</c:f>
              <c:numCache>
                <c:formatCode>#,##0.0%;\(#,##0.0%\);#,##0.0%</c:formatCode>
                <c:ptCount val="13"/>
                <c:pt idx="0">
                  <c:v>0</c:v>
                </c:pt>
                <c:pt idx="1">
                  <c:v>2.2357540116199618E-2</c:v>
                </c:pt>
                <c:pt idx="2">
                  <c:v>4.4715080232399236E-2</c:v>
                </c:pt>
                <c:pt idx="3">
                  <c:v>6.7072620348598858E-2</c:v>
                </c:pt>
                <c:pt idx="4">
                  <c:v>8.9430160464798472E-2</c:v>
                </c:pt>
                <c:pt idx="5">
                  <c:v>0.11178770058099809</c:v>
                </c:pt>
                <c:pt idx="6">
                  <c:v>0.13414524069719769</c:v>
                </c:pt>
                <c:pt idx="7">
                  <c:v>0.1565027808133973</c:v>
                </c:pt>
                <c:pt idx="8">
                  <c:v>0.17886032092959692</c:v>
                </c:pt>
                <c:pt idx="9">
                  <c:v>0.20121786104579653</c:v>
                </c:pt>
                <c:pt idx="10">
                  <c:v>0.22357540116199615</c:v>
                </c:pt>
                <c:pt idx="11">
                  <c:v>0.24593294127819576</c:v>
                </c:pt>
                <c:pt idx="12">
                  <c:v>0.26829048139439537</c:v>
                </c:pt>
              </c:numCache>
            </c:numRef>
          </c:xVal>
          <c:yVal>
            <c:numRef>
              <c:f>'2-Stock'!$AP$6:$AP$18</c:f>
              <c:numCache>
                <c:formatCode>#,##0.0%;\(#,##0.0%\);#,##0.0%</c:formatCode>
                <c:ptCount val="13"/>
                <c:pt idx="0">
                  <c:v>1.2999999999999999E-2</c:v>
                </c:pt>
                <c:pt idx="1">
                  <c:v>3.4425521311475422E-2</c:v>
                </c:pt>
                <c:pt idx="2">
                  <c:v>5.5851042622950847E-2</c:v>
                </c:pt>
                <c:pt idx="3">
                  <c:v>7.7276563934426279E-2</c:v>
                </c:pt>
                <c:pt idx="4">
                  <c:v>9.8702085245901697E-2</c:v>
                </c:pt>
                <c:pt idx="5">
                  <c:v>0.12012760655737711</c:v>
                </c:pt>
                <c:pt idx="6">
                  <c:v>0.14155312786885255</c:v>
                </c:pt>
                <c:pt idx="7">
                  <c:v>0.16297864918032792</c:v>
                </c:pt>
                <c:pt idx="8">
                  <c:v>0.18440417049180335</c:v>
                </c:pt>
                <c:pt idx="9">
                  <c:v>0.20582969180327876</c:v>
                </c:pt>
                <c:pt idx="10">
                  <c:v>0.22725521311475419</c:v>
                </c:pt>
                <c:pt idx="11">
                  <c:v>0.24868073442622962</c:v>
                </c:pt>
                <c:pt idx="12">
                  <c:v>0.27010625573770508</c:v>
                </c:pt>
              </c:numCache>
            </c:numRef>
          </c:yVal>
          <c:smooth val="1"/>
          <c:extLst>
            <c:ext xmlns:c16="http://schemas.microsoft.com/office/drawing/2014/chart" uri="{C3380CC4-5D6E-409C-BE32-E72D297353CC}">
              <c16:uniqueId val="{00000008-FE98-ED40-8063-4FA162043161}"/>
            </c:ext>
          </c:extLst>
        </c:ser>
        <c:ser>
          <c:idx val="2"/>
          <c:order val="2"/>
          <c:tx>
            <c:v>Risk-free Tangency Portfolios</c:v>
          </c:tx>
          <c:spPr>
            <a:ln w="19050" cap="rnd">
              <a:solidFill>
                <a:schemeClr val="tx1"/>
              </a:solidFill>
              <a:round/>
            </a:ln>
            <a:effectLst/>
          </c:spPr>
          <c:marker>
            <c:symbol val="none"/>
          </c:marker>
          <c:dPt>
            <c:idx val="11"/>
            <c:marker>
              <c:symbol val="circle"/>
              <c:size val="6"/>
              <c:spPr>
                <a:solidFill>
                  <a:srgbClr val="00B0F0"/>
                </a:solidFill>
                <a:ln w="9525">
                  <a:solidFill>
                    <a:schemeClr val="tx1"/>
                  </a:solidFill>
                </a:ln>
                <a:effectLst/>
              </c:spPr>
            </c:marker>
            <c:bubble3D val="0"/>
            <c:extLst>
              <c:ext xmlns:c16="http://schemas.microsoft.com/office/drawing/2014/chart" uri="{C3380CC4-5D6E-409C-BE32-E72D297353CC}">
                <c16:uniqueId val="{0000000F-FE98-ED40-8063-4FA162043161}"/>
              </c:ext>
            </c:extLst>
          </c:dPt>
          <c:xVal>
            <c:numRef>
              <c:f>'2-Stock'!$AQ$31:$AQ$50</c:f>
              <c:numCache>
                <c:formatCode>#,##0.0%;\(#,##0.0%\);#,##0.0%</c:formatCode>
                <c:ptCount val="20"/>
                <c:pt idx="0">
                  <c:v>0</c:v>
                </c:pt>
                <c:pt idx="1">
                  <c:v>1.475095755113948E-2</c:v>
                </c:pt>
                <c:pt idx="2">
                  <c:v>2.950191510227896E-2</c:v>
                </c:pt>
                <c:pt idx="3">
                  <c:v>4.4252872653418443E-2</c:v>
                </c:pt>
                <c:pt idx="4">
                  <c:v>5.1695390611440455E-2</c:v>
                </c:pt>
                <c:pt idx="5">
                  <c:v>5.9003830204557919E-2</c:v>
                </c:pt>
                <c:pt idx="6">
                  <c:v>7.3754787755697396E-2</c:v>
                </c:pt>
                <c:pt idx="7">
                  <c:v>8.8505745306836872E-2</c:v>
                </c:pt>
                <c:pt idx="8">
                  <c:v>0.10325670285797635</c:v>
                </c:pt>
                <c:pt idx="9">
                  <c:v>0.11800766040911582</c:v>
                </c:pt>
                <c:pt idx="10">
                  <c:v>0.13275861796025529</c:v>
                </c:pt>
                <c:pt idx="11">
                  <c:v>0.14750957551139476</c:v>
                </c:pt>
                <c:pt idx="12">
                  <c:v>0.16226053306253424</c:v>
                </c:pt>
                <c:pt idx="13">
                  <c:v>0.17701149061367374</c:v>
                </c:pt>
                <c:pt idx="14">
                  <c:v>0.19176244816481325</c:v>
                </c:pt>
                <c:pt idx="15">
                  <c:v>0.20651340571595272</c:v>
                </c:pt>
                <c:pt idx="16">
                  <c:v>0.22126436326709223</c:v>
                </c:pt>
                <c:pt idx="17">
                  <c:v>0.23601532081823171</c:v>
                </c:pt>
                <c:pt idx="18">
                  <c:v>0.25076627836937121</c:v>
                </c:pt>
                <c:pt idx="19">
                  <c:v>0.26551723592051069</c:v>
                </c:pt>
              </c:numCache>
            </c:numRef>
          </c:xVal>
          <c:yVal>
            <c:numRef>
              <c:f>'2-Stock'!$AP$31:$AP$50</c:f>
              <c:numCache>
                <c:formatCode>#,##0.0%;\(#,##0.0%\);#,##0.0%</c:formatCode>
                <c:ptCount val="20"/>
                <c:pt idx="0">
                  <c:v>1.2999999999999999E-2</c:v>
                </c:pt>
                <c:pt idx="1">
                  <c:v>2.8504188467739763E-2</c:v>
                </c:pt>
                <c:pt idx="2">
                  <c:v>4.4008376935479522E-2</c:v>
                </c:pt>
                <c:pt idx="3">
                  <c:v>5.9512565403219288E-2</c:v>
                </c:pt>
                <c:pt idx="4">
                  <c:v>6.7335122053909222E-2</c:v>
                </c:pt>
                <c:pt idx="5">
                  <c:v>7.5016753870959046E-2</c:v>
                </c:pt>
                <c:pt idx="6">
                  <c:v>9.0520942338698812E-2</c:v>
                </c:pt>
                <c:pt idx="7">
                  <c:v>0.10602513080643856</c:v>
                </c:pt>
                <c:pt idx="8">
                  <c:v>0.12152931927417832</c:v>
                </c:pt>
                <c:pt idx="9">
                  <c:v>0.13703350774191808</c:v>
                </c:pt>
                <c:pt idx="10">
                  <c:v>0.15253769620965782</c:v>
                </c:pt>
                <c:pt idx="11">
                  <c:v>0.16804188467739758</c:v>
                </c:pt>
                <c:pt idx="12">
                  <c:v>0.18354607314513735</c:v>
                </c:pt>
                <c:pt idx="13">
                  <c:v>0.19905026161287714</c:v>
                </c:pt>
                <c:pt idx="14">
                  <c:v>0.21455445008061691</c:v>
                </c:pt>
                <c:pt idx="15">
                  <c:v>0.23005863854835668</c:v>
                </c:pt>
                <c:pt idx="16">
                  <c:v>0.24556282701609644</c:v>
                </c:pt>
                <c:pt idx="17">
                  <c:v>0.26106701548383621</c:v>
                </c:pt>
                <c:pt idx="18">
                  <c:v>0.27657120395157603</c:v>
                </c:pt>
                <c:pt idx="19">
                  <c:v>0.29207539241931574</c:v>
                </c:pt>
              </c:numCache>
            </c:numRef>
          </c:yVal>
          <c:smooth val="1"/>
          <c:extLst>
            <c:ext xmlns:c16="http://schemas.microsoft.com/office/drawing/2014/chart" uri="{C3380CC4-5D6E-409C-BE32-E72D297353CC}">
              <c16:uniqueId val="{0000000E-FE98-ED40-8063-4FA162043161}"/>
            </c:ext>
          </c:extLst>
        </c:ser>
        <c:dLbls>
          <c:showLegendKey val="0"/>
          <c:showVal val="0"/>
          <c:showCatName val="0"/>
          <c:showSerName val="0"/>
          <c:showPercent val="0"/>
          <c:showBubbleSize val="0"/>
        </c:dLbls>
        <c:axId val="990955648"/>
        <c:axId val="990948104"/>
      </c:scatterChart>
      <c:valAx>
        <c:axId val="990955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min val="-5.000000000000001E-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4585405132815"/>
          <c:y val="4.6542278512726E-2"/>
          <c:w val="0.73916347454128528"/>
          <c:h val="0.84560656882460261"/>
        </c:manualLayout>
      </c:layout>
      <c:scatterChart>
        <c:scatterStyle val="smoothMarker"/>
        <c:varyColors val="0"/>
        <c:ser>
          <c:idx val="0"/>
          <c:order val="0"/>
          <c:tx>
            <c:v>MSFT-WMT Portfolios</c:v>
          </c:tx>
          <c:spPr>
            <a:ln w="19050" cap="rnd">
              <a:solidFill>
                <a:schemeClr val="accent1"/>
              </a:solidFill>
              <a:round/>
            </a:ln>
            <a:effectLst/>
          </c:spPr>
          <c:marker>
            <c:symbol val="none"/>
          </c:marker>
          <c:dPt>
            <c:idx val="2"/>
            <c:marker>
              <c:symbol val="none"/>
            </c:marker>
            <c:bubble3D val="0"/>
            <c:extLst>
              <c:ext xmlns:c16="http://schemas.microsoft.com/office/drawing/2014/chart" uri="{C3380CC4-5D6E-409C-BE32-E72D297353CC}">
                <c16:uniqueId val="{00000000-1ED4-0A46-AED2-91E73E2659EE}"/>
              </c:ext>
            </c:extLst>
          </c:dPt>
          <c:dPt>
            <c:idx val="3"/>
            <c:marker>
              <c:symbol val="none"/>
            </c:marker>
            <c:bubble3D val="0"/>
            <c:extLst>
              <c:ext xmlns:c16="http://schemas.microsoft.com/office/drawing/2014/chart" uri="{C3380CC4-5D6E-409C-BE32-E72D297353CC}">
                <c16:uniqueId val="{00000001-1ED4-0A46-AED2-91E73E2659EE}"/>
              </c:ext>
            </c:extLst>
          </c:dPt>
          <c:dPt>
            <c:idx val="4"/>
            <c:marker>
              <c:symbol val="none"/>
            </c:marker>
            <c:bubble3D val="0"/>
            <c:extLst>
              <c:ext xmlns:c16="http://schemas.microsoft.com/office/drawing/2014/chart" uri="{C3380CC4-5D6E-409C-BE32-E72D297353CC}">
                <c16:uniqueId val="{00000002-1ED4-0A46-AED2-91E73E2659EE}"/>
              </c:ext>
            </c:extLst>
          </c:dPt>
          <c:dPt>
            <c:idx val="5"/>
            <c:marker>
              <c:symbol val="none"/>
            </c:marker>
            <c:bubble3D val="0"/>
            <c:spPr>
              <a:ln w="19050" cap="rnd">
                <a:solidFill>
                  <a:schemeClr val="accent1"/>
                </a:solidFill>
                <a:round/>
              </a:ln>
              <a:effectLst/>
            </c:spPr>
            <c:extLst>
              <c:ext xmlns:c16="http://schemas.microsoft.com/office/drawing/2014/chart" uri="{C3380CC4-5D6E-409C-BE32-E72D297353CC}">
                <c16:uniqueId val="{00000004-1ED4-0A46-AED2-91E73E2659EE}"/>
              </c:ext>
            </c:extLst>
          </c:dPt>
          <c:dPt>
            <c:idx val="13"/>
            <c:marker>
              <c:symbol val="none"/>
            </c:marker>
            <c:bubble3D val="0"/>
            <c:extLst>
              <c:ext xmlns:c16="http://schemas.microsoft.com/office/drawing/2014/chart" uri="{C3380CC4-5D6E-409C-BE32-E72D297353CC}">
                <c16:uniqueId val="{00000005-1ED4-0A46-AED2-91E73E2659EE}"/>
              </c:ext>
            </c:extLst>
          </c:dPt>
          <c:dPt>
            <c:idx val="14"/>
            <c:marker>
              <c:symbol val="none"/>
            </c:marker>
            <c:bubble3D val="0"/>
            <c:extLst>
              <c:ext xmlns:c16="http://schemas.microsoft.com/office/drawing/2014/chart" uri="{C3380CC4-5D6E-409C-BE32-E72D297353CC}">
                <c16:uniqueId val="{00000006-1ED4-0A46-AED2-91E73E2659EE}"/>
              </c:ext>
            </c:extLst>
          </c:dPt>
          <c:dPt>
            <c:idx val="25"/>
            <c:marker>
              <c:symbol val="square"/>
              <c:size val="6"/>
              <c:spPr>
                <a:solidFill>
                  <a:schemeClr val="accent6"/>
                </a:solidFill>
                <a:ln w="9525">
                  <a:solidFill>
                    <a:schemeClr val="tx1"/>
                  </a:solidFill>
                </a:ln>
                <a:effectLst/>
              </c:spPr>
            </c:marker>
            <c:bubble3D val="0"/>
            <c:extLst>
              <c:ext xmlns:c16="http://schemas.microsoft.com/office/drawing/2014/chart" uri="{C3380CC4-5D6E-409C-BE32-E72D297353CC}">
                <c16:uniqueId val="{00000007-1ED4-0A46-AED2-91E73E2659EE}"/>
              </c:ext>
            </c:extLst>
          </c:dPt>
          <c:dPt>
            <c:idx val="27"/>
            <c:marker>
              <c:symbol val="none"/>
            </c:marker>
            <c:bubble3D val="0"/>
            <c:extLst>
              <c:ext xmlns:c16="http://schemas.microsoft.com/office/drawing/2014/chart" uri="{C3380CC4-5D6E-409C-BE32-E72D297353CC}">
                <c16:uniqueId val="{00000008-1ED4-0A46-AED2-91E73E2659EE}"/>
              </c:ext>
            </c:extLst>
          </c:dPt>
          <c:xVal>
            <c:numRef>
              <c:f>'2-Stock'!$I$25:$I$40</c:f>
              <c:numCache>
                <c:formatCode>#,##0.0%;\(#,##0.0%\);#,##0.0%</c:formatCode>
                <c:ptCount val="16"/>
                <c:pt idx="0">
                  <c:v>0.20088223027621813</c:v>
                </c:pt>
                <c:pt idx="1">
                  <c:v>0.17957107208904094</c:v>
                </c:pt>
                <c:pt idx="2">
                  <c:v>0.16049291863489656</c:v>
                </c:pt>
                <c:pt idx="3">
                  <c:v>0.14453474130107105</c:v>
                </c:pt>
                <c:pt idx="4">
                  <c:v>0.13282587648597519</c:v>
                </c:pt>
                <c:pt idx="5">
                  <c:v>0.12655134529449907</c:v>
                </c:pt>
                <c:pt idx="6">
                  <c:v>0.12573397053560506</c:v>
                </c:pt>
                <c:pt idx="7">
                  <c:v>0.12652225115649632</c:v>
                </c:pt>
                <c:pt idx="8">
                  <c:v>0.13274270070270353</c:v>
                </c:pt>
                <c:pt idx="9">
                  <c:v>0.14440732894236194</c:v>
                </c:pt>
                <c:pt idx="10">
                  <c:v>0.16033226819629143</c:v>
                </c:pt>
                <c:pt idx="11">
                  <c:v>0.17938646355828392</c:v>
                </c:pt>
                <c:pt idx="12">
                  <c:v>0.20068053692674712</c:v>
                </c:pt>
                <c:pt idx="13">
                  <c:v>0.22357540116199615</c:v>
                </c:pt>
                <c:pt idx="14">
                  <c:v>0.24762744116629623</c:v>
                </c:pt>
                <c:pt idx="15">
                  <c:v>0.27253045103743451</c:v>
                </c:pt>
              </c:numCache>
            </c:numRef>
          </c:xVal>
          <c:yVal>
            <c:numRef>
              <c:f>'2-Stock'!$H$25:$H$40</c:f>
              <c:numCache>
                <c:formatCode>#,##0.0%;\(#,##0.0%\);#,##0.0%</c:formatCode>
                <c:ptCount val="16"/>
                <c:pt idx="0">
                  <c:v>3.9536813114754113E-2</c:v>
                </c:pt>
                <c:pt idx="1">
                  <c:v>5.5180013114754137E-2</c:v>
                </c:pt>
                <c:pt idx="2">
                  <c:v>7.0823213114754147E-2</c:v>
                </c:pt>
                <c:pt idx="3">
                  <c:v>8.6466413114754156E-2</c:v>
                </c:pt>
                <c:pt idx="4">
                  <c:v>0.10210961311475417</c:v>
                </c:pt>
                <c:pt idx="5">
                  <c:v>0.11775281311475419</c:v>
                </c:pt>
                <c:pt idx="6">
                  <c:v>0.12564550730205026</c:v>
                </c:pt>
                <c:pt idx="7">
                  <c:v>0.13339601311475419</c:v>
                </c:pt>
                <c:pt idx="8">
                  <c:v>0.14903921311475418</c:v>
                </c:pt>
                <c:pt idx="9">
                  <c:v>0.16468241311475421</c:v>
                </c:pt>
                <c:pt idx="10">
                  <c:v>0.18032561311475417</c:v>
                </c:pt>
                <c:pt idx="11">
                  <c:v>0.1959688131147542</c:v>
                </c:pt>
                <c:pt idx="12">
                  <c:v>0.21161201311475419</c:v>
                </c:pt>
                <c:pt idx="13">
                  <c:v>0.22725521311475419</c:v>
                </c:pt>
                <c:pt idx="14">
                  <c:v>0.24289841311475421</c:v>
                </c:pt>
                <c:pt idx="15">
                  <c:v>0.25854161311475427</c:v>
                </c:pt>
              </c:numCache>
            </c:numRef>
          </c:yVal>
          <c:smooth val="1"/>
          <c:extLst>
            <c:ext xmlns:c16="http://schemas.microsoft.com/office/drawing/2014/chart" uri="{C3380CC4-5D6E-409C-BE32-E72D297353CC}">
              <c16:uniqueId val="{00000009-1ED4-0A46-AED2-91E73E2659EE}"/>
            </c:ext>
          </c:extLst>
        </c:ser>
        <c:ser>
          <c:idx val="2"/>
          <c:order val="1"/>
          <c:tx>
            <c:v>Risk-free Tangency Portfolios Lend</c:v>
          </c:tx>
          <c:spPr>
            <a:ln w="19050" cap="rnd">
              <a:solidFill>
                <a:schemeClr val="tx1"/>
              </a:solidFill>
              <a:round/>
            </a:ln>
            <a:effectLst/>
          </c:spPr>
          <c:marker>
            <c:symbol val="none"/>
          </c:marker>
          <c:dPt>
            <c:idx val="0"/>
            <c:marker>
              <c:symbol val="square"/>
              <c:size val="7"/>
              <c:spPr>
                <a:solidFill>
                  <a:srgbClr val="7030A0"/>
                </a:solidFill>
                <a:ln w="9525">
                  <a:solidFill>
                    <a:schemeClr val="tx1"/>
                  </a:solidFill>
                </a:ln>
                <a:effectLst/>
              </c:spPr>
            </c:marker>
            <c:bubble3D val="0"/>
            <c:extLst>
              <c:ext xmlns:c16="http://schemas.microsoft.com/office/drawing/2014/chart" uri="{C3380CC4-5D6E-409C-BE32-E72D297353CC}">
                <c16:uniqueId val="{00000011-1ED4-0A46-AED2-91E73E2659EE}"/>
              </c:ext>
            </c:extLst>
          </c:dPt>
          <c:dPt>
            <c:idx val="11"/>
            <c:marker>
              <c:symbol val="circle"/>
              <c:size val="6"/>
              <c:spPr>
                <a:solidFill>
                  <a:srgbClr val="00B0F0"/>
                </a:solidFill>
                <a:ln w="9525">
                  <a:solidFill>
                    <a:schemeClr val="tx1"/>
                  </a:solidFill>
                </a:ln>
                <a:effectLst/>
              </c:spPr>
            </c:marker>
            <c:bubble3D val="0"/>
            <c:extLst>
              <c:ext xmlns:c16="http://schemas.microsoft.com/office/drawing/2014/chart" uri="{C3380CC4-5D6E-409C-BE32-E72D297353CC}">
                <c16:uniqueId val="{0000000E-1ED4-0A46-AED2-91E73E2659EE}"/>
              </c:ext>
            </c:extLst>
          </c:dPt>
          <c:xVal>
            <c:numRef>
              <c:f>'2-Stock'!$AQ$31:$AQ$42</c:f>
              <c:numCache>
                <c:formatCode>#,##0.0%;\(#,##0.0%\);#,##0.0%</c:formatCode>
                <c:ptCount val="12"/>
                <c:pt idx="0">
                  <c:v>0</c:v>
                </c:pt>
                <c:pt idx="1">
                  <c:v>1.475095755113948E-2</c:v>
                </c:pt>
                <c:pt idx="2">
                  <c:v>2.950191510227896E-2</c:v>
                </c:pt>
                <c:pt idx="3">
                  <c:v>4.4252872653418443E-2</c:v>
                </c:pt>
                <c:pt idx="4">
                  <c:v>5.1695390611440455E-2</c:v>
                </c:pt>
                <c:pt idx="5">
                  <c:v>5.9003830204557919E-2</c:v>
                </c:pt>
                <c:pt idx="6">
                  <c:v>7.3754787755697396E-2</c:v>
                </c:pt>
                <c:pt idx="7">
                  <c:v>8.8505745306836872E-2</c:v>
                </c:pt>
                <c:pt idx="8">
                  <c:v>0.10325670285797635</c:v>
                </c:pt>
                <c:pt idx="9">
                  <c:v>0.11800766040911582</c:v>
                </c:pt>
                <c:pt idx="10">
                  <c:v>0.13275861796025529</c:v>
                </c:pt>
                <c:pt idx="11">
                  <c:v>0.14750957551139476</c:v>
                </c:pt>
              </c:numCache>
            </c:numRef>
          </c:xVal>
          <c:yVal>
            <c:numRef>
              <c:f>'2-Stock'!$AP$31:$AP$42</c:f>
              <c:numCache>
                <c:formatCode>#,##0.0%;\(#,##0.0%\);#,##0.0%</c:formatCode>
                <c:ptCount val="12"/>
                <c:pt idx="0">
                  <c:v>1.2999999999999999E-2</c:v>
                </c:pt>
                <c:pt idx="1">
                  <c:v>2.8504188467739763E-2</c:v>
                </c:pt>
                <c:pt idx="2">
                  <c:v>4.4008376935479522E-2</c:v>
                </c:pt>
                <c:pt idx="3">
                  <c:v>5.9512565403219288E-2</c:v>
                </c:pt>
                <c:pt idx="4">
                  <c:v>6.7335122053909222E-2</c:v>
                </c:pt>
                <c:pt idx="5">
                  <c:v>7.5016753870959046E-2</c:v>
                </c:pt>
                <c:pt idx="6">
                  <c:v>9.0520942338698812E-2</c:v>
                </c:pt>
                <c:pt idx="7">
                  <c:v>0.10602513080643856</c:v>
                </c:pt>
                <c:pt idx="8">
                  <c:v>0.12152931927417832</c:v>
                </c:pt>
                <c:pt idx="9">
                  <c:v>0.13703350774191808</c:v>
                </c:pt>
                <c:pt idx="10">
                  <c:v>0.15253769620965782</c:v>
                </c:pt>
                <c:pt idx="11">
                  <c:v>0.16804188467739758</c:v>
                </c:pt>
              </c:numCache>
            </c:numRef>
          </c:yVal>
          <c:smooth val="1"/>
          <c:extLst>
            <c:ext xmlns:c16="http://schemas.microsoft.com/office/drawing/2014/chart" uri="{C3380CC4-5D6E-409C-BE32-E72D297353CC}">
              <c16:uniqueId val="{0000000F-1ED4-0A46-AED2-91E73E2659EE}"/>
            </c:ext>
          </c:extLst>
        </c:ser>
        <c:ser>
          <c:idx val="1"/>
          <c:order val="2"/>
          <c:tx>
            <c:v>Risk-free Tangency Portfolios Borrow</c:v>
          </c:tx>
          <c:spPr>
            <a:ln w="19050" cap="rnd">
              <a:solidFill>
                <a:schemeClr val="accent2"/>
              </a:solidFill>
              <a:round/>
            </a:ln>
            <a:effectLst/>
          </c:spPr>
          <c:marker>
            <c:symbol val="none"/>
          </c:marker>
          <c:xVal>
            <c:numRef>
              <c:f>'2-Stock'!$AS$42:$AS$49</c:f>
              <c:numCache>
                <c:formatCode>#,##0.0%;\(#,##0.0%\);#,##0.0%</c:formatCode>
                <c:ptCount val="8"/>
                <c:pt idx="0">
                  <c:v>0.14750957551139476</c:v>
                </c:pt>
                <c:pt idx="1">
                  <c:v>0.16226053306253424</c:v>
                </c:pt>
                <c:pt idx="2">
                  <c:v>0.17701149061367374</c:v>
                </c:pt>
                <c:pt idx="3">
                  <c:v>0.19176244816481325</c:v>
                </c:pt>
                <c:pt idx="4">
                  <c:v>0.20651340571595272</c:v>
                </c:pt>
                <c:pt idx="5">
                  <c:v>0.22126436326709223</c:v>
                </c:pt>
                <c:pt idx="6">
                  <c:v>0.23601532081823171</c:v>
                </c:pt>
                <c:pt idx="7">
                  <c:v>0.25076627836937121</c:v>
                </c:pt>
              </c:numCache>
            </c:numRef>
          </c:xVal>
          <c:yVal>
            <c:numRef>
              <c:f>'2-Stock'!$AR$42:$AR$49</c:f>
              <c:numCache>
                <c:formatCode>#,##0.0%;\(#,##0.0%\);#,##0.0%</c:formatCode>
                <c:ptCount val="8"/>
                <c:pt idx="0">
                  <c:v>0.16804188467739758</c:v>
                </c:pt>
                <c:pt idx="1">
                  <c:v>0.17684607314513737</c:v>
                </c:pt>
                <c:pt idx="2">
                  <c:v>0.18565026161287715</c:v>
                </c:pt>
                <c:pt idx="3">
                  <c:v>0.1944544500806169</c:v>
                </c:pt>
                <c:pt idx="4">
                  <c:v>0.20325863854835668</c:v>
                </c:pt>
                <c:pt idx="5">
                  <c:v>0.21206282701609641</c:v>
                </c:pt>
                <c:pt idx="6">
                  <c:v>0.22086701548383619</c:v>
                </c:pt>
                <c:pt idx="7">
                  <c:v>0.22967120395157598</c:v>
                </c:pt>
              </c:numCache>
            </c:numRef>
          </c:yVal>
          <c:smooth val="1"/>
          <c:extLst>
            <c:ext xmlns:c16="http://schemas.microsoft.com/office/drawing/2014/chart" uri="{C3380CC4-5D6E-409C-BE32-E72D297353CC}">
              <c16:uniqueId val="{00000012-1ED4-0A46-AED2-91E73E2659EE}"/>
            </c:ext>
          </c:extLst>
        </c:ser>
        <c:ser>
          <c:idx val="3"/>
          <c:order val="3"/>
          <c:tx>
            <c:v>borrow-hypothetical</c:v>
          </c:tx>
          <c:spPr>
            <a:ln w="19050" cap="rnd">
              <a:solidFill>
                <a:srgbClr val="C00000"/>
              </a:solidFill>
              <a:prstDash val="dash"/>
              <a:round/>
            </a:ln>
            <a:effectLst/>
          </c:spPr>
          <c:marker>
            <c:symbol val="none"/>
          </c:marker>
          <c:dPt>
            <c:idx val="0"/>
            <c:marker>
              <c:symbol val="square"/>
              <c:size val="7"/>
              <c:spPr>
                <a:solidFill>
                  <a:srgbClr val="00B050"/>
                </a:solidFill>
                <a:ln w="9525">
                  <a:solidFill>
                    <a:schemeClr val="accent4"/>
                  </a:solidFill>
                </a:ln>
                <a:effectLst/>
              </c:spPr>
            </c:marker>
            <c:bubble3D val="0"/>
            <c:extLst>
              <c:ext xmlns:c16="http://schemas.microsoft.com/office/drawing/2014/chart" uri="{C3380CC4-5D6E-409C-BE32-E72D297353CC}">
                <c16:uniqueId val="{00000014-1ED4-0A46-AED2-91E73E2659EE}"/>
              </c:ext>
            </c:extLst>
          </c:dPt>
          <c:xVal>
            <c:numRef>
              <c:f>'2-Stock'!$AS$31:$AS$42</c:f>
              <c:numCache>
                <c:formatCode>#,##0.0%;\(#,##0.0%\);#,##0.0%</c:formatCode>
                <c:ptCount val="12"/>
                <c:pt idx="0">
                  <c:v>0</c:v>
                </c:pt>
                <c:pt idx="1">
                  <c:v>1.475095755113948E-2</c:v>
                </c:pt>
                <c:pt idx="2">
                  <c:v>2.950191510227896E-2</c:v>
                </c:pt>
                <c:pt idx="3">
                  <c:v>4.4252872653418443E-2</c:v>
                </c:pt>
                <c:pt idx="4">
                  <c:v>5.1695390611440455E-2</c:v>
                </c:pt>
                <c:pt idx="5">
                  <c:v>5.9003830204557919E-2</c:v>
                </c:pt>
                <c:pt idx="6">
                  <c:v>7.3754787755697396E-2</c:v>
                </c:pt>
                <c:pt idx="7">
                  <c:v>8.8505745306836872E-2</c:v>
                </c:pt>
                <c:pt idx="8">
                  <c:v>0.10325670285797635</c:v>
                </c:pt>
                <c:pt idx="9">
                  <c:v>0.11800766040911582</c:v>
                </c:pt>
                <c:pt idx="10">
                  <c:v>0.13275861796025529</c:v>
                </c:pt>
                <c:pt idx="11">
                  <c:v>0.14750957551139476</c:v>
                </c:pt>
              </c:numCache>
            </c:numRef>
          </c:xVal>
          <c:yVal>
            <c:numRef>
              <c:f>'2-Stock'!$AR$31:$AR$42</c:f>
              <c:numCache>
                <c:formatCode>#,##0.0%;\(#,##0.0%\);#,##0.0%</c:formatCode>
                <c:ptCount val="12"/>
                <c:pt idx="0">
                  <c:v>0.08</c:v>
                </c:pt>
                <c:pt idx="1">
                  <c:v>8.880418846773977E-2</c:v>
                </c:pt>
                <c:pt idx="2">
                  <c:v>9.7608376935479524E-2</c:v>
                </c:pt>
                <c:pt idx="3">
                  <c:v>0.10641256540321928</c:v>
                </c:pt>
                <c:pt idx="4">
                  <c:v>0.11085467233423013</c:v>
                </c:pt>
                <c:pt idx="5">
                  <c:v>0.11521675387095905</c:v>
                </c:pt>
                <c:pt idx="6">
                  <c:v>0.12402094233869881</c:v>
                </c:pt>
                <c:pt idx="7">
                  <c:v>0.13282513080643857</c:v>
                </c:pt>
                <c:pt idx="8">
                  <c:v>0.14162931927417832</c:v>
                </c:pt>
                <c:pt idx="9">
                  <c:v>0.1504335077419181</c:v>
                </c:pt>
                <c:pt idx="10">
                  <c:v>0.15923769620965783</c:v>
                </c:pt>
                <c:pt idx="11">
                  <c:v>0.16804188467739758</c:v>
                </c:pt>
              </c:numCache>
            </c:numRef>
          </c:yVal>
          <c:smooth val="1"/>
          <c:extLst>
            <c:ext xmlns:c16="http://schemas.microsoft.com/office/drawing/2014/chart" uri="{C3380CC4-5D6E-409C-BE32-E72D297353CC}">
              <c16:uniqueId val="{00000013-1ED4-0A46-AED2-91E73E2659EE}"/>
            </c:ext>
          </c:extLst>
        </c:ser>
        <c:ser>
          <c:idx val="4"/>
          <c:order val="4"/>
          <c:tx>
            <c:v>lend-hypothetical</c:v>
          </c:tx>
          <c:spPr>
            <a:ln w="19050" cap="rnd">
              <a:solidFill>
                <a:schemeClr val="tx1"/>
              </a:solidFill>
              <a:prstDash val="dash"/>
              <a:round/>
            </a:ln>
            <a:effectLst/>
          </c:spPr>
          <c:marker>
            <c:symbol val="none"/>
          </c:marker>
          <c:xVal>
            <c:numRef>
              <c:f>'2-Stock'!$AQ$42:$AQ$49</c:f>
              <c:numCache>
                <c:formatCode>#,##0.0%;\(#,##0.0%\);#,##0.0%</c:formatCode>
                <c:ptCount val="8"/>
                <c:pt idx="0">
                  <c:v>0.14750957551139476</c:v>
                </c:pt>
                <c:pt idx="1">
                  <c:v>0.16226053306253424</c:v>
                </c:pt>
                <c:pt idx="2">
                  <c:v>0.17701149061367374</c:v>
                </c:pt>
                <c:pt idx="3">
                  <c:v>0.19176244816481325</c:v>
                </c:pt>
                <c:pt idx="4">
                  <c:v>0.20651340571595272</c:v>
                </c:pt>
                <c:pt idx="5">
                  <c:v>0.22126436326709223</c:v>
                </c:pt>
                <c:pt idx="6">
                  <c:v>0.23601532081823171</c:v>
                </c:pt>
                <c:pt idx="7">
                  <c:v>0.25076627836937121</c:v>
                </c:pt>
              </c:numCache>
            </c:numRef>
          </c:xVal>
          <c:yVal>
            <c:numRef>
              <c:f>'2-Stock'!$AP$42:$AP$49</c:f>
              <c:numCache>
                <c:formatCode>#,##0.0%;\(#,##0.0%\);#,##0.0%</c:formatCode>
                <c:ptCount val="8"/>
                <c:pt idx="0">
                  <c:v>0.16804188467739758</c:v>
                </c:pt>
                <c:pt idx="1">
                  <c:v>0.18354607314513735</c:v>
                </c:pt>
                <c:pt idx="2">
                  <c:v>0.19905026161287714</c:v>
                </c:pt>
                <c:pt idx="3">
                  <c:v>0.21455445008061691</c:v>
                </c:pt>
                <c:pt idx="4">
                  <c:v>0.23005863854835668</c:v>
                </c:pt>
                <c:pt idx="5">
                  <c:v>0.24556282701609644</c:v>
                </c:pt>
                <c:pt idx="6">
                  <c:v>0.26106701548383621</c:v>
                </c:pt>
                <c:pt idx="7">
                  <c:v>0.27657120395157603</c:v>
                </c:pt>
              </c:numCache>
            </c:numRef>
          </c:yVal>
          <c:smooth val="1"/>
          <c:extLst>
            <c:ext xmlns:c16="http://schemas.microsoft.com/office/drawing/2014/chart" uri="{C3380CC4-5D6E-409C-BE32-E72D297353CC}">
              <c16:uniqueId val="{00000015-1ED4-0A46-AED2-91E73E2659EE}"/>
            </c:ext>
          </c:extLst>
        </c:ser>
        <c:dLbls>
          <c:showLegendKey val="0"/>
          <c:showVal val="0"/>
          <c:showCatName val="0"/>
          <c:showSerName val="0"/>
          <c:showPercent val="0"/>
          <c:showBubbleSize val="0"/>
        </c:dLbls>
        <c:axId val="990955648"/>
        <c:axId val="990948104"/>
      </c:scatterChart>
      <c:valAx>
        <c:axId val="990955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48104"/>
        <c:crosses val="autoZero"/>
        <c:crossBetween val="midCat"/>
      </c:valAx>
      <c:valAx>
        <c:axId val="990948104"/>
        <c:scaling>
          <c:orientation val="minMax"/>
          <c:min val="-5.000000000000001E-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Expected Return</a:t>
                </a:r>
              </a:p>
            </c:rich>
          </c:tx>
          <c:layout>
            <c:manualLayout>
              <c:xMode val="edge"/>
              <c:yMode val="edge"/>
              <c:x val="1.9951231447055396E-2"/>
              <c:y val="0.303316395542069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0955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'N-Stock'!$U$41</c:f>
              <c:strCache>
                <c:ptCount val="1"/>
                <c:pt idx="0">
                  <c:v>Average Return</c:v>
                </c:pt>
              </c:strCache>
            </c:strRef>
          </c:tx>
          <c:spPr>
            <a:ln w="28575" cap="rnd">
              <a:noFill/>
              <a:round/>
            </a:ln>
            <a:effectLst/>
          </c:spPr>
          <c:marker>
            <c:symbol val="circle"/>
            <c:size val="5"/>
            <c:spPr>
              <a:solidFill>
                <a:schemeClr val="accent1"/>
              </a:solidFill>
              <a:ln w="9525">
                <a:solidFill>
                  <a:schemeClr val="accent1"/>
                </a:solidFill>
              </a:ln>
              <a:effectLst/>
            </c:spPr>
          </c:marker>
          <c:dPt>
            <c:idx val="13"/>
            <c:marker>
              <c:symbol val="circle"/>
              <c:size val="5"/>
              <c:spPr>
                <a:solidFill>
                  <a:srgbClr val="FF0000"/>
                </a:solidFill>
                <a:ln w="9525">
                  <a:noFill/>
                </a:ln>
                <a:effectLst/>
              </c:spPr>
            </c:marker>
            <c:bubble3D val="0"/>
            <c:extLst>
              <c:ext xmlns:c16="http://schemas.microsoft.com/office/drawing/2014/chart" uri="{C3380CC4-5D6E-409C-BE32-E72D297353CC}">
                <c16:uniqueId val="{00000000-B413-3843-A74E-BE5F11685AFC}"/>
              </c:ext>
            </c:extLst>
          </c:dPt>
          <c:dLbls>
            <c:dLbl>
              <c:idx val="1"/>
              <c:tx>
                <c:rich>
                  <a:bodyPr/>
                  <a:lstStyle/>
                  <a:p>
                    <a:fld id="{F5E3F080-DFC4-4EFF-A70D-01804416A724}" type="CELLREF">
                      <a:rPr lang="en-US"/>
                      <a:pPr/>
                      <a:t>[CELLREF]</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{F5E3F080-DFC4-4EFF-A70D-01804416A724}</c15:txfldGUID>
                      <c15:f>'N-Stock'!$S$43</c15:f>
                      <c15:dlblFieldTableCache>
                        <c:ptCount val="1"/>
                        <c:pt idx="0">
                          <c:v>ADM</c:v>
                        </c:pt>
                      </c15:dlblFieldTableCache>
                    </c15:dlblFTEntry>
                  </c15:dlblFieldTable>
                  <c15:showDataLabelsRange val="0"/>
                </c:ext>
                <c:ext xmlns:c16="http://schemas.microsoft.com/office/drawing/2014/chart" uri="{C3380CC4-5D6E-409C-BE32-E72D297353CC}">
                  <c16:uniqueId val="{00000001-B413-3843-A74E-BE5F11685AFC}"/>
                </c:ext>
              </c:extLst>
            </c:dLbl>
            <c:dLbl>
              <c:idx val="2"/>
              <c:tx>
                <c:rich>
                  <a:bodyPr/>
                  <a:lstStyle/>
                  <a:p>
                    <a:r>
                      <a:rPr lang="en-US"/>
                      <a:t>IBM</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413-3843-A74E-BE5F11685AFC}"/>
                </c:ext>
              </c:extLst>
            </c:dLbl>
            <c:dLbl>
              <c:idx val="9"/>
              <c:tx>
                <c:rich>
                  <a:bodyPr/>
                  <a:lstStyle/>
                  <a:p>
                    <a:r>
                      <a:rPr lang="en-US"/>
                      <a:t>JPM</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13-3843-A74E-BE5F11685AF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'N-Stock'!$T$42:$T$55</c:f>
              <c:numCache>
                <c:formatCode>#,##0.0%;\(#,##0.0%\);#,##0.0%</c:formatCode>
                <c:ptCount val="14"/>
                <c:pt idx="0">
                  <c:v>0.22357540116199617</c:v>
                </c:pt>
                <c:pt idx="1">
                  <c:v>0.21934647608448596</c:v>
                </c:pt>
                <c:pt idx="2">
                  <c:v>0.17302149882275361</c:v>
                </c:pt>
                <c:pt idx="3">
                  <c:v>0.18102785688539219</c:v>
                </c:pt>
                <c:pt idx="4">
                  <c:v>0.14176111671099215</c:v>
                </c:pt>
                <c:pt idx="5">
                  <c:v>0.13434375010678426</c:v>
                </c:pt>
                <c:pt idx="6">
                  <c:v>0.24508978089628736</c:v>
                </c:pt>
                <c:pt idx="7">
                  <c:v>0.18771849544696476</c:v>
                </c:pt>
                <c:pt idx="8">
                  <c:v>0.19865240847110435</c:v>
                </c:pt>
                <c:pt idx="9">
                  <c:v>0.2366210255135594</c:v>
                </c:pt>
                <c:pt idx="10">
                  <c:v>0.16049291863489656</c:v>
                </c:pt>
                <c:pt idx="11">
                  <c:v>0.26256338739921603</c:v>
                </c:pt>
                <c:pt idx="12">
                  <c:v>9.8887499173304846E-2</c:v>
                </c:pt>
                <c:pt idx="13" formatCode="0.00%">
                  <c:v>0</c:v>
                </c:pt>
              </c:numCache>
            </c:numRef>
          </c:xVal>
          <c:yVal>
            <c:numRef>
              <c:f>'N-Stock'!$U$42:$U$55</c:f>
              <c:numCache>
                <c:formatCode>#,##0.0%;\(#,##0.0%\);#,##0.0%</c:formatCode>
                <c:ptCount val="14"/>
                <c:pt idx="0">
                  <c:v>0.22725521311475422</c:v>
                </c:pt>
                <c:pt idx="1">
                  <c:v>0.13017481967213115</c:v>
                </c:pt>
                <c:pt idx="2">
                  <c:v>1.5517967213114764E-2</c:v>
                </c:pt>
                <c:pt idx="3">
                  <c:v>0.15345698360655738</c:v>
                </c:pt>
                <c:pt idx="4">
                  <c:v>0.12616721311475407</c:v>
                </c:pt>
                <c:pt idx="5">
                  <c:v>9.2524131147540961E-2</c:v>
                </c:pt>
                <c:pt idx="6">
                  <c:v>4.8217573770491809E-2</c:v>
                </c:pt>
                <c:pt idx="7">
                  <c:v>9.5605967213114762E-2</c:v>
                </c:pt>
                <c:pt idx="8">
                  <c:v>0.20641259016393437</c:v>
                </c:pt>
                <c:pt idx="9">
                  <c:v>0.25914806557377063</c:v>
                </c:pt>
                <c:pt idx="10">
                  <c:v>7.0823213114754147E-2</c:v>
                </c:pt>
                <c:pt idx="11">
                  <c:v>0.20762891803278691</c:v>
                </c:pt>
                <c:pt idx="12">
                  <c:v>0.13607772131147541</c:v>
                </c:pt>
                <c:pt idx="13">
                  <c:v>3.1E-2</c:v>
                </c:pt>
              </c:numCache>
            </c:numRef>
          </c:yVal>
          <c:smooth val="0"/>
          <c:extLst>
            <c:ext xmlns:c16="http://schemas.microsoft.com/office/drawing/2014/chart" uri="{C3380CC4-5D6E-409C-BE32-E72D297353CC}">
              <c16:uniqueId val="{00000004-B413-3843-A74E-BE5F11685AFC}"/>
            </c:ext>
          </c:extLst>
        </c:ser>
        <c:ser>
          <c:idx val="1"/>
          <c:order val="1"/>
          <c:spPr>
            <a:ln w="25400" cap="rnd">
              <a:solidFill>
                <a:schemeClr val="tx1"/>
              </a:solidFill>
              <a:round/>
            </a:ln>
            <a:effectLst/>
          </c:spPr>
          <c:marker>
            <c:symbol val="none"/>
          </c:marker>
          <c:xVal>
            <c:numRef>
              <c:f>'N-Stock'!$AW$24:$AW$48</c:f>
              <c:numCache>
                <c:formatCode>General</c:formatCode>
                <c:ptCount val="25"/>
                <c:pt idx="0">
                  <c:v>0.19548613064934819</c:v>
                </c:pt>
                <c:pt idx="1">
                  <c:v>0.18410923158529671</c:v>
                </c:pt>
                <c:pt idx="2">
                  <c:v>0.17290889897512063</c:v>
                </c:pt>
                <c:pt idx="3">
                  <c:v>0.16192177693514317</c:v>
                </c:pt>
                <c:pt idx="4">
                  <c:v>0.15119435392257805</c:v>
                </c:pt>
                <c:pt idx="5">
                  <c:v>0.14078600705142169</c:v>
                </c:pt>
                <c:pt idx="6">
                  <c:v>0.13077294527571781</c:v>
                </c:pt>
                <c:pt idx="7">
                  <c:v>0.12125313588470414</c:v>
                </c:pt>
                <c:pt idx="8">
                  <c:v>0.11235203166320067</c:v>
                </c:pt>
                <c:pt idx="9">
                  <c:v>0.10422826577761367</c:v>
                </c:pt>
                <c:pt idx="10">
                  <c:v>9.7077186127094803E-2</c:v>
                </c:pt>
                <c:pt idx="11">
                  <c:v>9.1128069533410225E-2</c:v>
                </c:pt>
                <c:pt idx="12">
                  <c:v>8.6628900250454513E-2</c:v>
                </c:pt>
                <c:pt idx="13">
                  <c:v>8.3813507094656597E-2</c:v>
                </c:pt>
                <c:pt idx="14">
                  <c:v>8.2853713831032405E-2</c:v>
                </c:pt>
                <c:pt idx="15">
                  <c:v>8.3813293282562734E-2</c:v>
                </c:pt>
                <c:pt idx="16">
                  <c:v>8.6628486523365092E-2</c:v>
                </c:pt>
                <c:pt idx="17">
                  <c:v>9.1127479582036749E-2</c:v>
                </c:pt>
                <c:pt idx="18">
                  <c:v>9.7076447729641954E-2</c:v>
                </c:pt>
                <c:pt idx="19">
                  <c:v>0.10422740610714147</c:v>
                </c:pt>
                <c:pt idx="20">
                  <c:v>0.11235107465007084</c:v>
                </c:pt>
                <c:pt idx="21">
                  <c:v>0.12125210133195334</c:v>
                </c:pt>
                <c:pt idx="22">
                  <c:v>0.13077184900041933</c:v>
                </c:pt>
                <c:pt idx="23">
                  <c:v>0.14078486145800059</c:v>
                </c:pt>
                <c:pt idx="24">
                  <c:v>0.15119316866741711</c:v>
                </c:pt>
              </c:numCache>
            </c:numRef>
          </c:xVal>
          <c:yVal>
            <c:numRef>
              <c:f>'N-Stock'!$AV$24:$AV$48</c:f>
              <c:numCache>
                <c:formatCode>#,##0.00%;\(#,##0.00%\);#,##0.00%</c:formatCode>
                <c:ptCount val="25"/>
                <c:pt idx="0">
                  <c:v>0.39240918860495688</c:v>
                </c:pt>
                <c:pt idx="1">
                  <c:v>0.37220842289727785</c:v>
                </c:pt>
                <c:pt idx="2">
                  <c:v>0.35200765718959881</c:v>
                </c:pt>
                <c:pt idx="3">
                  <c:v>0.33180689148191983</c:v>
                </c:pt>
                <c:pt idx="4">
                  <c:v>0.31160612577424079</c:v>
                </c:pt>
                <c:pt idx="5">
                  <c:v>0.29140536006656176</c:v>
                </c:pt>
                <c:pt idx="6">
                  <c:v>0.27120459435888272</c:v>
                </c:pt>
                <c:pt idx="7">
                  <c:v>0.25100382865120369</c:v>
                </c:pt>
                <c:pt idx="8">
                  <c:v>0.23080306294352462</c:v>
                </c:pt>
                <c:pt idx="9">
                  <c:v>0.21060229723584564</c:v>
                </c:pt>
                <c:pt idx="10">
                  <c:v>0.19040153152816658</c:v>
                </c:pt>
                <c:pt idx="11">
                  <c:v>0.17020076582048754</c:v>
                </c:pt>
                <c:pt idx="12">
                  <c:v>0.15000000011280853</c:v>
                </c:pt>
                <c:pt idx="13">
                  <c:v>0.1297992344051295</c:v>
                </c:pt>
                <c:pt idx="14">
                  <c:v>0.10959846869745048</c:v>
                </c:pt>
                <c:pt idx="15">
                  <c:v>8.9397702989771441E-2</c:v>
                </c:pt>
                <c:pt idx="16">
                  <c:v>6.9196937282092419E-2</c:v>
                </c:pt>
                <c:pt idx="17">
                  <c:v>4.8996171574413383E-2</c:v>
                </c:pt>
                <c:pt idx="18">
                  <c:v>2.8795405866734347E-2</c:v>
                </c:pt>
                <c:pt idx="19">
                  <c:v>8.5946401590553112E-3</c:v>
                </c:pt>
                <c:pt idx="20">
                  <c:v>-1.1606125548623669E-2</c:v>
                </c:pt>
                <c:pt idx="21">
                  <c:v>-3.1806891256302705E-2</c:v>
                </c:pt>
                <c:pt idx="22">
                  <c:v>-5.2007656963981796E-2</c:v>
                </c:pt>
                <c:pt idx="23">
                  <c:v>-7.2208422671660832E-2</c:v>
                </c:pt>
                <c:pt idx="24">
                  <c:v>-9.2409188379339868E-2</c:v>
                </c:pt>
              </c:numCache>
            </c:numRef>
          </c:yVal>
          <c:smooth val="0"/>
          <c:extLst>
            <c:ext xmlns:c16="http://schemas.microsoft.com/office/drawing/2014/chart" uri="{C3380CC4-5D6E-409C-BE32-E72D297353CC}">
              <c16:uniqueId val="{00000005-B413-3843-A74E-BE5F11685AFC}"/>
            </c:ext>
          </c:extLst>
        </c:ser>
        <c:ser>
          <c:idx val="2"/>
          <c:order val="2"/>
          <c:tx>
            <c:v>GMV</c:v>
          </c:tx>
          <c:spPr>
            <a:ln w="25400" cap="rnd">
              <a:noFill/>
              <a:round/>
            </a:ln>
            <a:effectLst/>
          </c:spPr>
          <c:marker>
            <c:symbol val="circle"/>
            <c:size val="5"/>
            <c:spPr>
              <a:solidFill>
                <a:schemeClr val="accent3"/>
              </a:solidFill>
              <a:ln w="9525">
                <a:solidFill>
                  <a:schemeClr val="accent3"/>
                </a:solidFill>
              </a:ln>
              <a:effectLst/>
            </c:spPr>
          </c:marker>
          <c:xVal>
            <c:numRef>
              <c:f>'N-Stock'!$AD$24</c:f>
              <c:numCache>
                <c:formatCode>#,##0.0000%;\(#,##0.0000%\);#,##0.0000%</c:formatCode>
                <c:ptCount val="1"/>
                <c:pt idx="0">
                  <c:v>8.2853713831032405E-2</c:v>
                </c:pt>
              </c:numCache>
            </c:numRef>
          </c:xVal>
          <c:yVal>
            <c:numRef>
              <c:f>'N-Stock'!$AC$24</c:f>
              <c:numCache>
                <c:formatCode>#,##0.0000%;\(#,##0.0000%\);#,##0.0000%</c:formatCode>
                <c:ptCount val="1"/>
                <c:pt idx="0">
                  <c:v>0.10959846869745048</c:v>
                </c:pt>
              </c:numCache>
            </c:numRef>
          </c:yVal>
          <c:smooth val="0"/>
          <c:extLst>
            <c:ext xmlns:c16="http://schemas.microsoft.com/office/drawing/2014/chart" uri="{C3380CC4-5D6E-409C-BE32-E72D297353CC}">
              <c16:uniqueId val="{00000006-B413-3843-A74E-BE5F11685AFC}"/>
            </c:ext>
          </c:extLst>
        </c:ser>
        <c:ser>
          <c:idx val="3"/>
          <c:order val="3"/>
          <c:tx>
            <c:v>Efficient Portfolio (0.15)</c:v>
          </c:tx>
          <c:spPr>
            <a:ln w="25400" cap="rnd">
              <a:noFill/>
              <a:round/>
            </a:ln>
            <a:effectLst/>
          </c:spPr>
          <c:marker>
            <c:symbol val="circle"/>
            <c:size val="5"/>
            <c:spPr>
              <a:solidFill>
                <a:schemeClr val="accent4"/>
              </a:solidFill>
              <a:ln w="9525">
                <a:solidFill>
                  <a:schemeClr val="accent4"/>
                </a:solidFill>
              </a:ln>
              <a:effectLst/>
            </c:spPr>
          </c:marker>
          <c:xVal>
            <c:numRef>
              <c:f>'N-Stock'!$AJ$24</c:f>
              <c:numCache>
                <c:formatCode>#,##0.0000%;\(#,##0.0000%\);#,##0.0000%</c:formatCode>
                <c:ptCount val="1"/>
                <c:pt idx="0">
                  <c:v>8.6628900250454513E-2</c:v>
                </c:pt>
              </c:numCache>
            </c:numRef>
          </c:xVal>
          <c:yVal>
            <c:numRef>
              <c:f>'N-Stock'!$AI$24</c:f>
              <c:numCache>
                <c:formatCode>#,##0.0000%;\(#,##0.0000%\);#,##0.0000%</c:formatCode>
                <c:ptCount val="1"/>
                <c:pt idx="0">
                  <c:v>0.15000000011280853</c:v>
                </c:pt>
              </c:numCache>
            </c:numRef>
          </c:yVal>
          <c:smooth val="0"/>
          <c:extLst>
            <c:ext xmlns:c16="http://schemas.microsoft.com/office/drawing/2014/chart" uri="{C3380CC4-5D6E-409C-BE32-E72D297353CC}">
              <c16:uniqueId val="{00000007-B413-3843-A74E-BE5F11685AFC}"/>
            </c:ext>
          </c:extLst>
        </c:ser>
        <c:ser>
          <c:idx val="4"/>
          <c:order val="4"/>
          <c:tx>
            <c:v>Tangency Portfolio</c:v>
          </c:tx>
          <c:spPr>
            <a:ln w="25400" cap="rnd">
              <a:noFill/>
              <a:round/>
            </a:ln>
            <a:effectLst/>
          </c:spPr>
          <c:marker>
            <c:symbol val="circle"/>
            <c:size val="5"/>
            <c:spPr>
              <a:solidFill>
                <a:schemeClr val="accent5"/>
              </a:solidFill>
              <a:ln w="9525">
                <a:solidFill>
                  <a:schemeClr val="accent5"/>
                </a:solidFill>
              </a:ln>
              <a:effectLst/>
            </c:spPr>
          </c:marker>
          <c:xVal>
            <c:numRef>
              <c:f>'N-Stock'!$AQ$24</c:f>
              <c:numCache>
                <c:formatCode>#,##0.0000%;\(#,##0.0000%\);#,##0.0000%</c:formatCode>
                <c:ptCount val="1"/>
                <c:pt idx="0">
                  <c:v>0.16225578400795104</c:v>
                </c:pt>
              </c:numCache>
            </c:numRef>
          </c:xVal>
          <c:yVal>
            <c:numRef>
              <c:f>'N-Stock'!$AP$24</c:f>
              <c:numCache>
                <c:formatCode>#,##0.0000%;\(#,##0.0000%\);#,##0.0000%</c:formatCode>
                <c:ptCount val="1"/>
                <c:pt idx="0">
                  <c:v>0.33242771264011084</c:v>
                </c:pt>
              </c:numCache>
            </c:numRef>
          </c:yVal>
          <c:smooth val="0"/>
          <c:extLst>
            <c:ext xmlns:c16="http://schemas.microsoft.com/office/drawing/2014/chart" uri="{C3380CC4-5D6E-409C-BE32-E72D297353CC}">
              <c16:uniqueId val="{00000008-B413-3843-A74E-BE5F11685AFC}"/>
            </c:ext>
          </c:extLst>
        </c:ser>
        <c:ser>
          <c:idx val="5"/>
          <c:order val="5"/>
          <c:tx>
            <c:v>Efficient Frontier</c:v>
          </c:tx>
          <c:spPr>
            <a:ln w="25400" cap="rnd">
              <a:solidFill>
                <a:schemeClr val="accent6"/>
              </a:solidFill>
              <a:round/>
            </a:ln>
            <a:effectLst/>
          </c:spPr>
          <c:marker>
            <c:symbol val="none"/>
          </c:marker>
          <c:xVal>
            <c:numRef>
              <c:f>'N-Stock'!$BB$24:$BB$44</c:f>
              <c:numCache>
                <c:formatCode>#,##0.0%;\(#,##0.0%\);#,##0.0%</c:formatCode>
                <c:ptCount val="21"/>
                <c:pt idx="0">
                  <c:v>0.24338367601192656</c:v>
                </c:pt>
                <c:pt idx="1">
                  <c:v>0.22715809761113145</c:v>
                </c:pt>
                <c:pt idx="2">
                  <c:v>0.21093251921033637</c:v>
                </c:pt>
                <c:pt idx="3">
                  <c:v>0.19470694080954126</c:v>
                </c:pt>
                <c:pt idx="4">
                  <c:v>0.17848136240874618</c:v>
                </c:pt>
                <c:pt idx="5">
                  <c:v>0.16225578400795104</c:v>
                </c:pt>
                <c:pt idx="6">
                  <c:v>0.14603020560715596</c:v>
                </c:pt>
                <c:pt idx="7">
                  <c:v>0.12980462720636085</c:v>
                </c:pt>
                <c:pt idx="8">
                  <c:v>0.11357904880556573</c:v>
                </c:pt>
                <c:pt idx="9">
                  <c:v>9.7353470404770631E-2</c:v>
                </c:pt>
                <c:pt idx="10">
                  <c:v>8.1127892003975521E-2</c:v>
                </c:pt>
                <c:pt idx="11">
                  <c:v>6.4902313603180425E-2</c:v>
                </c:pt>
                <c:pt idx="12">
                  <c:v>4.8676735202385323E-2</c:v>
                </c:pt>
                <c:pt idx="13">
                  <c:v>3.245115680159022E-2</c:v>
                </c:pt>
                <c:pt idx="14">
                  <c:v>1.622557840079512E-2</c:v>
                </c:pt>
                <c:pt idx="15">
                  <c:v>0</c:v>
                </c:pt>
                <c:pt idx="16">
                  <c:v>1.6225578400795086E-2</c:v>
                </c:pt>
                <c:pt idx="17">
                  <c:v>3.2451156801590199E-2</c:v>
                </c:pt>
                <c:pt idx="18">
                  <c:v>4.8676735202385323E-2</c:v>
                </c:pt>
                <c:pt idx="19">
                  <c:v>6.4902313603180439E-2</c:v>
                </c:pt>
                <c:pt idx="20">
                  <c:v>8.1127892003975563E-2</c:v>
                </c:pt>
              </c:numCache>
            </c:numRef>
          </c:xVal>
          <c:yVal>
            <c:numRef>
              <c:f>'N-Stock'!$BA$24:$BA$44</c:f>
              <c:numCache>
                <c:formatCode>#,##0.0%;\(#,##0.0%\);#,##0.0%</c:formatCode>
                <c:ptCount val="21"/>
                <c:pt idx="0">
                  <c:v>0.48314156896016625</c:v>
                </c:pt>
                <c:pt idx="1">
                  <c:v>0.45299879769615514</c:v>
                </c:pt>
                <c:pt idx="2">
                  <c:v>0.42285602643214415</c:v>
                </c:pt>
                <c:pt idx="3">
                  <c:v>0.39271325516813299</c:v>
                </c:pt>
                <c:pt idx="4">
                  <c:v>0.36257048390412194</c:v>
                </c:pt>
                <c:pt idx="5">
                  <c:v>0.33242771264011084</c:v>
                </c:pt>
                <c:pt idx="6">
                  <c:v>0.30228494137609974</c:v>
                </c:pt>
                <c:pt idx="7">
                  <c:v>0.27214217011208869</c:v>
                </c:pt>
                <c:pt idx="8">
                  <c:v>0.24199939884807758</c:v>
                </c:pt>
                <c:pt idx="9">
                  <c:v>0.21185662758406648</c:v>
                </c:pt>
                <c:pt idx="10">
                  <c:v>0.18171385632005543</c:v>
                </c:pt>
                <c:pt idx="11">
                  <c:v>0.15157108505604436</c:v>
                </c:pt>
                <c:pt idx="12">
                  <c:v>0.12142831379203327</c:v>
                </c:pt>
                <c:pt idx="13">
                  <c:v>9.1285542528022193E-2</c:v>
                </c:pt>
                <c:pt idx="14">
                  <c:v>6.1142771264011117E-2</c:v>
                </c:pt>
                <c:pt idx="15">
                  <c:v>3.0999999999999996E-2</c:v>
                </c:pt>
                <c:pt idx="16">
                  <c:v>8.5722873598895882E-4</c:v>
                </c:pt>
                <c:pt idx="17">
                  <c:v>-2.9285542528022152E-2</c:v>
                </c:pt>
                <c:pt idx="18">
                  <c:v>-5.9428313792033269E-2</c:v>
                </c:pt>
                <c:pt idx="19">
                  <c:v>-8.9571085056044386E-2</c:v>
                </c:pt>
                <c:pt idx="20">
                  <c:v>-0.11971385632005549</c:v>
                </c:pt>
              </c:numCache>
            </c:numRef>
          </c:yVal>
          <c:smooth val="0"/>
          <c:extLst>
            <c:ext xmlns:c16="http://schemas.microsoft.com/office/drawing/2014/chart" uri="{C3380CC4-5D6E-409C-BE32-E72D297353CC}">
              <c16:uniqueId val="{00000009-B413-3843-A74E-BE5F11685AFC}"/>
            </c:ext>
          </c:extLst>
        </c:ser>
        <c:dLbls>
          <c:showLegendKey val="0"/>
          <c:showVal val="0"/>
          <c:showCatName val="0"/>
          <c:showSerName val="0"/>
          <c:showPercent val="0"/>
          <c:showBubbleSize val="0"/>
        </c:dLbls>
        <c:axId val="689612616"/>
        <c:axId val="689607040"/>
      </c:scatterChart>
      <c:valAx>
        <c:axId val="689612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Deviation (Annual)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607040"/>
        <c:crosses val="autoZero"/>
        <c:crossBetween val="midCat"/>
      </c:valAx>
      <c:valAx>
        <c:axId val="689607040"/>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Return (Annual)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612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36202308908483"/>
          <c:y val="7.0612645648802333E-2"/>
          <c:w val="0.85840693215739816"/>
          <c:h val="0.7646096877017563"/>
        </c:manualLayout>
      </c:layout>
      <c:barChart>
        <c:barDir val="col"/>
        <c:grouping val="clustered"/>
        <c:varyColors val="0"/>
        <c:ser>
          <c:idx val="0"/>
          <c:order val="0"/>
          <c:tx>
            <c:strRef>
              <c:f>'N-Stock'!$X$59</c:f>
              <c:strCache>
                <c:ptCount val="1"/>
                <c:pt idx="0">
                  <c:v>EWRET</c:v>
                </c:pt>
              </c:strCache>
            </c:strRef>
          </c:tx>
          <c:spPr>
            <a:solidFill>
              <a:schemeClr val="accent1"/>
            </a:solidFill>
            <a:ln>
              <a:noFill/>
            </a:ln>
            <a:effectLst/>
          </c:spPr>
          <c:invertIfNegative val="0"/>
          <c:cat>
            <c:strRef>
              <c:f>'N-Stock'!$S$60:$S$73</c:f>
              <c:strCache>
                <c:ptCount val="14"/>
                <c:pt idx="0">
                  <c:v>(15.0%)</c:v>
                </c:pt>
                <c:pt idx="1">
                  <c:v>(12.5%)</c:v>
                </c:pt>
                <c:pt idx="2">
                  <c:v>(10.0%)</c:v>
                </c:pt>
                <c:pt idx="3">
                  <c:v>(7.5%)</c:v>
                </c:pt>
                <c:pt idx="4">
                  <c:v>(5.0%)</c:v>
                </c:pt>
                <c:pt idx="5">
                  <c:v>(2.5%)</c:v>
                </c:pt>
                <c:pt idx="6">
                  <c:v>0.0%</c:v>
                </c:pt>
                <c:pt idx="7">
                  <c:v>2.5%</c:v>
                </c:pt>
                <c:pt idx="8">
                  <c:v>5.0%</c:v>
                </c:pt>
                <c:pt idx="9">
                  <c:v>7.5%</c:v>
                </c:pt>
                <c:pt idx="10">
                  <c:v>10.0%</c:v>
                </c:pt>
                <c:pt idx="11">
                  <c:v>12.5%</c:v>
                </c:pt>
                <c:pt idx="12">
                  <c:v>15.0%</c:v>
                </c:pt>
                <c:pt idx="13">
                  <c:v>&gt;15.0%</c:v>
                </c:pt>
              </c:strCache>
            </c:strRef>
          </c:cat>
          <c:val>
            <c:numRef>
              <c:f>'N-Stock'!$X$60:$X$73</c:f>
              <c:numCache>
                <c:formatCode>#,##0.0%;\(#,##0.0%\);#,##0.0%</c:formatCode>
                <c:ptCount val="14"/>
                <c:pt idx="0">
                  <c:v>0</c:v>
                </c:pt>
                <c:pt idx="1">
                  <c:v>0</c:v>
                </c:pt>
                <c:pt idx="2">
                  <c:v>0</c:v>
                </c:pt>
                <c:pt idx="3">
                  <c:v>0</c:v>
                </c:pt>
                <c:pt idx="4">
                  <c:v>3.2786885245901641E-2</c:v>
                </c:pt>
                <c:pt idx="5">
                  <c:v>8.1967213114754092E-2</c:v>
                </c:pt>
                <c:pt idx="6">
                  <c:v>0.21311475409836064</c:v>
                </c:pt>
                <c:pt idx="7">
                  <c:v>0.34426229508196721</c:v>
                </c:pt>
                <c:pt idx="8">
                  <c:v>0.24590163934426229</c:v>
                </c:pt>
                <c:pt idx="9">
                  <c:v>8.1967213114754092E-2</c:v>
                </c:pt>
                <c:pt idx="10">
                  <c:v>0</c:v>
                </c:pt>
                <c:pt idx="11">
                  <c:v>0</c:v>
                </c:pt>
                <c:pt idx="12">
                  <c:v>0</c:v>
                </c:pt>
                <c:pt idx="13">
                  <c:v>0</c:v>
                </c:pt>
              </c:numCache>
            </c:numRef>
          </c:val>
          <c:extLst>
            <c:ext xmlns:c16="http://schemas.microsoft.com/office/drawing/2014/chart" uri="{C3380CC4-5D6E-409C-BE32-E72D297353CC}">
              <c16:uniqueId val="{00000000-2E55-AF42-9DA9-4C07B9323064}"/>
            </c:ext>
          </c:extLst>
        </c:ser>
        <c:ser>
          <c:idx val="1"/>
          <c:order val="1"/>
          <c:tx>
            <c:strRef>
              <c:f>'N-Stock'!$Y$59</c:f>
              <c:strCache>
                <c:ptCount val="1"/>
                <c:pt idx="0">
                  <c:v>CAT</c:v>
                </c:pt>
              </c:strCache>
            </c:strRef>
          </c:tx>
          <c:spPr>
            <a:solidFill>
              <a:schemeClr val="accent2"/>
            </a:solidFill>
            <a:ln>
              <a:noFill/>
            </a:ln>
            <a:effectLst/>
          </c:spPr>
          <c:invertIfNegative val="0"/>
          <c:val>
            <c:numRef>
              <c:f>'N-Stock'!$Y$60:$Y$72</c:f>
              <c:numCache>
                <c:formatCode>#,##0.0%;\(#,##0.0%\);#,##0.0%</c:formatCode>
                <c:ptCount val="13"/>
                <c:pt idx="0">
                  <c:v>0</c:v>
                </c:pt>
                <c:pt idx="1">
                  <c:v>3.2786885245901641E-2</c:v>
                </c:pt>
                <c:pt idx="2">
                  <c:v>1.6393442622950821E-2</c:v>
                </c:pt>
                <c:pt idx="3">
                  <c:v>3.2786885245901641E-2</c:v>
                </c:pt>
                <c:pt idx="4">
                  <c:v>0.16393442622950818</c:v>
                </c:pt>
                <c:pt idx="5">
                  <c:v>0.11475409836065574</c:v>
                </c:pt>
                <c:pt idx="6">
                  <c:v>0.14754098360655737</c:v>
                </c:pt>
                <c:pt idx="7">
                  <c:v>0.14754098360655737</c:v>
                </c:pt>
                <c:pt idx="8">
                  <c:v>0.11475409836065574</c:v>
                </c:pt>
                <c:pt idx="9">
                  <c:v>6.5573770491803282E-2</c:v>
                </c:pt>
                <c:pt idx="10">
                  <c:v>8.1967213114754092E-2</c:v>
                </c:pt>
                <c:pt idx="11">
                  <c:v>1.6393442622950821E-2</c:v>
                </c:pt>
                <c:pt idx="12">
                  <c:v>4.9180327868852458E-2</c:v>
                </c:pt>
              </c:numCache>
            </c:numRef>
          </c:val>
          <c:extLst>
            <c:ext xmlns:c16="http://schemas.microsoft.com/office/drawing/2014/chart" uri="{C3380CC4-5D6E-409C-BE32-E72D297353CC}">
              <c16:uniqueId val="{00000001-2E55-AF42-9DA9-4C07B9323064}"/>
            </c:ext>
          </c:extLst>
        </c:ser>
        <c:dLbls>
          <c:showLegendKey val="0"/>
          <c:showVal val="0"/>
          <c:showCatName val="0"/>
          <c:showSerName val="0"/>
          <c:showPercent val="0"/>
          <c:showBubbleSize val="0"/>
        </c:dLbls>
        <c:gapWidth val="219"/>
        <c:overlap val="-27"/>
        <c:axId val="989108616"/>
        <c:axId val="989111568"/>
      </c:barChart>
      <c:catAx>
        <c:axId val="98910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9111568"/>
        <c:crosses val="autoZero"/>
        <c:auto val="1"/>
        <c:lblAlgn val="ctr"/>
        <c:lblOffset val="100"/>
        <c:noMultiLvlLbl val="0"/>
      </c:catAx>
      <c:valAx>
        <c:axId val="989111568"/>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9108616"/>
        <c:crosses val="autoZero"/>
        <c:crossBetween val="between"/>
      </c:valAx>
      <c:spPr>
        <a:noFill/>
        <a:ln>
          <a:noFill/>
        </a:ln>
        <a:effectLst/>
      </c:spPr>
    </c:plotArea>
    <c:legend>
      <c:legendPos val="r"/>
      <c:layout>
        <c:manualLayout>
          <c:xMode val="edge"/>
          <c:yMode val="edge"/>
          <c:x val="0.84595336093752171"/>
          <c:y val="9.3457586296894934E-2"/>
          <c:w val="0.12425320958360801"/>
          <c:h val="0.132498627975690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36202308908483"/>
          <c:y val="7.0612645648802333E-2"/>
          <c:w val="0.85840693215739816"/>
          <c:h val="0.7646096877017563"/>
        </c:manualLayout>
      </c:layout>
      <c:barChart>
        <c:barDir val="col"/>
        <c:grouping val="clustered"/>
        <c:varyColors val="0"/>
        <c:ser>
          <c:idx val="0"/>
          <c:order val="0"/>
          <c:tx>
            <c:strRef>
              <c:f>'N-Stock'!$Z$59</c:f>
              <c:strCache>
                <c:ptCount val="1"/>
                <c:pt idx="0">
                  <c:v>MSFT</c:v>
                </c:pt>
              </c:strCache>
            </c:strRef>
          </c:tx>
          <c:spPr>
            <a:solidFill>
              <a:schemeClr val="accent1"/>
            </a:solidFill>
            <a:ln>
              <a:noFill/>
            </a:ln>
            <a:effectLst/>
          </c:spPr>
          <c:invertIfNegative val="0"/>
          <c:cat>
            <c:strRef>
              <c:f>'N-Stock'!$S$60:$S$73</c:f>
              <c:strCache>
                <c:ptCount val="14"/>
                <c:pt idx="0">
                  <c:v>(15.0%)</c:v>
                </c:pt>
                <c:pt idx="1">
                  <c:v>(12.5%)</c:v>
                </c:pt>
                <c:pt idx="2">
                  <c:v>(10.0%)</c:v>
                </c:pt>
                <c:pt idx="3">
                  <c:v>(7.5%)</c:v>
                </c:pt>
                <c:pt idx="4">
                  <c:v>(5.0%)</c:v>
                </c:pt>
                <c:pt idx="5">
                  <c:v>(2.5%)</c:v>
                </c:pt>
                <c:pt idx="6">
                  <c:v>0.0%</c:v>
                </c:pt>
                <c:pt idx="7">
                  <c:v>2.5%</c:v>
                </c:pt>
                <c:pt idx="8">
                  <c:v>5.0%</c:v>
                </c:pt>
                <c:pt idx="9">
                  <c:v>7.5%</c:v>
                </c:pt>
                <c:pt idx="10">
                  <c:v>10.0%</c:v>
                </c:pt>
                <c:pt idx="11">
                  <c:v>12.5%</c:v>
                </c:pt>
                <c:pt idx="12">
                  <c:v>15.0%</c:v>
                </c:pt>
                <c:pt idx="13">
                  <c:v>&gt;15.0%</c:v>
                </c:pt>
              </c:strCache>
            </c:strRef>
          </c:cat>
          <c:val>
            <c:numRef>
              <c:f>'N-Stock'!$Z$60:$Z$73</c:f>
              <c:numCache>
                <c:formatCode>#,##0.0%;\(#,##0.0%\);#,##0.0%</c:formatCode>
                <c:ptCount val="14"/>
                <c:pt idx="0">
                  <c:v>0</c:v>
                </c:pt>
                <c:pt idx="1">
                  <c:v>1.6393442622950821E-2</c:v>
                </c:pt>
                <c:pt idx="2">
                  <c:v>0</c:v>
                </c:pt>
                <c:pt idx="3">
                  <c:v>4.9180327868852458E-2</c:v>
                </c:pt>
                <c:pt idx="4">
                  <c:v>8.1967213114754092E-2</c:v>
                </c:pt>
                <c:pt idx="5">
                  <c:v>9.8360655737704916E-2</c:v>
                </c:pt>
                <c:pt idx="6">
                  <c:v>9.8360655737704916E-2</c:v>
                </c:pt>
                <c:pt idx="7">
                  <c:v>0.26229508196721313</c:v>
                </c:pt>
                <c:pt idx="8">
                  <c:v>0.11475409836065574</c:v>
                </c:pt>
                <c:pt idx="9">
                  <c:v>0.13114754098360656</c:v>
                </c:pt>
                <c:pt idx="10">
                  <c:v>6.5573770491803282E-2</c:v>
                </c:pt>
                <c:pt idx="11">
                  <c:v>1.6393442622950821E-2</c:v>
                </c:pt>
                <c:pt idx="12">
                  <c:v>1.6393442622950821E-2</c:v>
                </c:pt>
                <c:pt idx="13">
                  <c:v>4.9180327868852458E-2</c:v>
                </c:pt>
              </c:numCache>
            </c:numRef>
          </c:val>
          <c:extLst>
            <c:ext xmlns:c16="http://schemas.microsoft.com/office/drawing/2014/chart" uri="{C3380CC4-5D6E-409C-BE32-E72D297353CC}">
              <c16:uniqueId val="{00000000-D062-4F47-8916-991C818BE9FB}"/>
            </c:ext>
          </c:extLst>
        </c:ser>
        <c:ser>
          <c:idx val="1"/>
          <c:order val="1"/>
          <c:tx>
            <c:strRef>
              <c:f>'N-Stock'!$AA$59</c:f>
              <c:strCache>
                <c:ptCount val="1"/>
                <c:pt idx="0">
                  <c:v>WMT</c:v>
                </c:pt>
              </c:strCache>
            </c:strRef>
          </c:tx>
          <c:spPr>
            <a:solidFill>
              <a:schemeClr val="accent2"/>
            </a:solidFill>
            <a:ln>
              <a:noFill/>
            </a:ln>
            <a:effectLst/>
          </c:spPr>
          <c:invertIfNegative val="0"/>
          <c:cat>
            <c:strRef>
              <c:f>'N-Stock'!$S$60:$S$73</c:f>
              <c:strCache>
                <c:ptCount val="14"/>
                <c:pt idx="0">
                  <c:v>(15.0%)</c:v>
                </c:pt>
                <c:pt idx="1">
                  <c:v>(12.5%)</c:v>
                </c:pt>
                <c:pt idx="2">
                  <c:v>(10.0%)</c:v>
                </c:pt>
                <c:pt idx="3">
                  <c:v>(7.5%)</c:v>
                </c:pt>
                <c:pt idx="4">
                  <c:v>(5.0%)</c:v>
                </c:pt>
                <c:pt idx="5">
                  <c:v>(2.5%)</c:v>
                </c:pt>
                <c:pt idx="6">
                  <c:v>0.0%</c:v>
                </c:pt>
                <c:pt idx="7">
                  <c:v>2.5%</c:v>
                </c:pt>
                <c:pt idx="8">
                  <c:v>5.0%</c:v>
                </c:pt>
                <c:pt idx="9">
                  <c:v>7.5%</c:v>
                </c:pt>
                <c:pt idx="10">
                  <c:v>10.0%</c:v>
                </c:pt>
                <c:pt idx="11">
                  <c:v>12.5%</c:v>
                </c:pt>
                <c:pt idx="12">
                  <c:v>15.0%</c:v>
                </c:pt>
                <c:pt idx="13">
                  <c:v>&gt;15.0%</c:v>
                </c:pt>
              </c:strCache>
            </c:strRef>
          </c:cat>
          <c:val>
            <c:numRef>
              <c:f>'N-Stock'!$AA$60:$AA$73</c:f>
              <c:numCache>
                <c:formatCode>#,##0.0%;\(#,##0.0%\);#,##0.0%</c:formatCode>
                <c:ptCount val="14"/>
                <c:pt idx="0">
                  <c:v>0</c:v>
                </c:pt>
                <c:pt idx="1">
                  <c:v>0</c:v>
                </c:pt>
                <c:pt idx="2">
                  <c:v>1.6393442622950821E-2</c:v>
                </c:pt>
                <c:pt idx="3">
                  <c:v>1.6393442622950821E-2</c:v>
                </c:pt>
                <c:pt idx="4">
                  <c:v>4.9180327868852458E-2</c:v>
                </c:pt>
                <c:pt idx="5">
                  <c:v>0.14754098360655737</c:v>
                </c:pt>
                <c:pt idx="6">
                  <c:v>0.24590163934426229</c:v>
                </c:pt>
                <c:pt idx="7">
                  <c:v>0.18032786885245902</c:v>
                </c:pt>
                <c:pt idx="8">
                  <c:v>0.19672131147540983</c:v>
                </c:pt>
                <c:pt idx="9">
                  <c:v>9.8360655737704916E-2</c:v>
                </c:pt>
                <c:pt idx="10">
                  <c:v>1.6393442622950821E-2</c:v>
                </c:pt>
                <c:pt idx="11">
                  <c:v>1.6393442622950821E-2</c:v>
                </c:pt>
                <c:pt idx="12">
                  <c:v>1.6393442622950821E-2</c:v>
                </c:pt>
                <c:pt idx="13">
                  <c:v>0</c:v>
                </c:pt>
              </c:numCache>
            </c:numRef>
          </c:val>
          <c:extLst>
            <c:ext xmlns:c16="http://schemas.microsoft.com/office/drawing/2014/chart" uri="{C3380CC4-5D6E-409C-BE32-E72D297353CC}">
              <c16:uniqueId val="{00000001-D062-4F47-8916-991C818BE9FB}"/>
            </c:ext>
          </c:extLst>
        </c:ser>
        <c:dLbls>
          <c:showLegendKey val="0"/>
          <c:showVal val="0"/>
          <c:showCatName val="0"/>
          <c:showSerName val="0"/>
          <c:showPercent val="0"/>
          <c:showBubbleSize val="0"/>
        </c:dLbls>
        <c:gapWidth val="219"/>
        <c:overlap val="-27"/>
        <c:axId val="989108616"/>
        <c:axId val="989111568"/>
      </c:barChart>
      <c:catAx>
        <c:axId val="98910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9111568"/>
        <c:crosses val="autoZero"/>
        <c:auto val="1"/>
        <c:lblAlgn val="ctr"/>
        <c:lblOffset val="100"/>
        <c:noMultiLvlLbl val="0"/>
      </c:catAx>
      <c:valAx>
        <c:axId val="989111568"/>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9108616"/>
        <c:crosses val="autoZero"/>
        <c:crossBetween val="between"/>
      </c:valAx>
      <c:spPr>
        <a:noFill/>
        <a:ln>
          <a:noFill/>
        </a:ln>
        <a:effectLst/>
      </c:spPr>
    </c:plotArea>
    <c:legend>
      <c:legendPos val="r"/>
      <c:layout>
        <c:manualLayout>
          <c:xMode val="edge"/>
          <c:yMode val="edge"/>
          <c:x val="0.84595336093752171"/>
          <c:y val="0.13492978618281942"/>
          <c:w val="0.10333525920695157"/>
          <c:h val="0.132292543257674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2783223919801"/>
          <c:y val="5.1234895455263059E-2"/>
          <c:w val="0.81409426529296691"/>
          <c:h val="0.86169993886775986"/>
        </c:manualLayout>
      </c:layout>
      <c:scatterChart>
        <c:scatterStyle val="lineMarker"/>
        <c:varyColors val="0"/>
        <c:ser>
          <c:idx val="0"/>
          <c:order val="0"/>
          <c:tx>
            <c:strRef>
              <c:f>'N-Stock'!$U$41</c:f>
              <c:strCache>
                <c:ptCount val="1"/>
                <c:pt idx="0">
                  <c:v>Average Return</c:v>
                </c:pt>
              </c:strCache>
            </c:strRef>
          </c:tx>
          <c:spPr>
            <a:ln w="28575" cap="rnd">
              <a:noFill/>
              <a:round/>
            </a:ln>
            <a:effectLst/>
          </c:spPr>
          <c:marker>
            <c:symbol val="circle"/>
            <c:size val="5"/>
            <c:spPr>
              <a:solidFill>
                <a:schemeClr val="accent1"/>
              </a:solidFill>
              <a:ln w="9525">
                <a:solidFill>
                  <a:schemeClr val="accent1"/>
                </a:solidFill>
              </a:ln>
              <a:effectLst/>
            </c:spPr>
          </c:marker>
          <c:dPt>
            <c:idx val="12"/>
            <c:marker>
              <c:symbol val="circle"/>
              <c:size val="5"/>
              <c:spPr>
                <a:solidFill>
                  <a:srgbClr val="00B050"/>
                </a:solidFill>
                <a:ln w="9525">
                  <a:solidFill>
                    <a:srgbClr val="00B050"/>
                  </a:solidFill>
                </a:ln>
                <a:effectLst/>
              </c:spPr>
            </c:marker>
            <c:bubble3D val="0"/>
            <c:extLst>
              <c:ext xmlns:c16="http://schemas.microsoft.com/office/drawing/2014/chart" uri="{C3380CC4-5D6E-409C-BE32-E72D297353CC}">
                <c16:uniqueId val="{0000002B-09A1-0049-819A-5D0365D016FD}"/>
              </c:ext>
            </c:extLst>
          </c:dPt>
          <c:dPt>
            <c:idx val="13"/>
            <c:marker>
              <c:symbol val="none"/>
            </c:marker>
            <c:bubble3D val="0"/>
            <c:extLst>
              <c:ext xmlns:c16="http://schemas.microsoft.com/office/drawing/2014/chart" uri="{C3380CC4-5D6E-409C-BE32-E72D297353CC}">
                <c16:uniqueId val="{00000000-4027-6E4B-8AEC-6DEA520E4004}"/>
              </c:ext>
            </c:extLst>
          </c:dPt>
          <c:dLbls>
            <c:dLbl>
              <c:idx val="0"/>
              <c:tx>
                <c:rich>
                  <a:bodyPr/>
                  <a:lstStyle/>
                  <a:p>
                    <a:fld id="{EA303025-92F5-A048-BA3F-D7B09B2E55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9A1-0049-819A-5D0365D016FD}"/>
                </c:ext>
              </c:extLst>
            </c:dLbl>
            <c:dLbl>
              <c:idx val="1"/>
              <c:tx>
                <c:rich>
                  <a:bodyPr/>
                  <a:lstStyle/>
                  <a:p>
                    <a:fld id="{503AB603-2418-C546-915D-0B05019659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027-6E4B-8AEC-6DEA520E4004}"/>
                </c:ext>
              </c:extLst>
            </c:dLbl>
            <c:dLbl>
              <c:idx val="2"/>
              <c:tx>
                <c:rich>
                  <a:bodyPr/>
                  <a:lstStyle/>
                  <a:p>
                    <a:r>
                      <a:rPr lang="en-US"/>
                      <a:t>IBM</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4027-6E4B-8AEC-6DEA520E4004}"/>
                </c:ext>
              </c:extLst>
            </c:dLbl>
            <c:dLbl>
              <c:idx val="3"/>
              <c:tx>
                <c:rich>
                  <a:bodyPr/>
                  <a:lstStyle/>
                  <a:p>
                    <a:fld id="{512E31ED-6541-354C-8745-AE0CBCD8AB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9A1-0049-819A-5D0365D016FD}"/>
                </c:ext>
              </c:extLst>
            </c:dLbl>
            <c:dLbl>
              <c:idx val="4"/>
              <c:tx>
                <c:rich>
                  <a:bodyPr/>
                  <a:lstStyle/>
                  <a:p>
                    <a:fld id="{40953353-C4AC-9047-A2D5-1489639AEB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9A1-0049-819A-5D0365D016FD}"/>
                </c:ext>
              </c:extLst>
            </c:dLbl>
            <c:dLbl>
              <c:idx val="5"/>
              <c:tx>
                <c:rich>
                  <a:bodyPr/>
                  <a:lstStyle/>
                  <a:p>
                    <a:fld id="{F96831EB-562F-D44A-8C19-4AD9FA6BF4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9A1-0049-819A-5D0365D016FD}"/>
                </c:ext>
              </c:extLst>
            </c:dLbl>
            <c:dLbl>
              <c:idx val="6"/>
              <c:tx>
                <c:rich>
                  <a:bodyPr/>
                  <a:lstStyle/>
                  <a:p>
                    <a:fld id="{72C18FF6-BAFE-E843-BB41-2AE55C7E5A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9A1-0049-819A-5D0365D016FD}"/>
                </c:ext>
              </c:extLst>
            </c:dLbl>
            <c:dLbl>
              <c:idx val="7"/>
              <c:tx>
                <c:rich>
                  <a:bodyPr/>
                  <a:lstStyle/>
                  <a:p>
                    <a:fld id="{394CB0D8-422A-FF47-A0DA-89D185E982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9A1-0049-819A-5D0365D016FD}"/>
                </c:ext>
              </c:extLst>
            </c:dLbl>
            <c:dLbl>
              <c:idx val="8"/>
              <c:tx>
                <c:rich>
                  <a:bodyPr/>
                  <a:lstStyle/>
                  <a:p>
                    <a:fld id="{770E36F6-3119-AA4B-A0BF-DF5D095D06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09A1-0049-819A-5D0365D016FD}"/>
                </c:ext>
              </c:extLst>
            </c:dLbl>
            <c:dLbl>
              <c:idx val="9"/>
              <c:tx>
                <c:rich>
                  <a:bodyPr/>
                  <a:lstStyle/>
                  <a:p>
                    <a:r>
                      <a:rPr lang="en-US"/>
                      <a:t>JPM</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4027-6E4B-8AEC-6DEA520E4004}"/>
                </c:ext>
              </c:extLst>
            </c:dLbl>
            <c:dLbl>
              <c:idx val="10"/>
              <c:tx>
                <c:rich>
                  <a:bodyPr/>
                  <a:lstStyle/>
                  <a:p>
                    <a:fld id="{211D32CE-50EB-C243-BB62-DD7374720C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09A1-0049-819A-5D0365D016FD}"/>
                </c:ext>
              </c:extLst>
            </c:dLbl>
            <c:dLbl>
              <c:idx val="11"/>
              <c:tx>
                <c:rich>
                  <a:bodyPr/>
                  <a:lstStyle/>
                  <a:p>
                    <a:fld id="{80BCB606-2BEE-7B4D-AFE3-F26E6EB946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09A1-0049-819A-5D0365D016FD}"/>
                </c:ext>
              </c:extLst>
            </c:dLbl>
            <c:dLbl>
              <c:idx val="12"/>
              <c:tx>
                <c:rich>
                  <a:bodyPr/>
                  <a:lstStyle/>
                  <a:p>
                    <a:fld id="{2CA1CF3D-EC2F-D945-8A8B-311E48F3B1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09A1-0049-819A-5D0365D016FD}"/>
                </c:ext>
              </c:extLst>
            </c:dLbl>
            <c:dLbl>
              <c:idx val="13"/>
              <c:delete val="1"/>
              <c:extLst>
                <c:ext xmlns:c15="http://schemas.microsoft.com/office/drawing/2012/chart" uri="{CE6537A1-D6FC-4f65-9D91-7224C49458BB}"/>
                <c:ext xmlns:c16="http://schemas.microsoft.com/office/drawing/2014/chart" uri="{C3380CC4-5D6E-409C-BE32-E72D297353CC}">
                  <c16:uniqueId val="{00000000-4027-6E4B-8AEC-6DEA520E400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'N-Stock'!$T$42:$T$55</c:f>
              <c:numCache>
                <c:formatCode>#,##0.0%;\(#,##0.0%\);#,##0.0%</c:formatCode>
                <c:ptCount val="14"/>
                <c:pt idx="0">
                  <c:v>0.22357540116199617</c:v>
                </c:pt>
                <c:pt idx="1">
                  <c:v>0.21934647608448596</c:v>
                </c:pt>
                <c:pt idx="2">
                  <c:v>0.17302149882275361</c:v>
                </c:pt>
                <c:pt idx="3">
                  <c:v>0.18102785688539219</c:v>
                </c:pt>
                <c:pt idx="4">
                  <c:v>0.14176111671099215</c:v>
                </c:pt>
                <c:pt idx="5">
                  <c:v>0.13434375010678426</c:v>
                </c:pt>
                <c:pt idx="6">
                  <c:v>0.24508978089628736</c:v>
                </c:pt>
                <c:pt idx="7">
                  <c:v>0.18771849544696476</c:v>
                </c:pt>
                <c:pt idx="8">
                  <c:v>0.19865240847110435</c:v>
                </c:pt>
                <c:pt idx="9">
                  <c:v>0.2366210255135594</c:v>
                </c:pt>
                <c:pt idx="10">
                  <c:v>0.16049291863489656</c:v>
                </c:pt>
                <c:pt idx="11">
                  <c:v>0.26256338739921603</c:v>
                </c:pt>
                <c:pt idx="12">
                  <c:v>9.8887499173304846E-2</c:v>
                </c:pt>
                <c:pt idx="13" formatCode="0.00%">
                  <c:v>0</c:v>
                </c:pt>
              </c:numCache>
            </c:numRef>
          </c:xVal>
          <c:yVal>
            <c:numRef>
              <c:f>'N-Stock'!$U$42:$U$55</c:f>
              <c:numCache>
                <c:formatCode>#,##0.0%;\(#,##0.0%\);#,##0.0%</c:formatCode>
                <c:ptCount val="14"/>
                <c:pt idx="0">
                  <c:v>0.22725521311475422</c:v>
                </c:pt>
                <c:pt idx="1">
                  <c:v>0.13017481967213115</c:v>
                </c:pt>
                <c:pt idx="2">
                  <c:v>1.5517967213114764E-2</c:v>
                </c:pt>
                <c:pt idx="3">
                  <c:v>0.15345698360655738</c:v>
                </c:pt>
                <c:pt idx="4">
                  <c:v>0.12616721311475407</c:v>
                </c:pt>
                <c:pt idx="5">
                  <c:v>9.2524131147540961E-2</c:v>
                </c:pt>
                <c:pt idx="6">
                  <c:v>4.8217573770491809E-2</c:v>
                </c:pt>
                <c:pt idx="7">
                  <c:v>9.5605967213114762E-2</c:v>
                </c:pt>
                <c:pt idx="8">
                  <c:v>0.20641259016393437</c:v>
                </c:pt>
                <c:pt idx="9">
                  <c:v>0.25914806557377063</c:v>
                </c:pt>
                <c:pt idx="10">
                  <c:v>7.0823213114754147E-2</c:v>
                </c:pt>
                <c:pt idx="11">
                  <c:v>0.20762891803278691</c:v>
                </c:pt>
                <c:pt idx="12">
                  <c:v>0.13607772131147541</c:v>
                </c:pt>
                <c:pt idx="13">
                  <c:v>3.1E-2</c:v>
                </c:pt>
              </c:numCache>
            </c:numRef>
          </c:yVal>
          <c:smooth val="0"/>
          <c:extLst>
            <c:ext xmlns:c15="http://schemas.microsoft.com/office/drawing/2012/chart" uri="{02D57815-91ED-43cb-92C2-25804820EDAC}">
              <c15:datalabelsRange>
                <c15:f>'N-Stock'!$S$42:$S$55</c15:f>
                <c15:dlblRangeCache>
                  <c:ptCount val="14"/>
                  <c:pt idx="0">
                    <c:v>MSFT</c:v>
                  </c:pt>
                  <c:pt idx="1">
                    <c:v>ADM</c:v>
                  </c:pt>
                  <c:pt idx="2">
                    <c:v>IBM</c:v>
                  </c:pt>
                  <c:pt idx="3">
                    <c:v>HSY</c:v>
                  </c:pt>
                  <c:pt idx="4">
                    <c:v>GIS</c:v>
                  </c:pt>
                  <c:pt idx="5">
                    <c:v>PG</c:v>
                  </c:pt>
                  <c:pt idx="6">
                    <c:v>CAT</c:v>
                  </c:pt>
                  <c:pt idx="7">
                    <c:v>DE</c:v>
                  </c:pt>
                  <c:pt idx="8">
                    <c:v>BA</c:v>
                  </c:pt>
                  <c:pt idx="9">
                    <c:v>JPM</c:v>
                  </c:pt>
                  <c:pt idx="10">
                    <c:v>WMT</c:v>
                  </c:pt>
                  <c:pt idx="11">
                    <c:v>EBAY</c:v>
                  </c:pt>
                  <c:pt idx="12">
                    <c:v>EWRET</c:v>
                  </c:pt>
                  <c:pt idx="13">
                    <c:v>Rf</c:v>
                  </c:pt>
                </c15:dlblRangeCache>
              </c15:datalabelsRange>
            </c:ext>
            <c:ext xmlns:c16="http://schemas.microsoft.com/office/drawing/2014/chart" uri="{C3380CC4-5D6E-409C-BE32-E72D297353CC}">
              <c16:uniqueId val="{00000004-4027-6E4B-8AEC-6DEA520E4004}"/>
            </c:ext>
          </c:extLst>
        </c:ser>
        <c:ser>
          <c:idx val="2"/>
          <c:order val="1"/>
          <c:tx>
            <c:v>GMV</c:v>
          </c:tx>
          <c:spPr>
            <a:ln w="25400" cap="rnd">
              <a:noFill/>
              <a:round/>
            </a:ln>
            <a:effectLst/>
          </c:spPr>
          <c:marker>
            <c:symbol val="diamond"/>
            <c:size val="7"/>
            <c:spPr>
              <a:solidFill>
                <a:srgbClr val="FF0000"/>
              </a:solidFill>
              <a:ln w="9525">
                <a:solidFill>
                  <a:schemeClr val="tx1"/>
                </a:solidFill>
              </a:ln>
              <a:effectLst/>
            </c:spPr>
          </c:marker>
          <c:xVal>
            <c:numRef>
              <c:f>'N-Stock'!$AD$24</c:f>
              <c:numCache>
                <c:formatCode>#,##0.0000%;\(#,##0.0000%\);#,##0.0000%</c:formatCode>
                <c:ptCount val="1"/>
                <c:pt idx="0">
                  <c:v>8.2853713831032405E-2</c:v>
                </c:pt>
              </c:numCache>
            </c:numRef>
          </c:xVal>
          <c:yVal>
            <c:numRef>
              <c:f>'N-Stock'!$AC$24</c:f>
              <c:numCache>
                <c:formatCode>#,##0.0000%;\(#,##0.0000%\);#,##0.0000%</c:formatCode>
                <c:ptCount val="1"/>
                <c:pt idx="0">
                  <c:v>0.10959846869745048</c:v>
                </c:pt>
              </c:numCache>
            </c:numRef>
          </c:yVal>
          <c:smooth val="0"/>
          <c:extLst>
            <c:ext xmlns:c16="http://schemas.microsoft.com/office/drawing/2014/chart" uri="{C3380CC4-5D6E-409C-BE32-E72D297353CC}">
              <c16:uniqueId val="{00000006-4027-6E4B-8AEC-6DEA520E4004}"/>
            </c:ext>
          </c:extLst>
        </c:ser>
        <c:ser>
          <c:idx val="3"/>
          <c:order val="2"/>
          <c:tx>
            <c:v>Efficient Portfolio (0.15)</c:v>
          </c:tx>
          <c:spPr>
            <a:ln w="25400" cap="rnd">
              <a:noFill/>
              <a:round/>
            </a:ln>
            <a:effectLst/>
          </c:spPr>
          <c:marker>
            <c:symbol val="square"/>
            <c:size val="7"/>
            <c:spPr>
              <a:solidFill>
                <a:schemeClr val="accent4"/>
              </a:solidFill>
              <a:ln w="9525">
                <a:solidFill>
                  <a:schemeClr val="tx1"/>
                </a:solidFill>
              </a:ln>
              <a:effectLst/>
            </c:spPr>
          </c:marker>
          <c:xVal>
            <c:numRef>
              <c:f>'N-Stock'!$AJ$24</c:f>
              <c:numCache>
                <c:formatCode>#,##0.0000%;\(#,##0.0000%\);#,##0.0000%</c:formatCode>
                <c:ptCount val="1"/>
                <c:pt idx="0">
                  <c:v>8.6628900250454513E-2</c:v>
                </c:pt>
              </c:numCache>
            </c:numRef>
          </c:xVal>
          <c:yVal>
            <c:numRef>
              <c:f>'N-Stock'!$AI$24</c:f>
              <c:numCache>
                <c:formatCode>#,##0.0000%;\(#,##0.0000%\);#,##0.0000%</c:formatCode>
                <c:ptCount val="1"/>
                <c:pt idx="0">
                  <c:v>0.15000000011280853</c:v>
                </c:pt>
              </c:numCache>
            </c:numRef>
          </c:yVal>
          <c:smooth val="0"/>
          <c:extLst>
            <c:ext xmlns:c16="http://schemas.microsoft.com/office/drawing/2014/chart" uri="{C3380CC4-5D6E-409C-BE32-E72D297353CC}">
              <c16:uniqueId val="{00000007-4027-6E4B-8AEC-6DEA520E4004}"/>
            </c:ext>
          </c:extLst>
        </c:ser>
        <c:ser>
          <c:idx val="1"/>
          <c:order val="3"/>
          <c:tx>
            <c:v>Efficient frontier</c:v>
          </c:tx>
          <c:spPr>
            <a:ln w="25400" cap="rnd">
              <a:solidFill>
                <a:srgbClr val="C00000"/>
              </a:solidFill>
              <a:round/>
            </a:ln>
            <a:effectLst/>
          </c:spPr>
          <c:marker>
            <c:symbol val="none"/>
          </c:marker>
          <c:xVal>
            <c:numRef>
              <c:f>'N-Stock'!$AW$24:$AW$38</c:f>
              <c:numCache>
                <c:formatCode>General</c:formatCode>
                <c:ptCount val="15"/>
                <c:pt idx="0">
                  <c:v>0.19548613064934819</c:v>
                </c:pt>
                <c:pt idx="1">
                  <c:v>0.18410923158529671</c:v>
                </c:pt>
                <c:pt idx="2">
                  <c:v>0.17290889897512063</c:v>
                </c:pt>
                <c:pt idx="3">
                  <c:v>0.16192177693514317</c:v>
                </c:pt>
                <c:pt idx="4">
                  <c:v>0.15119435392257805</c:v>
                </c:pt>
                <c:pt idx="5">
                  <c:v>0.14078600705142169</c:v>
                </c:pt>
                <c:pt idx="6">
                  <c:v>0.13077294527571781</c:v>
                </c:pt>
                <c:pt idx="7">
                  <c:v>0.12125313588470414</c:v>
                </c:pt>
                <c:pt idx="8">
                  <c:v>0.11235203166320067</c:v>
                </c:pt>
                <c:pt idx="9">
                  <c:v>0.10422826577761367</c:v>
                </c:pt>
                <c:pt idx="10">
                  <c:v>9.7077186127094803E-2</c:v>
                </c:pt>
                <c:pt idx="11">
                  <c:v>9.1128069533410225E-2</c:v>
                </c:pt>
                <c:pt idx="12">
                  <c:v>8.6628900250454513E-2</c:v>
                </c:pt>
                <c:pt idx="13">
                  <c:v>8.3813507094656597E-2</c:v>
                </c:pt>
                <c:pt idx="14">
                  <c:v>8.2853713831032405E-2</c:v>
                </c:pt>
              </c:numCache>
            </c:numRef>
          </c:xVal>
          <c:yVal>
            <c:numRef>
              <c:f>'N-Stock'!$AV$24:$AV$38</c:f>
              <c:numCache>
                <c:formatCode>#,##0.00%;\(#,##0.00%\);#,##0.00%</c:formatCode>
                <c:ptCount val="15"/>
                <c:pt idx="0">
                  <c:v>0.39240918860495688</c:v>
                </c:pt>
                <c:pt idx="1">
                  <c:v>0.37220842289727785</c:v>
                </c:pt>
                <c:pt idx="2">
                  <c:v>0.35200765718959881</c:v>
                </c:pt>
                <c:pt idx="3">
                  <c:v>0.33180689148191983</c:v>
                </c:pt>
                <c:pt idx="4">
                  <c:v>0.31160612577424079</c:v>
                </c:pt>
                <c:pt idx="5">
                  <c:v>0.29140536006656176</c:v>
                </c:pt>
                <c:pt idx="6">
                  <c:v>0.27120459435888272</c:v>
                </c:pt>
                <c:pt idx="7">
                  <c:v>0.25100382865120369</c:v>
                </c:pt>
                <c:pt idx="8">
                  <c:v>0.23080306294352462</c:v>
                </c:pt>
                <c:pt idx="9">
                  <c:v>0.21060229723584564</c:v>
                </c:pt>
                <c:pt idx="10">
                  <c:v>0.19040153152816658</c:v>
                </c:pt>
                <c:pt idx="11">
                  <c:v>0.17020076582048754</c:v>
                </c:pt>
                <c:pt idx="12">
                  <c:v>0.15000000011280853</c:v>
                </c:pt>
                <c:pt idx="13">
                  <c:v>0.1297992344051295</c:v>
                </c:pt>
                <c:pt idx="14">
                  <c:v>0.10959846869745048</c:v>
                </c:pt>
              </c:numCache>
            </c:numRef>
          </c:yVal>
          <c:smooth val="0"/>
          <c:extLst>
            <c:ext xmlns:c16="http://schemas.microsoft.com/office/drawing/2014/chart" uri="{C3380CC4-5D6E-409C-BE32-E72D297353CC}">
              <c16:uniqueId val="{00000003-8AFB-9F41-8EC4-55D17280CC1F}"/>
            </c:ext>
          </c:extLst>
        </c:ser>
        <c:ser>
          <c:idx val="4"/>
          <c:order val="4"/>
          <c:tx>
            <c:v>Inefficient frontier</c:v>
          </c:tx>
          <c:spPr>
            <a:ln w="25400" cap="rnd">
              <a:solidFill>
                <a:srgbClr val="0070C0"/>
              </a:solidFill>
              <a:round/>
            </a:ln>
            <a:effectLst/>
          </c:spPr>
          <c:marker>
            <c:symbol val="none"/>
          </c:marker>
          <c:xVal>
            <c:numRef>
              <c:f>'N-Stock'!$AW$38:$AW$48</c:f>
              <c:numCache>
                <c:formatCode>General</c:formatCode>
                <c:ptCount val="11"/>
                <c:pt idx="0">
                  <c:v>8.2853713831032405E-2</c:v>
                </c:pt>
                <c:pt idx="1">
                  <c:v>8.3813293282562734E-2</c:v>
                </c:pt>
                <c:pt idx="2">
                  <c:v>8.6628486523365092E-2</c:v>
                </c:pt>
                <c:pt idx="3">
                  <c:v>9.1127479582036749E-2</c:v>
                </c:pt>
                <c:pt idx="4">
                  <c:v>9.7076447729641954E-2</c:v>
                </c:pt>
                <c:pt idx="5">
                  <c:v>0.10422740610714147</c:v>
                </c:pt>
                <c:pt idx="6">
                  <c:v>0.11235107465007084</c:v>
                </c:pt>
                <c:pt idx="7">
                  <c:v>0.12125210133195334</c:v>
                </c:pt>
                <c:pt idx="8">
                  <c:v>0.13077184900041933</c:v>
                </c:pt>
                <c:pt idx="9">
                  <c:v>0.14078486145800059</c:v>
                </c:pt>
                <c:pt idx="10">
                  <c:v>0.15119316866741711</c:v>
                </c:pt>
              </c:numCache>
            </c:numRef>
          </c:xVal>
          <c:yVal>
            <c:numRef>
              <c:f>'N-Stock'!$AV$38:$AV$48</c:f>
              <c:numCache>
                <c:formatCode>#,##0.00%;\(#,##0.00%\);#,##0.00%</c:formatCode>
                <c:ptCount val="11"/>
                <c:pt idx="0">
                  <c:v>0.10959846869745048</c:v>
                </c:pt>
                <c:pt idx="1">
                  <c:v>8.9397702989771441E-2</c:v>
                </c:pt>
                <c:pt idx="2">
                  <c:v>6.9196937282092419E-2</c:v>
                </c:pt>
                <c:pt idx="3">
                  <c:v>4.8996171574413383E-2</c:v>
                </c:pt>
                <c:pt idx="4">
                  <c:v>2.8795405866734347E-2</c:v>
                </c:pt>
                <c:pt idx="5">
                  <c:v>8.5946401590553112E-3</c:v>
                </c:pt>
                <c:pt idx="6">
                  <c:v>-1.1606125548623669E-2</c:v>
                </c:pt>
                <c:pt idx="7">
                  <c:v>-3.1806891256302705E-2</c:v>
                </c:pt>
                <c:pt idx="8">
                  <c:v>-5.2007656963981796E-2</c:v>
                </c:pt>
                <c:pt idx="9">
                  <c:v>-7.2208422671660832E-2</c:v>
                </c:pt>
                <c:pt idx="10">
                  <c:v>-9.2409188379339868E-2</c:v>
                </c:pt>
              </c:numCache>
            </c:numRef>
          </c:yVal>
          <c:smooth val="0"/>
          <c:extLst>
            <c:ext xmlns:c16="http://schemas.microsoft.com/office/drawing/2014/chart" uri="{C3380CC4-5D6E-409C-BE32-E72D297353CC}">
              <c16:uniqueId val="{00000004-8AFB-9F41-8EC4-55D17280CC1F}"/>
            </c:ext>
          </c:extLst>
        </c:ser>
        <c:dLbls>
          <c:showLegendKey val="0"/>
          <c:showVal val="0"/>
          <c:showCatName val="0"/>
          <c:showSerName val="0"/>
          <c:showPercent val="0"/>
          <c:showBubbleSize val="0"/>
        </c:dLbls>
        <c:axId val="689612616"/>
        <c:axId val="689607040"/>
      </c:scatterChart>
      <c:valAx>
        <c:axId val="689612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 (Annual)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07040"/>
        <c:crosses val="autoZero"/>
        <c:crossBetween val="midCat"/>
      </c:valAx>
      <c:valAx>
        <c:axId val="689607040"/>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Average Return (Annual)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12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2783223919801"/>
          <c:y val="5.1234895455263059E-2"/>
          <c:w val="0.81409426529296691"/>
          <c:h val="0.86169993886775986"/>
        </c:manualLayout>
      </c:layout>
      <c:scatterChart>
        <c:scatterStyle val="lineMarker"/>
        <c:varyColors val="0"/>
        <c:ser>
          <c:idx val="0"/>
          <c:order val="0"/>
          <c:tx>
            <c:strRef>
              <c:f>'N-Stock'!$U$41</c:f>
              <c:strCache>
                <c:ptCount val="1"/>
                <c:pt idx="0">
                  <c:v>Average Return</c:v>
                </c:pt>
              </c:strCache>
            </c:strRef>
          </c:tx>
          <c:spPr>
            <a:ln w="28575" cap="rnd">
              <a:noFill/>
              <a:round/>
            </a:ln>
            <a:effectLst/>
          </c:spPr>
          <c:marker>
            <c:symbol val="circle"/>
            <c:size val="5"/>
            <c:spPr>
              <a:solidFill>
                <a:schemeClr val="accent1"/>
              </a:solidFill>
              <a:ln w="9525">
                <a:solidFill>
                  <a:schemeClr val="accent1"/>
                </a:solidFill>
              </a:ln>
              <a:effectLst/>
            </c:spPr>
          </c:marker>
          <c:dPt>
            <c:idx val="12"/>
            <c:marker>
              <c:symbol val="circle"/>
              <c:size val="5"/>
              <c:spPr>
                <a:solidFill>
                  <a:srgbClr val="00B050"/>
                </a:solidFill>
                <a:ln w="9525">
                  <a:solidFill>
                    <a:srgbClr val="00B050"/>
                  </a:solidFill>
                </a:ln>
                <a:effectLst/>
              </c:spPr>
            </c:marker>
            <c:bubble3D val="0"/>
            <c:extLst>
              <c:ext xmlns:c16="http://schemas.microsoft.com/office/drawing/2014/chart" uri="{C3380CC4-5D6E-409C-BE32-E72D297353CC}">
                <c16:uniqueId val="{00000000-57EB-9C42-B386-221A0F661577}"/>
              </c:ext>
            </c:extLst>
          </c:dPt>
          <c:dPt>
            <c:idx val="13"/>
            <c:marker>
              <c:symbol val="square"/>
              <c:size val="7"/>
              <c:spPr>
                <a:solidFill>
                  <a:srgbClr val="7030A0"/>
                </a:solidFill>
                <a:ln w="9525">
                  <a:solidFill>
                    <a:schemeClr val="tx1"/>
                  </a:solidFill>
                </a:ln>
                <a:effectLst/>
              </c:spPr>
            </c:marker>
            <c:bubble3D val="0"/>
            <c:extLst>
              <c:ext xmlns:c16="http://schemas.microsoft.com/office/drawing/2014/chart" uri="{C3380CC4-5D6E-409C-BE32-E72D297353CC}">
                <c16:uniqueId val="{00000001-57EB-9C42-B386-221A0F661577}"/>
              </c:ext>
            </c:extLst>
          </c:dPt>
          <c:dLbls>
            <c:dLbl>
              <c:idx val="0"/>
              <c:tx>
                <c:rich>
                  <a:bodyPr/>
                  <a:lstStyle/>
                  <a:p>
                    <a:fld id="{73D717DE-A57B-0A4D-AD89-5A9D6AF18C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7EB-9C42-B386-221A0F661577}"/>
                </c:ext>
              </c:extLst>
            </c:dLbl>
            <c:dLbl>
              <c:idx val="1"/>
              <c:tx>
                <c:rich>
                  <a:bodyPr/>
                  <a:lstStyle/>
                  <a:p>
                    <a:fld id="{52809C52-5A65-084C-9185-84FF486BB0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7EB-9C42-B386-221A0F661577}"/>
                </c:ext>
              </c:extLst>
            </c:dLbl>
            <c:dLbl>
              <c:idx val="2"/>
              <c:tx>
                <c:rich>
                  <a:bodyPr/>
                  <a:lstStyle/>
                  <a:p>
                    <a:r>
                      <a:rPr lang="en-US"/>
                      <a:t>IBM</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57EB-9C42-B386-221A0F661577}"/>
                </c:ext>
              </c:extLst>
            </c:dLbl>
            <c:dLbl>
              <c:idx val="3"/>
              <c:tx>
                <c:rich>
                  <a:bodyPr/>
                  <a:lstStyle/>
                  <a:p>
                    <a:fld id="{EC964F28-2D49-384F-86F0-453CBF77C8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EB-9C42-B386-221A0F661577}"/>
                </c:ext>
              </c:extLst>
            </c:dLbl>
            <c:dLbl>
              <c:idx val="4"/>
              <c:tx>
                <c:rich>
                  <a:bodyPr/>
                  <a:lstStyle/>
                  <a:p>
                    <a:fld id="{4953866E-099B-024E-BC39-85C21EBE14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EB-9C42-B386-221A0F661577}"/>
                </c:ext>
              </c:extLst>
            </c:dLbl>
            <c:dLbl>
              <c:idx val="5"/>
              <c:tx>
                <c:rich>
                  <a:bodyPr/>
                  <a:lstStyle/>
                  <a:p>
                    <a:fld id="{D44C77AE-9495-D645-BD0A-86D1544D7B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EB-9C42-B386-221A0F661577}"/>
                </c:ext>
              </c:extLst>
            </c:dLbl>
            <c:dLbl>
              <c:idx val="6"/>
              <c:tx>
                <c:rich>
                  <a:bodyPr/>
                  <a:lstStyle/>
                  <a:p>
                    <a:fld id="{45B67CF1-B3DB-EE47-AA40-C4EEE8C0BB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EB-9C42-B386-221A0F661577}"/>
                </c:ext>
              </c:extLst>
            </c:dLbl>
            <c:dLbl>
              <c:idx val="7"/>
              <c:tx>
                <c:rich>
                  <a:bodyPr/>
                  <a:lstStyle/>
                  <a:p>
                    <a:fld id="{6914339C-4D64-124F-B2A5-900CA14284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EB-9C42-B386-221A0F661577}"/>
                </c:ext>
              </c:extLst>
            </c:dLbl>
            <c:dLbl>
              <c:idx val="8"/>
              <c:tx>
                <c:rich>
                  <a:bodyPr/>
                  <a:lstStyle/>
                  <a:p>
                    <a:fld id="{85E8E051-D682-BB4E-8297-C8EB627862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7EB-9C42-B386-221A0F661577}"/>
                </c:ext>
              </c:extLst>
            </c:dLbl>
            <c:dLbl>
              <c:idx val="9"/>
              <c:tx>
                <c:rich>
                  <a:bodyPr/>
                  <a:lstStyle/>
                  <a:p>
                    <a:r>
                      <a:rPr lang="en-US"/>
                      <a:t>JPM</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57EB-9C42-B386-221A0F661577}"/>
                </c:ext>
              </c:extLst>
            </c:dLbl>
            <c:dLbl>
              <c:idx val="10"/>
              <c:tx>
                <c:rich>
                  <a:bodyPr/>
                  <a:lstStyle/>
                  <a:p>
                    <a:fld id="{33D8A024-93BA-7141-93FB-7B1139E89F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EB-9C42-B386-221A0F661577}"/>
                </c:ext>
              </c:extLst>
            </c:dLbl>
            <c:dLbl>
              <c:idx val="11"/>
              <c:tx>
                <c:rich>
                  <a:bodyPr/>
                  <a:lstStyle/>
                  <a:p>
                    <a:fld id="{C2C79136-D89B-334F-9B48-D14CB9A4E9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EB-9C42-B386-221A0F661577}"/>
                </c:ext>
              </c:extLst>
            </c:dLbl>
            <c:dLbl>
              <c:idx val="12"/>
              <c:tx>
                <c:rich>
                  <a:bodyPr/>
                  <a:lstStyle/>
                  <a:p>
                    <a:fld id="{F5F29C57-B6E0-9941-B47E-FEEAE92686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7EB-9C42-B386-221A0F661577}"/>
                </c:ext>
              </c:extLst>
            </c:dLbl>
            <c:dLbl>
              <c:idx val="13"/>
              <c:delete val="1"/>
              <c:extLst>
                <c:ext xmlns:c15="http://schemas.microsoft.com/office/drawing/2012/chart" uri="{CE6537A1-D6FC-4f65-9D91-7224C49458BB}"/>
                <c:ext xmlns:c16="http://schemas.microsoft.com/office/drawing/2014/chart" uri="{C3380CC4-5D6E-409C-BE32-E72D297353CC}">
                  <c16:uniqueId val="{00000001-57EB-9C42-B386-221A0F66157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'N-Stock'!$T$42:$T$55</c:f>
              <c:numCache>
                <c:formatCode>#,##0.0%;\(#,##0.0%\);#,##0.0%</c:formatCode>
                <c:ptCount val="14"/>
                <c:pt idx="0">
                  <c:v>0.22357540116199617</c:v>
                </c:pt>
                <c:pt idx="1">
                  <c:v>0.21934647608448596</c:v>
                </c:pt>
                <c:pt idx="2">
                  <c:v>0.17302149882275361</c:v>
                </c:pt>
                <c:pt idx="3">
                  <c:v>0.18102785688539219</c:v>
                </c:pt>
                <c:pt idx="4">
                  <c:v>0.14176111671099215</c:v>
                </c:pt>
                <c:pt idx="5">
                  <c:v>0.13434375010678426</c:v>
                </c:pt>
                <c:pt idx="6">
                  <c:v>0.24508978089628736</c:v>
                </c:pt>
                <c:pt idx="7">
                  <c:v>0.18771849544696476</c:v>
                </c:pt>
                <c:pt idx="8">
                  <c:v>0.19865240847110435</c:v>
                </c:pt>
                <c:pt idx="9">
                  <c:v>0.2366210255135594</c:v>
                </c:pt>
                <c:pt idx="10">
                  <c:v>0.16049291863489656</c:v>
                </c:pt>
                <c:pt idx="11">
                  <c:v>0.26256338739921603</c:v>
                </c:pt>
                <c:pt idx="12">
                  <c:v>9.8887499173304846E-2</c:v>
                </c:pt>
                <c:pt idx="13" formatCode="0.00%">
                  <c:v>0</c:v>
                </c:pt>
              </c:numCache>
            </c:numRef>
          </c:xVal>
          <c:yVal>
            <c:numRef>
              <c:f>'N-Stock'!$U$42:$U$55</c:f>
              <c:numCache>
                <c:formatCode>#,##0.0%;\(#,##0.0%\);#,##0.0%</c:formatCode>
                <c:ptCount val="14"/>
                <c:pt idx="0">
                  <c:v>0.22725521311475422</c:v>
                </c:pt>
                <c:pt idx="1">
                  <c:v>0.13017481967213115</c:v>
                </c:pt>
                <c:pt idx="2">
                  <c:v>1.5517967213114764E-2</c:v>
                </c:pt>
                <c:pt idx="3">
                  <c:v>0.15345698360655738</c:v>
                </c:pt>
                <c:pt idx="4">
                  <c:v>0.12616721311475407</c:v>
                </c:pt>
                <c:pt idx="5">
                  <c:v>9.2524131147540961E-2</c:v>
                </c:pt>
                <c:pt idx="6">
                  <c:v>4.8217573770491809E-2</c:v>
                </c:pt>
                <c:pt idx="7">
                  <c:v>9.5605967213114762E-2</c:v>
                </c:pt>
                <c:pt idx="8">
                  <c:v>0.20641259016393437</c:v>
                </c:pt>
                <c:pt idx="9">
                  <c:v>0.25914806557377063</c:v>
                </c:pt>
                <c:pt idx="10">
                  <c:v>7.0823213114754147E-2</c:v>
                </c:pt>
                <c:pt idx="11">
                  <c:v>0.20762891803278691</c:v>
                </c:pt>
                <c:pt idx="12">
                  <c:v>0.13607772131147541</c:v>
                </c:pt>
                <c:pt idx="13">
                  <c:v>3.1E-2</c:v>
                </c:pt>
              </c:numCache>
            </c:numRef>
          </c:yVal>
          <c:smooth val="0"/>
          <c:extLst>
            <c:ext xmlns:c15="http://schemas.microsoft.com/office/drawing/2012/chart" uri="{02D57815-91ED-43cb-92C2-25804820EDAC}">
              <c15:datalabelsRange>
                <c15:f>'N-Stock'!$S$42:$S$55</c15:f>
                <c15:dlblRangeCache>
                  <c:ptCount val="14"/>
                  <c:pt idx="0">
                    <c:v>MSFT</c:v>
                  </c:pt>
                  <c:pt idx="1">
                    <c:v>ADM</c:v>
                  </c:pt>
                  <c:pt idx="2">
                    <c:v>IBM</c:v>
                  </c:pt>
                  <c:pt idx="3">
                    <c:v>HSY</c:v>
                  </c:pt>
                  <c:pt idx="4">
                    <c:v>GIS</c:v>
                  </c:pt>
                  <c:pt idx="5">
                    <c:v>PG</c:v>
                  </c:pt>
                  <c:pt idx="6">
                    <c:v>CAT</c:v>
                  </c:pt>
                  <c:pt idx="7">
                    <c:v>DE</c:v>
                  </c:pt>
                  <c:pt idx="8">
                    <c:v>BA</c:v>
                  </c:pt>
                  <c:pt idx="9">
                    <c:v>JPM</c:v>
                  </c:pt>
                  <c:pt idx="10">
                    <c:v>WMT</c:v>
                  </c:pt>
                  <c:pt idx="11">
                    <c:v>EBAY</c:v>
                  </c:pt>
                  <c:pt idx="12">
                    <c:v>EWRET</c:v>
                  </c:pt>
                  <c:pt idx="13">
                    <c:v>Rf</c:v>
                  </c:pt>
                </c15:dlblRangeCache>
              </c15:datalabelsRange>
            </c:ext>
            <c:ext xmlns:c16="http://schemas.microsoft.com/office/drawing/2014/chart" uri="{C3380CC4-5D6E-409C-BE32-E72D297353CC}">
              <c16:uniqueId val="{0000000E-57EB-9C42-B386-221A0F661577}"/>
            </c:ext>
          </c:extLst>
        </c:ser>
        <c:ser>
          <c:idx val="2"/>
          <c:order val="1"/>
          <c:tx>
            <c:v>GMV</c:v>
          </c:tx>
          <c:spPr>
            <a:ln w="25400" cap="rnd">
              <a:noFill/>
              <a:round/>
            </a:ln>
            <a:effectLst/>
          </c:spPr>
          <c:marker>
            <c:symbol val="diamond"/>
            <c:size val="7"/>
            <c:spPr>
              <a:solidFill>
                <a:srgbClr val="FF0000"/>
              </a:solidFill>
              <a:ln w="9525">
                <a:solidFill>
                  <a:schemeClr val="tx1"/>
                </a:solidFill>
              </a:ln>
              <a:effectLst/>
            </c:spPr>
          </c:marker>
          <c:xVal>
            <c:numRef>
              <c:f>'N-Stock'!$AD$24</c:f>
              <c:numCache>
                <c:formatCode>#,##0.0000%;\(#,##0.0000%\);#,##0.0000%</c:formatCode>
                <c:ptCount val="1"/>
                <c:pt idx="0">
                  <c:v>8.2853713831032405E-2</c:v>
                </c:pt>
              </c:numCache>
            </c:numRef>
          </c:xVal>
          <c:yVal>
            <c:numRef>
              <c:f>'N-Stock'!$AC$24</c:f>
              <c:numCache>
                <c:formatCode>#,##0.0000%;\(#,##0.0000%\);#,##0.0000%</c:formatCode>
                <c:ptCount val="1"/>
                <c:pt idx="0">
                  <c:v>0.10959846869745048</c:v>
                </c:pt>
              </c:numCache>
            </c:numRef>
          </c:yVal>
          <c:smooth val="0"/>
          <c:extLst>
            <c:ext xmlns:c16="http://schemas.microsoft.com/office/drawing/2014/chart" uri="{C3380CC4-5D6E-409C-BE32-E72D297353CC}">
              <c16:uniqueId val="{0000000F-57EB-9C42-B386-221A0F661577}"/>
            </c:ext>
          </c:extLst>
        </c:ser>
        <c:ser>
          <c:idx val="1"/>
          <c:order val="2"/>
          <c:tx>
            <c:v>Risky Efficient frontier</c:v>
          </c:tx>
          <c:spPr>
            <a:ln w="25400" cap="rnd">
              <a:solidFill>
                <a:schemeClr val="accent1"/>
              </a:solidFill>
              <a:round/>
            </a:ln>
            <a:effectLst/>
          </c:spPr>
          <c:marker>
            <c:symbol val="none"/>
          </c:marker>
          <c:xVal>
            <c:numRef>
              <c:f>'N-Stock'!$AW$24:$AW$38</c:f>
              <c:numCache>
                <c:formatCode>General</c:formatCode>
                <c:ptCount val="15"/>
                <c:pt idx="0">
                  <c:v>0.19548613064934819</c:v>
                </c:pt>
                <c:pt idx="1">
                  <c:v>0.18410923158529671</c:v>
                </c:pt>
                <c:pt idx="2">
                  <c:v>0.17290889897512063</c:v>
                </c:pt>
                <c:pt idx="3">
                  <c:v>0.16192177693514317</c:v>
                </c:pt>
                <c:pt idx="4">
                  <c:v>0.15119435392257805</c:v>
                </c:pt>
                <c:pt idx="5">
                  <c:v>0.14078600705142169</c:v>
                </c:pt>
                <c:pt idx="6">
                  <c:v>0.13077294527571781</c:v>
                </c:pt>
                <c:pt idx="7">
                  <c:v>0.12125313588470414</c:v>
                </c:pt>
                <c:pt idx="8">
                  <c:v>0.11235203166320067</c:v>
                </c:pt>
                <c:pt idx="9">
                  <c:v>0.10422826577761367</c:v>
                </c:pt>
                <c:pt idx="10">
                  <c:v>9.7077186127094803E-2</c:v>
                </c:pt>
                <c:pt idx="11">
                  <c:v>9.1128069533410225E-2</c:v>
                </c:pt>
                <c:pt idx="12">
                  <c:v>8.6628900250454513E-2</c:v>
                </c:pt>
                <c:pt idx="13">
                  <c:v>8.3813507094656597E-2</c:v>
                </c:pt>
                <c:pt idx="14">
                  <c:v>8.2853713831032405E-2</c:v>
                </c:pt>
              </c:numCache>
            </c:numRef>
          </c:xVal>
          <c:yVal>
            <c:numRef>
              <c:f>'N-Stock'!$AV$24:$AV$38</c:f>
              <c:numCache>
                <c:formatCode>#,##0.00%;\(#,##0.00%\);#,##0.00%</c:formatCode>
                <c:ptCount val="15"/>
                <c:pt idx="0">
                  <c:v>0.39240918860495688</c:v>
                </c:pt>
                <c:pt idx="1">
                  <c:v>0.37220842289727785</c:v>
                </c:pt>
                <c:pt idx="2">
                  <c:v>0.35200765718959881</c:v>
                </c:pt>
                <c:pt idx="3">
                  <c:v>0.33180689148191983</c:v>
                </c:pt>
                <c:pt idx="4">
                  <c:v>0.31160612577424079</c:v>
                </c:pt>
                <c:pt idx="5">
                  <c:v>0.29140536006656176</c:v>
                </c:pt>
                <c:pt idx="6">
                  <c:v>0.27120459435888272</c:v>
                </c:pt>
                <c:pt idx="7">
                  <c:v>0.25100382865120369</c:v>
                </c:pt>
                <c:pt idx="8">
                  <c:v>0.23080306294352462</c:v>
                </c:pt>
                <c:pt idx="9">
                  <c:v>0.21060229723584564</c:v>
                </c:pt>
                <c:pt idx="10">
                  <c:v>0.19040153152816658</c:v>
                </c:pt>
                <c:pt idx="11">
                  <c:v>0.17020076582048754</c:v>
                </c:pt>
                <c:pt idx="12">
                  <c:v>0.15000000011280853</c:v>
                </c:pt>
                <c:pt idx="13">
                  <c:v>0.1297992344051295</c:v>
                </c:pt>
                <c:pt idx="14">
                  <c:v>0.10959846869745048</c:v>
                </c:pt>
              </c:numCache>
            </c:numRef>
          </c:yVal>
          <c:smooth val="0"/>
          <c:extLst>
            <c:ext xmlns:c16="http://schemas.microsoft.com/office/drawing/2014/chart" uri="{C3380CC4-5D6E-409C-BE32-E72D297353CC}">
              <c16:uniqueId val="{00000011-57EB-9C42-B386-221A0F661577}"/>
            </c:ext>
          </c:extLst>
        </c:ser>
        <c:ser>
          <c:idx val="4"/>
          <c:order val="3"/>
          <c:tx>
            <c:v>Risky Inefficient frontier</c:v>
          </c:tx>
          <c:spPr>
            <a:ln w="25400" cap="rnd">
              <a:solidFill>
                <a:srgbClr val="0070C0"/>
              </a:solidFill>
              <a:round/>
            </a:ln>
            <a:effectLst/>
          </c:spPr>
          <c:marker>
            <c:symbol val="none"/>
          </c:marker>
          <c:xVal>
            <c:numRef>
              <c:f>'N-Stock'!$AW$38:$AW$48</c:f>
              <c:numCache>
                <c:formatCode>General</c:formatCode>
                <c:ptCount val="11"/>
                <c:pt idx="0">
                  <c:v>8.2853713831032405E-2</c:v>
                </c:pt>
                <c:pt idx="1">
                  <c:v>8.3813293282562734E-2</c:v>
                </c:pt>
                <c:pt idx="2">
                  <c:v>8.6628486523365092E-2</c:v>
                </c:pt>
                <c:pt idx="3">
                  <c:v>9.1127479582036749E-2</c:v>
                </c:pt>
                <c:pt idx="4">
                  <c:v>9.7076447729641954E-2</c:v>
                </c:pt>
                <c:pt idx="5">
                  <c:v>0.10422740610714147</c:v>
                </c:pt>
                <c:pt idx="6">
                  <c:v>0.11235107465007084</c:v>
                </c:pt>
                <c:pt idx="7">
                  <c:v>0.12125210133195334</c:v>
                </c:pt>
                <c:pt idx="8">
                  <c:v>0.13077184900041933</c:v>
                </c:pt>
                <c:pt idx="9">
                  <c:v>0.14078486145800059</c:v>
                </c:pt>
                <c:pt idx="10">
                  <c:v>0.15119316866741711</c:v>
                </c:pt>
              </c:numCache>
            </c:numRef>
          </c:xVal>
          <c:yVal>
            <c:numRef>
              <c:f>'N-Stock'!$AV$38:$AV$48</c:f>
              <c:numCache>
                <c:formatCode>#,##0.00%;\(#,##0.00%\);#,##0.00%</c:formatCode>
                <c:ptCount val="11"/>
                <c:pt idx="0">
                  <c:v>0.10959846869745048</c:v>
                </c:pt>
                <c:pt idx="1">
                  <c:v>8.9397702989771441E-2</c:v>
                </c:pt>
                <c:pt idx="2">
                  <c:v>6.9196937282092419E-2</c:v>
                </c:pt>
                <c:pt idx="3">
                  <c:v>4.8996171574413383E-2</c:v>
                </c:pt>
                <c:pt idx="4">
                  <c:v>2.8795405866734347E-2</c:v>
                </c:pt>
                <c:pt idx="5">
                  <c:v>8.5946401590553112E-3</c:v>
                </c:pt>
                <c:pt idx="6">
                  <c:v>-1.1606125548623669E-2</c:v>
                </c:pt>
                <c:pt idx="7">
                  <c:v>-3.1806891256302705E-2</c:v>
                </c:pt>
                <c:pt idx="8">
                  <c:v>-5.2007656963981796E-2</c:v>
                </c:pt>
                <c:pt idx="9">
                  <c:v>-7.2208422671660832E-2</c:v>
                </c:pt>
                <c:pt idx="10">
                  <c:v>-9.2409188379339868E-2</c:v>
                </c:pt>
              </c:numCache>
            </c:numRef>
          </c:yVal>
          <c:smooth val="0"/>
          <c:extLst>
            <c:ext xmlns:c16="http://schemas.microsoft.com/office/drawing/2014/chart" uri="{C3380CC4-5D6E-409C-BE32-E72D297353CC}">
              <c16:uniqueId val="{00000012-57EB-9C42-B386-221A0F661577}"/>
            </c:ext>
          </c:extLst>
        </c:ser>
        <c:ser>
          <c:idx val="5"/>
          <c:order val="4"/>
          <c:tx>
            <c:v>Efficient frontier</c:v>
          </c:tx>
          <c:spPr>
            <a:ln w="25400" cap="rnd">
              <a:solidFill>
                <a:srgbClr val="C00000"/>
              </a:solidFill>
              <a:round/>
            </a:ln>
            <a:effectLst/>
          </c:spPr>
          <c:marker>
            <c:symbol val="none"/>
          </c:marker>
          <c:dPt>
            <c:idx val="5"/>
            <c:marker>
              <c:symbol val="circle"/>
              <c:size val="7"/>
              <c:spPr>
                <a:solidFill>
                  <a:srgbClr val="00B0F0"/>
                </a:solidFill>
                <a:ln w="9525">
                  <a:solidFill>
                    <a:schemeClr val="tx1"/>
                  </a:solidFill>
                </a:ln>
                <a:effectLst/>
              </c:spPr>
            </c:marker>
            <c:bubble3D val="0"/>
            <c:extLst>
              <c:ext xmlns:c16="http://schemas.microsoft.com/office/drawing/2014/chart" uri="{C3380CC4-5D6E-409C-BE32-E72D297353CC}">
                <c16:uniqueId val="{00000018-57EB-9C42-B386-221A0F661577}"/>
              </c:ext>
            </c:extLst>
          </c:dPt>
          <c:xVal>
            <c:numRef>
              <c:f>'N-Stock'!$BB$24:$BB$39</c:f>
              <c:numCache>
                <c:formatCode>#,##0.0%;\(#,##0.0%\);#,##0.0%</c:formatCode>
                <c:ptCount val="16"/>
                <c:pt idx="0">
                  <c:v>0.24338367601192656</c:v>
                </c:pt>
                <c:pt idx="1">
                  <c:v>0.22715809761113145</c:v>
                </c:pt>
                <c:pt idx="2">
                  <c:v>0.21093251921033637</c:v>
                </c:pt>
                <c:pt idx="3">
                  <c:v>0.19470694080954126</c:v>
                </c:pt>
                <c:pt idx="4">
                  <c:v>0.17848136240874618</c:v>
                </c:pt>
                <c:pt idx="5">
                  <c:v>0.16225578400795104</c:v>
                </c:pt>
                <c:pt idx="6">
                  <c:v>0.14603020560715596</c:v>
                </c:pt>
                <c:pt idx="7">
                  <c:v>0.12980462720636085</c:v>
                </c:pt>
                <c:pt idx="8">
                  <c:v>0.11357904880556573</c:v>
                </c:pt>
                <c:pt idx="9">
                  <c:v>9.7353470404770631E-2</c:v>
                </c:pt>
                <c:pt idx="10">
                  <c:v>8.1127892003975521E-2</c:v>
                </c:pt>
                <c:pt idx="11">
                  <c:v>6.4902313603180425E-2</c:v>
                </c:pt>
                <c:pt idx="12">
                  <c:v>4.8676735202385323E-2</c:v>
                </c:pt>
                <c:pt idx="13">
                  <c:v>3.245115680159022E-2</c:v>
                </c:pt>
                <c:pt idx="14">
                  <c:v>1.622557840079512E-2</c:v>
                </c:pt>
                <c:pt idx="15">
                  <c:v>0</c:v>
                </c:pt>
              </c:numCache>
            </c:numRef>
          </c:xVal>
          <c:yVal>
            <c:numRef>
              <c:f>'N-Stock'!$BA$24:$BA$39</c:f>
              <c:numCache>
                <c:formatCode>#,##0.0%;\(#,##0.0%\);#,##0.0%</c:formatCode>
                <c:ptCount val="16"/>
                <c:pt idx="0">
                  <c:v>0.48314156896016625</c:v>
                </c:pt>
                <c:pt idx="1">
                  <c:v>0.45299879769615514</c:v>
                </c:pt>
                <c:pt idx="2">
                  <c:v>0.42285602643214415</c:v>
                </c:pt>
                <c:pt idx="3">
                  <c:v>0.39271325516813299</c:v>
                </c:pt>
                <c:pt idx="4">
                  <c:v>0.36257048390412194</c:v>
                </c:pt>
                <c:pt idx="5">
                  <c:v>0.33242771264011084</c:v>
                </c:pt>
                <c:pt idx="6">
                  <c:v>0.30228494137609974</c:v>
                </c:pt>
                <c:pt idx="7">
                  <c:v>0.27214217011208869</c:v>
                </c:pt>
                <c:pt idx="8">
                  <c:v>0.24199939884807758</c:v>
                </c:pt>
                <c:pt idx="9">
                  <c:v>0.21185662758406648</c:v>
                </c:pt>
                <c:pt idx="10">
                  <c:v>0.18171385632005543</c:v>
                </c:pt>
                <c:pt idx="11">
                  <c:v>0.15157108505604436</c:v>
                </c:pt>
                <c:pt idx="12">
                  <c:v>0.12142831379203327</c:v>
                </c:pt>
                <c:pt idx="13">
                  <c:v>9.1285542528022193E-2</c:v>
                </c:pt>
                <c:pt idx="14">
                  <c:v>6.1142771264011117E-2</c:v>
                </c:pt>
                <c:pt idx="15">
                  <c:v>3.0999999999999996E-2</c:v>
                </c:pt>
              </c:numCache>
            </c:numRef>
          </c:yVal>
          <c:smooth val="0"/>
          <c:extLst>
            <c:ext xmlns:c16="http://schemas.microsoft.com/office/drawing/2014/chart" uri="{C3380CC4-5D6E-409C-BE32-E72D297353CC}">
              <c16:uniqueId val="{00000015-57EB-9C42-B386-221A0F661577}"/>
            </c:ext>
          </c:extLst>
        </c:ser>
        <c:ser>
          <c:idx val="6"/>
          <c:order val="5"/>
          <c:tx>
            <c:v>Inefficient frontier</c:v>
          </c:tx>
          <c:spPr>
            <a:ln w="25400" cap="rnd">
              <a:solidFill>
                <a:srgbClr val="00B050"/>
              </a:solidFill>
              <a:round/>
            </a:ln>
            <a:effectLst/>
          </c:spPr>
          <c:marker>
            <c:symbol val="none"/>
          </c:marker>
          <c:xVal>
            <c:numRef>
              <c:f>'N-Stock'!$BB$39:$BB$44</c:f>
              <c:numCache>
                <c:formatCode>#,##0.0%;\(#,##0.0%\);#,##0.0%</c:formatCode>
                <c:ptCount val="6"/>
                <c:pt idx="0">
                  <c:v>0</c:v>
                </c:pt>
                <c:pt idx="1">
                  <c:v>1.6225578400795086E-2</c:v>
                </c:pt>
                <c:pt idx="2">
                  <c:v>3.2451156801590199E-2</c:v>
                </c:pt>
                <c:pt idx="3">
                  <c:v>4.8676735202385323E-2</c:v>
                </c:pt>
                <c:pt idx="4">
                  <c:v>6.4902313603180439E-2</c:v>
                </c:pt>
                <c:pt idx="5">
                  <c:v>8.1127892003975563E-2</c:v>
                </c:pt>
              </c:numCache>
            </c:numRef>
          </c:xVal>
          <c:yVal>
            <c:numRef>
              <c:f>'N-Stock'!$BA$39:$BA$44</c:f>
              <c:numCache>
                <c:formatCode>#,##0.0%;\(#,##0.0%\);#,##0.0%</c:formatCode>
                <c:ptCount val="6"/>
                <c:pt idx="0">
                  <c:v>3.0999999999999996E-2</c:v>
                </c:pt>
                <c:pt idx="1">
                  <c:v>8.5722873598895882E-4</c:v>
                </c:pt>
                <c:pt idx="2">
                  <c:v>-2.9285542528022152E-2</c:v>
                </c:pt>
                <c:pt idx="3">
                  <c:v>-5.9428313792033269E-2</c:v>
                </c:pt>
                <c:pt idx="4">
                  <c:v>-8.9571085056044386E-2</c:v>
                </c:pt>
                <c:pt idx="5">
                  <c:v>-0.11971385632005549</c:v>
                </c:pt>
              </c:numCache>
            </c:numRef>
          </c:yVal>
          <c:smooth val="0"/>
          <c:extLst>
            <c:ext xmlns:c16="http://schemas.microsoft.com/office/drawing/2014/chart" uri="{C3380CC4-5D6E-409C-BE32-E72D297353CC}">
              <c16:uniqueId val="{00000016-57EB-9C42-B386-221A0F661577}"/>
            </c:ext>
          </c:extLst>
        </c:ser>
        <c:dLbls>
          <c:showLegendKey val="0"/>
          <c:showVal val="0"/>
          <c:showCatName val="0"/>
          <c:showSerName val="0"/>
          <c:showPercent val="0"/>
          <c:showBubbleSize val="0"/>
        </c:dLbls>
        <c:axId val="689612616"/>
        <c:axId val="689607040"/>
      </c:scatterChart>
      <c:valAx>
        <c:axId val="689612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 (Annual)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07040"/>
        <c:crosses val="autoZero"/>
        <c:crossBetween val="midCat"/>
      </c:valAx>
      <c:valAx>
        <c:axId val="689607040"/>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Average Return (Annual)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12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166687</xdr:rowOff>
    </xdr:from>
    <xdr:to>
      <xdr:col>7</xdr:col>
      <xdr:colOff>817563</xdr:colOff>
      <xdr:row>13</xdr:row>
      <xdr:rowOff>158750</xdr:rowOff>
    </xdr:to>
    <xdr:sp macro="" textlink="">
      <xdr:nvSpPr>
        <xdr:cNvPr id="2" name="TextBox 1">
          <a:extLst>
            <a:ext uri="{FF2B5EF4-FFF2-40B4-BE49-F238E27FC236}">
              <a16:creationId xmlns:a16="http://schemas.microsoft.com/office/drawing/2014/main" id="{391D30DB-A176-C34D-9332-A056A979D79D}"/>
            </a:ext>
          </a:extLst>
        </xdr:cNvPr>
        <xdr:cNvSpPr txBox="1"/>
      </xdr:nvSpPr>
      <xdr:spPr>
        <a:xfrm>
          <a:off x="223839" y="166687"/>
          <a:ext cx="5762624" cy="213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Copyright</a:t>
          </a:r>
          <a:r>
            <a:rPr lang="en-US" sz="1000" baseline="0">
              <a:latin typeface="Arial" panose="020B0604020202020204" pitchFamily="34" charset="0"/>
              <a:cs typeface="Arial" panose="020B0604020202020204" pitchFamily="34" charset="0"/>
            </a:rPr>
            <a:t> © 2021 Michael R. Roberts. </a:t>
          </a:r>
          <a:r>
            <a:rPr lang="en-US" sz="1000">
              <a:solidFill>
                <a:schemeClr val="dk1"/>
              </a:solidFill>
              <a:effectLst/>
              <a:latin typeface="Arial" panose="020B0604020202020204" pitchFamily="34" charset="0"/>
              <a:ea typeface="+mn-ea"/>
              <a:cs typeface="Arial" panose="020B0604020202020204" pitchFamily="34" charset="0"/>
            </a:rPr>
            <a:t>All rights reserved. No part of this book may be re-</a:t>
          </a:r>
        </a:p>
        <a:p>
          <a:r>
            <a:rPr lang="en-US" sz="1000">
              <a:solidFill>
                <a:schemeClr val="dk1"/>
              </a:solidFill>
              <a:effectLst/>
              <a:latin typeface="Arial" panose="020B0604020202020204" pitchFamily="34" charset="0"/>
              <a:ea typeface="+mn-ea"/>
              <a:cs typeface="Arial" panose="020B0604020202020204" pitchFamily="34" charset="0"/>
            </a:rPr>
            <a:t>produced, distributed, or transmitted in any form or by any means, including photocopying,</a:t>
          </a:r>
        </a:p>
        <a:p>
          <a:r>
            <a:rPr lang="en-US" sz="1000">
              <a:solidFill>
                <a:schemeClr val="dk1"/>
              </a:solidFill>
              <a:effectLst/>
              <a:latin typeface="Arial" panose="020B0604020202020204" pitchFamily="34" charset="0"/>
              <a:ea typeface="+mn-ea"/>
              <a:cs typeface="Arial" panose="020B0604020202020204" pitchFamily="34" charset="0"/>
            </a:rPr>
            <a:t>recording, or other electronic or mechanical methods, without the prior written permission</a:t>
          </a:r>
        </a:p>
        <a:p>
          <a:r>
            <a:rPr lang="en-US" sz="1000">
              <a:solidFill>
                <a:schemeClr val="dk1"/>
              </a:solidFill>
              <a:effectLst/>
              <a:latin typeface="Arial" panose="020B0604020202020204" pitchFamily="34" charset="0"/>
              <a:ea typeface="+mn-ea"/>
              <a:cs typeface="Arial" panose="020B0604020202020204" pitchFamily="34" charset="0"/>
            </a:rPr>
            <a:t>of the author. For permission requests, contact the author at the address below.</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Michael R. Roberts</a:t>
          </a:r>
        </a:p>
        <a:p>
          <a:r>
            <a:rPr lang="en-US" sz="1000">
              <a:solidFill>
                <a:schemeClr val="dk1"/>
              </a:solidFill>
              <a:effectLst/>
              <a:latin typeface="Arial" panose="020B0604020202020204" pitchFamily="34" charset="0"/>
              <a:ea typeface="+mn-ea"/>
              <a:cs typeface="Arial" panose="020B0604020202020204" pitchFamily="34" charset="0"/>
            </a:rPr>
            <a:t>The Wharton School</a:t>
          </a:r>
        </a:p>
        <a:p>
          <a:r>
            <a:rPr lang="en-US" sz="1000">
              <a:solidFill>
                <a:schemeClr val="dk1"/>
              </a:solidFill>
              <a:effectLst/>
              <a:latin typeface="Arial" panose="020B0604020202020204" pitchFamily="34" charset="0"/>
              <a:ea typeface="+mn-ea"/>
              <a:cs typeface="Arial" panose="020B0604020202020204" pitchFamily="34" charset="0"/>
            </a:rPr>
            <a:t>University of Pennsylvania</a:t>
          </a:r>
        </a:p>
        <a:p>
          <a:r>
            <a:rPr lang="en-US" sz="1000">
              <a:solidFill>
                <a:schemeClr val="dk1"/>
              </a:solidFill>
              <a:effectLst/>
              <a:latin typeface="Arial" panose="020B0604020202020204" pitchFamily="34" charset="0"/>
              <a:ea typeface="+mn-ea"/>
              <a:cs typeface="Arial" panose="020B0604020202020204" pitchFamily="34" charset="0"/>
            </a:rPr>
            <a:t>3620 Locust Walk, Suite 2400</a:t>
          </a:r>
        </a:p>
        <a:p>
          <a:r>
            <a:rPr lang="en-US" sz="1000">
              <a:solidFill>
                <a:schemeClr val="dk1"/>
              </a:solidFill>
              <a:effectLst/>
              <a:latin typeface="Arial" panose="020B0604020202020204" pitchFamily="34" charset="0"/>
              <a:ea typeface="+mn-ea"/>
              <a:cs typeface="Arial" panose="020B0604020202020204" pitchFamily="34" charset="0"/>
            </a:rPr>
            <a:t>Philadelphia, PA 19104</a:t>
          </a:r>
        </a:p>
        <a:p>
          <a:r>
            <a:rPr lang="en-US" sz="1000">
              <a:solidFill>
                <a:schemeClr val="dk1"/>
              </a:solidFill>
              <a:effectLst/>
              <a:latin typeface="Arial" panose="020B0604020202020204" pitchFamily="34" charset="0"/>
              <a:ea typeface="+mn-ea"/>
              <a:cs typeface="Arial" panose="020B0604020202020204" pitchFamily="34" charset="0"/>
            </a:rPr>
            <a:t>Email: mrrobert@wharton.upenn.edu</a:t>
          </a:r>
        </a:p>
        <a:p>
          <a:r>
            <a:rPr lang="en-US" sz="1000">
              <a:solidFill>
                <a:schemeClr val="dk1"/>
              </a:solidFill>
              <a:effectLst/>
              <a:latin typeface="Arial" panose="020B0604020202020204" pitchFamily="34" charset="0"/>
              <a:ea typeface="+mn-ea"/>
              <a:cs typeface="Arial" panose="020B0604020202020204" pitchFamily="34" charset="0"/>
            </a:rPr>
            <a:t>Phone: (215) 573-9780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668866</xdr:colOff>
      <xdr:row>19</xdr:row>
      <xdr:rowOff>8467</xdr:rowOff>
    </xdr:from>
    <xdr:to>
      <xdr:col>15</xdr:col>
      <xdr:colOff>795866</xdr:colOff>
      <xdr:row>35</xdr:row>
      <xdr:rowOff>42333</xdr:rowOff>
    </xdr:to>
    <xdr:graphicFrame macro="">
      <xdr:nvGraphicFramePr>
        <xdr:cNvPr id="3" name="Chart 2">
          <a:extLst>
            <a:ext uri="{FF2B5EF4-FFF2-40B4-BE49-F238E27FC236}">
              <a16:creationId xmlns:a16="http://schemas.microsoft.com/office/drawing/2014/main" id="{B16196E0-8002-AB4A-A772-A444DF4999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xdr:colOff>
      <xdr:row>74</xdr:row>
      <xdr:rowOff>135467</xdr:rowOff>
    </xdr:from>
    <xdr:to>
      <xdr:col>11</xdr:col>
      <xdr:colOff>482601</xdr:colOff>
      <xdr:row>91</xdr:row>
      <xdr:rowOff>1</xdr:rowOff>
    </xdr:to>
    <xdr:graphicFrame macro="">
      <xdr:nvGraphicFramePr>
        <xdr:cNvPr id="3" name="Chart 2">
          <a:extLst>
            <a:ext uri="{FF2B5EF4-FFF2-40B4-BE49-F238E27FC236}">
              <a16:creationId xmlns:a16="http://schemas.microsoft.com/office/drawing/2014/main" id="{C5E9C0FD-C436-7A47-86B9-D5D92332ED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xdr:colOff>
      <xdr:row>93</xdr:row>
      <xdr:rowOff>0</xdr:rowOff>
    </xdr:from>
    <xdr:to>
      <xdr:col>11</xdr:col>
      <xdr:colOff>482601</xdr:colOff>
      <xdr:row>109</xdr:row>
      <xdr:rowOff>33867</xdr:rowOff>
    </xdr:to>
    <xdr:graphicFrame macro="">
      <xdr:nvGraphicFramePr>
        <xdr:cNvPr id="4" name="Chart 3">
          <a:extLst>
            <a:ext uri="{FF2B5EF4-FFF2-40B4-BE49-F238E27FC236}">
              <a16:creationId xmlns:a16="http://schemas.microsoft.com/office/drawing/2014/main" id="{FB3F83C5-0CDA-1A46-84DC-48CEF785C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406012</xdr:colOff>
      <xdr:row>10</xdr:row>
      <xdr:rowOff>68566</xdr:rowOff>
    </xdr:from>
    <xdr:to>
      <xdr:col>19</xdr:col>
      <xdr:colOff>444112</xdr:colOff>
      <xdr:row>26</xdr:row>
      <xdr:rowOff>72967</xdr:rowOff>
    </xdr:to>
    <xdr:graphicFrame macro="">
      <xdr:nvGraphicFramePr>
        <xdr:cNvPr id="5" name="Chart 4">
          <a:extLst>
            <a:ext uri="{FF2B5EF4-FFF2-40B4-BE49-F238E27FC236}">
              <a16:creationId xmlns:a16="http://schemas.microsoft.com/office/drawing/2014/main" id="{94BC3826-1148-5749-9A47-70BE112A6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209550</xdr:colOff>
      <xdr:row>3</xdr:row>
      <xdr:rowOff>4763</xdr:rowOff>
    </xdr:from>
    <xdr:to>
      <xdr:col>54</xdr:col>
      <xdr:colOff>247650</xdr:colOff>
      <xdr:row>19</xdr:row>
      <xdr:rowOff>47630</xdr:rowOff>
    </xdr:to>
    <xdr:graphicFrame macro="">
      <xdr:nvGraphicFramePr>
        <xdr:cNvPr id="6" name="Chart 5">
          <a:extLst>
            <a:ext uri="{FF2B5EF4-FFF2-40B4-BE49-F238E27FC236}">
              <a16:creationId xmlns:a16="http://schemas.microsoft.com/office/drawing/2014/main" id="{62BFADF7-C695-2846-84C3-19B8BE122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47</xdr:col>
      <xdr:colOff>228600</xdr:colOff>
      <xdr:row>21</xdr:row>
      <xdr:rowOff>52387</xdr:rowOff>
    </xdr:from>
    <xdr:to>
      <xdr:col>54</xdr:col>
      <xdr:colOff>266700</xdr:colOff>
      <xdr:row>37</xdr:row>
      <xdr:rowOff>100017</xdr:rowOff>
    </xdr:to>
    <xdr:graphicFrame macro="">
      <xdr:nvGraphicFramePr>
        <xdr:cNvPr id="7" name="Chart 6">
          <a:extLst>
            <a:ext uri="{FF2B5EF4-FFF2-40B4-BE49-F238E27FC236}">
              <a16:creationId xmlns:a16="http://schemas.microsoft.com/office/drawing/2014/main" id="{8DC224A9-11BB-6043-BC6F-8BD96A47C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47</xdr:col>
      <xdr:colOff>257773</xdr:colOff>
      <xdr:row>84</xdr:row>
      <xdr:rowOff>81038</xdr:rowOff>
    </xdr:from>
    <xdr:to>
      <xdr:col>54</xdr:col>
      <xdr:colOff>295873</xdr:colOff>
      <xdr:row>101</xdr:row>
      <xdr:rowOff>133186</xdr:rowOff>
    </xdr:to>
    <xdr:graphicFrame macro="">
      <xdr:nvGraphicFramePr>
        <xdr:cNvPr id="8" name="Chart 7">
          <a:extLst>
            <a:ext uri="{FF2B5EF4-FFF2-40B4-BE49-F238E27FC236}">
              <a16:creationId xmlns:a16="http://schemas.microsoft.com/office/drawing/2014/main" id="{1683A7AE-C567-8049-B1DB-B78554E62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47</xdr:col>
      <xdr:colOff>323780</xdr:colOff>
      <xdr:row>87</xdr:row>
      <xdr:rowOff>9770</xdr:rowOff>
    </xdr:from>
    <xdr:to>
      <xdr:col>54</xdr:col>
      <xdr:colOff>361880</xdr:colOff>
      <xdr:row>104</xdr:row>
      <xdr:rowOff>137800</xdr:rowOff>
    </xdr:to>
    <xdr:graphicFrame macro="">
      <xdr:nvGraphicFramePr>
        <xdr:cNvPr id="12" name="Chart 11">
          <a:extLst>
            <a:ext uri="{FF2B5EF4-FFF2-40B4-BE49-F238E27FC236}">
              <a16:creationId xmlns:a16="http://schemas.microsoft.com/office/drawing/2014/main" id="{045BF8A0-72D1-B54B-9580-3DEC8087A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405559</xdr:colOff>
      <xdr:row>27</xdr:row>
      <xdr:rowOff>124512</xdr:rowOff>
    </xdr:from>
    <xdr:to>
      <xdr:col>19</xdr:col>
      <xdr:colOff>443659</xdr:colOff>
      <xdr:row>43</xdr:row>
      <xdr:rowOff>145660</xdr:rowOff>
    </xdr:to>
    <xdr:graphicFrame macro="">
      <xdr:nvGraphicFramePr>
        <xdr:cNvPr id="13" name="Chart 12">
          <a:extLst>
            <a:ext uri="{FF2B5EF4-FFF2-40B4-BE49-F238E27FC236}">
              <a16:creationId xmlns:a16="http://schemas.microsoft.com/office/drawing/2014/main" id="{4387BE17-655E-BD4E-B6CB-1B9D9B11D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4</xdr:row>
      <xdr:rowOff>0</xdr:rowOff>
    </xdr:from>
    <xdr:to>
      <xdr:col>38</xdr:col>
      <xdr:colOff>38100</xdr:colOff>
      <xdr:row>20</xdr:row>
      <xdr:rowOff>46269</xdr:rowOff>
    </xdr:to>
    <xdr:graphicFrame macro="">
      <xdr:nvGraphicFramePr>
        <xdr:cNvPr id="11" name="Chart 10">
          <a:extLst>
            <a:ext uri="{FF2B5EF4-FFF2-40B4-BE49-F238E27FC236}">
              <a16:creationId xmlns:a16="http://schemas.microsoft.com/office/drawing/2014/main" id="{EC176598-8E1B-FF41-8575-45E0206A6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0</xdr:colOff>
      <xdr:row>22</xdr:row>
      <xdr:rowOff>0</xdr:rowOff>
    </xdr:from>
    <xdr:to>
      <xdr:col>38</xdr:col>
      <xdr:colOff>38100</xdr:colOff>
      <xdr:row>37</xdr:row>
      <xdr:rowOff>173269</xdr:rowOff>
    </xdr:to>
    <xdr:graphicFrame macro="">
      <xdr:nvGraphicFramePr>
        <xdr:cNvPr id="14" name="Chart 13">
          <a:extLst>
            <a:ext uri="{FF2B5EF4-FFF2-40B4-BE49-F238E27FC236}">
              <a16:creationId xmlns:a16="http://schemas.microsoft.com/office/drawing/2014/main" id="{37EA8227-8E04-F44F-800B-EF4FB6FCB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55</xdr:col>
      <xdr:colOff>1827</xdr:colOff>
      <xdr:row>2</xdr:row>
      <xdr:rowOff>199571</xdr:rowOff>
    </xdr:from>
    <xdr:to>
      <xdr:col>62</xdr:col>
      <xdr:colOff>38100</xdr:colOff>
      <xdr:row>19</xdr:row>
      <xdr:rowOff>42867</xdr:rowOff>
    </xdr:to>
    <xdr:graphicFrame macro="">
      <xdr:nvGraphicFramePr>
        <xdr:cNvPr id="15" name="Chart 14">
          <a:extLst>
            <a:ext uri="{FF2B5EF4-FFF2-40B4-BE49-F238E27FC236}">
              <a16:creationId xmlns:a16="http://schemas.microsoft.com/office/drawing/2014/main" id="{B319BFF6-698F-8745-B277-03B33D773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47</xdr:col>
      <xdr:colOff>224768</xdr:colOff>
      <xdr:row>39</xdr:row>
      <xdr:rowOff>137375</xdr:rowOff>
    </xdr:from>
    <xdr:to>
      <xdr:col>55</xdr:col>
      <xdr:colOff>600543</xdr:colOff>
      <xdr:row>56</xdr:row>
      <xdr:rowOff>126389</xdr:rowOff>
    </xdr:to>
    <xdr:graphicFrame macro="">
      <xdr:nvGraphicFramePr>
        <xdr:cNvPr id="19" name="Chart 18">
          <a:extLst>
            <a:ext uri="{FF2B5EF4-FFF2-40B4-BE49-F238E27FC236}">
              <a16:creationId xmlns:a16="http://schemas.microsoft.com/office/drawing/2014/main" id="{19E7F028-8D8E-A04D-A079-DF970BE3E66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246124</xdr:colOff>
      <xdr:row>58</xdr:row>
      <xdr:rowOff>108295</xdr:rowOff>
    </xdr:from>
    <xdr:to>
      <xdr:col>54</xdr:col>
      <xdr:colOff>305194</xdr:colOff>
      <xdr:row>76</xdr:row>
      <xdr:rowOff>28394</xdr:rowOff>
    </xdr:to>
    <xdr:graphicFrame macro="">
      <xdr:nvGraphicFramePr>
        <xdr:cNvPr id="16" name="Chart 15">
          <a:extLst>
            <a:ext uri="{FF2B5EF4-FFF2-40B4-BE49-F238E27FC236}">
              <a16:creationId xmlns:a16="http://schemas.microsoft.com/office/drawing/2014/main" id="{B1BDA27D-A4DF-E540-8975-AD0CA3C6BC1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0.40232</cdr:x>
      <cdr:y>0.16159</cdr:y>
    </cdr:from>
    <cdr:to>
      <cdr:x>0.61078</cdr:x>
      <cdr:y>0.24628</cdr:y>
    </cdr:to>
    <cdr:sp macro="" textlink="">
      <cdr:nvSpPr>
        <cdr:cNvPr id="2" name="TextBox 1">
          <a:extLst xmlns:a="http://schemas.openxmlformats.org/drawingml/2006/main">
            <a:ext uri="{FF2B5EF4-FFF2-40B4-BE49-F238E27FC236}">
              <a16:creationId xmlns:a16="http://schemas.microsoft.com/office/drawing/2014/main" id="{8E224FB7-2667-476E-AE54-99614A5DA007}"/>
            </a:ext>
          </a:extLst>
        </cdr:cNvPr>
        <cdr:cNvSpPr txBox="1"/>
      </cdr:nvSpPr>
      <cdr:spPr>
        <a:xfrm xmlns:a="http://schemas.openxmlformats.org/drawingml/2006/main">
          <a:off x="1905847" y="473618"/>
          <a:ext cx="987486" cy="248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100%</a:t>
          </a:r>
        </a:p>
      </cdr:txBody>
    </cdr:sp>
  </cdr:relSizeAnchor>
  <cdr:relSizeAnchor xmlns:cdr="http://schemas.openxmlformats.org/drawingml/2006/chartDrawing">
    <cdr:from>
      <cdr:x>0.31588</cdr:x>
      <cdr:y>0.57991</cdr:y>
    </cdr:from>
    <cdr:to>
      <cdr:x>0.49014</cdr:x>
      <cdr:y>0.6646</cdr:y>
    </cdr:to>
    <cdr:sp macro="" textlink="">
      <cdr:nvSpPr>
        <cdr:cNvPr id="3" name="TextBox 1">
          <a:extLst xmlns:a="http://schemas.openxmlformats.org/drawingml/2006/main">
            <a:ext uri="{FF2B5EF4-FFF2-40B4-BE49-F238E27FC236}">
              <a16:creationId xmlns:a16="http://schemas.microsoft.com/office/drawing/2014/main" id="{40953A6A-310B-450F-A4BF-A066B00AA1BD}"/>
            </a:ext>
          </a:extLst>
        </cdr:cNvPr>
        <cdr:cNvSpPr txBox="1"/>
      </cdr:nvSpPr>
      <cdr:spPr>
        <a:xfrm xmlns:a="http://schemas.openxmlformats.org/drawingml/2006/main">
          <a:off x="1496333" y="1699707"/>
          <a:ext cx="825500" cy="248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0%</a:t>
          </a:r>
        </a:p>
      </cdr:txBody>
    </cdr:sp>
  </cdr:relSizeAnchor>
  <cdr:relSizeAnchor xmlns:cdr="http://schemas.openxmlformats.org/drawingml/2006/chartDrawing">
    <cdr:from>
      <cdr:x>0.24818</cdr:x>
      <cdr:y>0.49396</cdr:y>
    </cdr:from>
    <cdr:to>
      <cdr:x>0.44609</cdr:x>
      <cdr:y>0.57865</cdr:y>
    </cdr:to>
    <cdr:sp macro="" textlink="">
      <cdr:nvSpPr>
        <cdr:cNvPr id="4" name="TextBox 1">
          <a:extLst xmlns:a="http://schemas.openxmlformats.org/drawingml/2006/main">
            <a:ext uri="{FF2B5EF4-FFF2-40B4-BE49-F238E27FC236}">
              <a16:creationId xmlns:a16="http://schemas.microsoft.com/office/drawing/2014/main" id="{8A1C9B68-AE35-9F4E-825F-1FAB958C1C41}"/>
            </a:ext>
          </a:extLst>
        </cdr:cNvPr>
        <cdr:cNvSpPr txBox="1"/>
      </cdr:nvSpPr>
      <cdr:spPr>
        <a:xfrm xmlns:a="http://schemas.openxmlformats.org/drawingml/2006/main">
          <a:off x="1175657" y="1447800"/>
          <a:ext cx="937532" cy="248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20%</a:t>
          </a:r>
        </a:p>
      </cdr:txBody>
    </cdr:sp>
  </cdr:relSizeAnchor>
  <cdr:relSizeAnchor xmlns:cdr="http://schemas.openxmlformats.org/drawingml/2006/chartDrawing">
    <cdr:from>
      <cdr:x>0.27949</cdr:x>
      <cdr:y>0.30207</cdr:y>
    </cdr:from>
    <cdr:to>
      <cdr:x>0.46524</cdr:x>
      <cdr:y>0.38676</cdr:y>
    </cdr:to>
    <cdr:sp macro="" textlink="">
      <cdr:nvSpPr>
        <cdr:cNvPr id="5" name="TextBox 1">
          <a:extLst xmlns:a="http://schemas.openxmlformats.org/drawingml/2006/main">
            <a:ext uri="{FF2B5EF4-FFF2-40B4-BE49-F238E27FC236}">
              <a16:creationId xmlns:a16="http://schemas.microsoft.com/office/drawing/2014/main" id="{51124D59-E34E-F84C-98C1-894E9BE9C224}"/>
            </a:ext>
          </a:extLst>
        </cdr:cNvPr>
        <cdr:cNvSpPr txBox="1"/>
      </cdr:nvSpPr>
      <cdr:spPr>
        <a:xfrm xmlns:a="http://schemas.openxmlformats.org/drawingml/2006/main">
          <a:off x="1323976" y="885371"/>
          <a:ext cx="879928" cy="248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70%</a:t>
          </a:r>
        </a:p>
      </cdr:txBody>
    </cdr:sp>
  </cdr:relSizeAnchor>
  <cdr:relSizeAnchor xmlns:cdr="http://schemas.openxmlformats.org/drawingml/2006/chartDrawing">
    <cdr:from>
      <cdr:x>0.20672</cdr:x>
      <cdr:y>0.41659</cdr:y>
    </cdr:from>
    <cdr:to>
      <cdr:x>0.42311</cdr:x>
      <cdr:y>0.50128</cdr:y>
    </cdr:to>
    <cdr:sp macro="" textlink="">
      <cdr:nvSpPr>
        <cdr:cNvPr id="6" name="TextBox 1">
          <a:extLst xmlns:a="http://schemas.openxmlformats.org/drawingml/2006/main">
            <a:ext uri="{FF2B5EF4-FFF2-40B4-BE49-F238E27FC236}">
              <a16:creationId xmlns:a16="http://schemas.microsoft.com/office/drawing/2014/main" id="{CDC5BD7C-1709-E04B-B071-2A60791BF189}"/>
            </a:ext>
          </a:extLst>
        </cdr:cNvPr>
        <cdr:cNvSpPr txBox="1"/>
      </cdr:nvSpPr>
      <cdr:spPr>
        <a:xfrm xmlns:a="http://schemas.openxmlformats.org/drawingml/2006/main">
          <a:off x="979260" y="1221014"/>
          <a:ext cx="1025071" cy="248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35.1%</a:t>
          </a:r>
        </a:p>
      </cdr:txBody>
    </cdr:sp>
  </cdr:relSizeAnchor>
  <cdr:relSizeAnchor xmlns:cdr="http://schemas.openxmlformats.org/drawingml/2006/chartDrawing">
    <cdr:from>
      <cdr:x>0.50354</cdr:x>
      <cdr:y>0.06685</cdr:y>
    </cdr:from>
    <cdr:to>
      <cdr:x>0.72376</cdr:x>
      <cdr:y>0.15154</cdr:y>
    </cdr:to>
    <cdr:sp macro="" textlink="">
      <cdr:nvSpPr>
        <cdr:cNvPr id="7" name="TextBox 1">
          <a:extLst xmlns:a="http://schemas.openxmlformats.org/drawingml/2006/main">
            <a:ext uri="{FF2B5EF4-FFF2-40B4-BE49-F238E27FC236}">
              <a16:creationId xmlns:a16="http://schemas.microsoft.com/office/drawing/2014/main" id="{28E265B2-E465-C146-A801-0CEC53164E66}"/>
            </a:ext>
          </a:extLst>
        </cdr:cNvPr>
        <cdr:cNvSpPr txBox="1"/>
      </cdr:nvSpPr>
      <cdr:spPr>
        <a:xfrm xmlns:a="http://schemas.openxmlformats.org/drawingml/2006/main">
          <a:off x="2385332" y="195943"/>
          <a:ext cx="1043214" cy="248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120%</a:t>
          </a:r>
        </a:p>
      </cdr:txBody>
    </cdr:sp>
  </cdr:relSizeAnchor>
  <cdr:relSizeAnchor xmlns:cdr="http://schemas.openxmlformats.org/drawingml/2006/chartDrawing">
    <cdr:from>
      <cdr:x>0.38031</cdr:x>
      <cdr:y>0.658</cdr:y>
    </cdr:from>
    <cdr:to>
      <cdr:x>0.57823</cdr:x>
      <cdr:y>0.74269</cdr:y>
    </cdr:to>
    <cdr:sp macro="" textlink="">
      <cdr:nvSpPr>
        <cdr:cNvPr id="8" name="TextBox 1">
          <a:extLst xmlns:a="http://schemas.openxmlformats.org/drawingml/2006/main">
            <a:ext uri="{FF2B5EF4-FFF2-40B4-BE49-F238E27FC236}">
              <a16:creationId xmlns:a16="http://schemas.microsoft.com/office/drawing/2014/main" id="{28E265B2-E465-C146-A801-0CEC53164E66}"/>
            </a:ext>
          </a:extLst>
        </cdr:cNvPr>
        <cdr:cNvSpPr txBox="1"/>
      </cdr:nvSpPr>
      <cdr:spPr>
        <a:xfrm xmlns:a="http://schemas.openxmlformats.org/drawingml/2006/main">
          <a:off x="1801585" y="1928585"/>
          <a:ext cx="937532" cy="248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 </a:t>
          </a:r>
          <a:r>
            <a:rPr lang="en-US" sz="1100"/>
            <a:t>= -20%</a:t>
          </a:r>
        </a:p>
      </cdr:txBody>
    </cdr:sp>
  </cdr:relSizeAnchor>
</c:userShapes>
</file>

<file path=xl/drawings/drawing6.xml><?xml version="1.0" encoding="utf-8"?>
<c:userShapes xmlns:c="http://schemas.openxmlformats.org/drawingml/2006/chart">
  <cdr:relSizeAnchor xmlns:cdr="http://schemas.openxmlformats.org/drawingml/2006/chartDrawing">
    <cdr:from>
      <cdr:x>0.70289</cdr:x>
      <cdr:y>0.20444</cdr:y>
    </cdr:from>
    <cdr:to>
      <cdr:x>0.94977</cdr:x>
      <cdr:y>0.28858</cdr:y>
    </cdr:to>
    <cdr:sp macro="" textlink="">
      <cdr:nvSpPr>
        <cdr:cNvPr id="2" name="TextBox 1">
          <a:extLst xmlns:a="http://schemas.openxmlformats.org/drawingml/2006/main">
            <a:ext uri="{FF2B5EF4-FFF2-40B4-BE49-F238E27FC236}">
              <a16:creationId xmlns:a16="http://schemas.microsoft.com/office/drawing/2014/main" id="{6BDCDA10-3D07-41F6-90E8-819CF2C0D0B5}"/>
            </a:ext>
          </a:extLst>
        </cdr:cNvPr>
        <cdr:cNvSpPr txBox="1"/>
      </cdr:nvSpPr>
      <cdr:spPr>
        <a:xfrm xmlns:a="http://schemas.openxmlformats.org/drawingml/2006/main">
          <a:off x="3343416" y="597942"/>
          <a:ext cx="1174319" cy="246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MSFT</a:t>
          </a:r>
          <a:r>
            <a:rPr lang="en-US" sz="1100"/>
            <a:t> = 100%</a:t>
          </a:r>
        </a:p>
      </cdr:txBody>
    </cdr:sp>
  </cdr:relSizeAnchor>
  <cdr:relSizeAnchor xmlns:cdr="http://schemas.openxmlformats.org/drawingml/2006/chartDrawing">
    <cdr:from>
      <cdr:x>0.5253</cdr:x>
      <cdr:y>0.5024</cdr:y>
    </cdr:from>
    <cdr:to>
      <cdr:x>0.77217</cdr:x>
      <cdr:y>0.58654</cdr:y>
    </cdr:to>
    <cdr:sp macro="" textlink="">
      <cdr:nvSpPr>
        <cdr:cNvPr id="3" name="TextBox 1">
          <a:extLst xmlns:a="http://schemas.openxmlformats.org/drawingml/2006/main">
            <a:ext uri="{FF2B5EF4-FFF2-40B4-BE49-F238E27FC236}">
              <a16:creationId xmlns:a16="http://schemas.microsoft.com/office/drawing/2014/main" id="{6BDCDA10-3D07-41F6-90E8-819CF2C0D0B5}"/>
            </a:ext>
          </a:extLst>
        </cdr:cNvPr>
        <cdr:cNvSpPr txBox="1"/>
      </cdr:nvSpPr>
      <cdr:spPr>
        <a:xfrm xmlns:a="http://schemas.openxmlformats.org/drawingml/2006/main">
          <a:off x="2498663" y="1469429"/>
          <a:ext cx="1174271" cy="2460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WMT</a:t>
          </a:r>
          <a:r>
            <a:rPr lang="en-US" sz="1100"/>
            <a:t> = 100%</a:t>
          </a:r>
        </a:p>
      </cdr:txBody>
    </cdr:sp>
  </cdr:relSizeAnchor>
  <cdr:relSizeAnchor xmlns:cdr="http://schemas.openxmlformats.org/drawingml/2006/chartDrawing">
    <cdr:from>
      <cdr:x>0.00957</cdr:x>
      <cdr:y>0.6728</cdr:y>
    </cdr:from>
    <cdr:to>
      <cdr:x>0.17407</cdr:x>
      <cdr:y>0.75694</cdr:y>
    </cdr:to>
    <cdr:sp macro="" textlink="">
      <cdr:nvSpPr>
        <cdr:cNvPr id="7" name="TextBox 1">
          <a:extLst xmlns:a="http://schemas.openxmlformats.org/drawingml/2006/main">
            <a:ext uri="{FF2B5EF4-FFF2-40B4-BE49-F238E27FC236}">
              <a16:creationId xmlns:a16="http://schemas.microsoft.com/office/drawing/2014/main" id="{00CA3FE5-0C0A-4F67-A33B-B0C63DC4F998}"/>
            </a:ext>
          </a:extLst>
        </cdr:cNvPr>
        <cdr:cNvSpPr txBox="1"/>
      </cdr:nvSpPr>
      <cdr:spPr>
        <a:xfrm xmlns:a="http://schemas.openxmlformats.org/drawingml/2006/main">
          <a:off x="45357" y="2006290"/>
          <a:ext cx="779235" cy="2509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t>w</a:t>
          </a:r>
          <a:r>
            <a:rPr lang="en-US" sz="1000" baseline="-25000"/>
            <a:t>RF</a:t>
          </a:r>
          <a:r>
            <a:rPr lang="en-US" sz="1000"/>
            <a:t> = 100%</a:t>
          </a:r>
        </a:p>
      </cdr:txBody>
    </cdr:sp>
  </cdr:relSizeAnchor>
  <cdr:relSizeAnchor xmlns:cdr="http://schemas.openxmlformats.org/drawingml/2006/chartDrawing">
    <cdr:from>
      <cdr:x>0.68612</cdr:x>
      <cdr:y>0.08317</cdr:y>
    </cdr:from>
    <cdr:to>
      <cdr:x>0.90633</cdr:x>
      <cdr:y>0.15864</cdr:y>
    </cdr:to>
    <cdr:sp macro="" textlink="">
      <cdr:nvSpPr>
        <cdr:cNvPr id="5" name="TextBox 1">
          <a:extLst xmlns:a="http://schemas.openxmlformats.org/drawingml/2006/main">
            <a:ext uri="{FF2B5EF4-FFF2-40B4-BE49-F238E27FC236}">
              <a16:creationId xmlns:a16="http://schemas.microsoft.com/office/drawing/2014/main" id="{35F1DDB1-B1E1-1F4E-94DF-7B007F37C8BA}"/>
            </a:ext>
          </a:extLst>
        </cdr:cNvPr>
        <cdr:cNvSpPr txBox="1"/>
      </cdr:nvSpPr>
      <cdr:spPr>
        <a:xfrm xmlns:a="http://schemas.openxmlformats.org/drawingml/2006/main" rot="19901493">
          <a:off x="3250230" y="248010"/>
          <a:ext cx="1043162" cy="2250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short</a:t>
          </a:r>
          <a:r>
            <a:rPr lang="en-US" sz="1100" baseline="0"/>
            <a:t> T-bill</a:t>
          </a:r>
          <a:endParaRPr lang="en-US" sz="1100"/>
        </a:p>
      </cdr:txBody>
    </cdr:sp>
  </cdr:relSizeAnchor>
  <cdr:relSizeAnchor xmlns:cdr="http://schemas.openxmlformats.org/drawingml/2006/chartDrawing">
    <cdr:from>
      <cdr:x>0.30105</cdr:x>
      <cdr:y>0.39002</cdr:y>
    </cdr:from>
    <cdr:to>
      <cdr:x>0.4812</cdr:x>
      <cdr:y>0.53423</cdr:y>
    </cdr:to>
    <cdr:sp macro="" textlink="">
      <cdr:nvSpPr>
        <cdr:cNvPr id="6" name="TextBox 1">
          <a:extLst xmlns:a="http://schemas.openxmlformats.org/drawingml/2006/main">
            <a:ext uri="{FF2B5EF4-FFF2-40B4-BE49-F238E27FC236}">
              <a16:creationId xmlns:a16="http://schemas.microsoft.com/office/drawing/2014/main" id="{DEFD3BEC-A68D-5A47-B018-486BA1ECCDD5}"/>
            </a:ext>
          </a:extLst>
        </cdr:cNvPr>
        <cdr:cNvSpPr txBox="1"/>
      </cdr:nvSpPr>
      <cdr:spPr>
        <a:xfrm xmlns:a="http://schemas.openxmlformats.org/drawingml/2006/main" rot="19901493">
          <a:off x="1426111" y="1163034"/>
          <a:ext cx="853398" cy="430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long </a:t>
          </a:r>
          <a:r>
            <a:rPr lang="en-US" sz="1100" baseline="0"/>
            <a:t>T-bill</a:t>
          </a:r>
        </a:p>
        <a:p xmlns:a="http://schemas.openxmlformats.org/drawingml/2006/main">
          <a:pPr algn="ctr"/>
          <a:r>
            <a:rPr lang="en-US" sz="1100" baseline="0"/>
            <a:t>long MSFT</a:t>
          </a:r>
          <a:endParaRPr lang="en-US" sz="1100"/>
        </a:p>
      </cdr:txBody>
    </cdr:sp>
  </cdr:relSizeAnchor>
  <cdr:relSizeAnchor xmlns:cdr="http://schemas.openxmlformats.org/drawingml/2006/chartDrawing">
    <cdr:from>
      <cdr:x>0.17958</cdr:x>
      <cdr:y>0.81785</cdr:y>
    </cdr:from>
    <cdr:to>
      <cdr:x>0.35745</cdr:x>
      <cdr:y>0.89332</cdr:y>
    </cdr:to>
    <cdr:sp macro="" textlink="">
      <cdr:nvSpPr>
        <cdr:cNvPr id="8" name="TextBox 1">
          <a:extLst xmlns:a="http://schemas.openxmlformats.org/drawingml/2006/main">
            <a:ext uri="{FF2B5EF4-FFF2-40B4-BE49-F238E27FC236}">
              <a16:creationId xmlns:a16="http://schemas.microsoft.com/office/drawing/2014/main" id="{29F96066-2BB7-A641-982C-7A3CCE7800A2}"/>
            </a:ext>
          </a:extLst>
        </cdr:cNvPr>
        <cdr:cNvSpPr txBox="1"/>
      </cdr:nvSpPr>
      <cdr:spPr>
        <a:xfrm xmlns:a="http://schemas.openxmlformats.org/drawingml/2006/main" rot="2064646">
          <a:off x="850702" y="2438838"/>
          <a:ext cx="842565" cy="2250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short</a:t>
          </a:r>
          <a:r>
            <a:rPr lang="en-US" sz="1100" baseline="0"/>
            <a:t> MSFT</a:t>
          </a:r>
          <a:endParaRPr lang="en-US" sz="1100"/>
        </a:p>
      </cdr:txBody>
    </cdr:sp>
  </cdr:relSizeAnchor>
  <cdr:relSizeAnchor xmlns:cdr="http://schemas.openxmlformats.org/drawingml/2006/chartDrawing">
    <cdr:from>
      <cdr:x>0.47223</cdr:x>
      <cdr:y>0.43075</cdr:y>
    </cdr:from>
    <cdr:to>
      <cdr:x>0.58771</cdr:x>
      <cdr:y>0.51489</cdr:y>
    </cdr:to>
    <cdr:sp macro="" textlink="">
      <cdr:nvSpPr>
        <cdr:cNvPr id="9" name="TextBox 1">
          <a:extLst xmlns:a="http://schemas.openxmlformats.org/drawingml/2006/main">
            <a:ext uri="{FF2B5EF4-FFF2-40B4-BE49-F238E27FC236}">
              <a16:creationId xmlns:a16="http://schemas.microsoft.com/office/drawing/2014/main" id="{84E197A2-08D5-6744-BA2C-C833106517D4}"/>
            </a:ext>
          </a:extLst>
        </cdr:cNvPr>
        <cdr:cNvSpPr txBox="1"/>
      </cdr:nvSpPr>
      <cdr:spPr>
        <a:xfrm xmlns:a="http://schemas.openxmlformats.org/drawingml/2006/main">
          <a:off x="2237016" y="1284514"/>
          <a:ext cx="547006" cy="2509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MVP</a:t>
          </a:r>
        </a:p>
      </cdr:txBody>
    </cdr:sp>
  </cdr:relSizeAnchor>
</c:userShapes>
</file>

<file path=xl/drawings/drawing7.xml><?xml version="1.0" encoding="utf-8"?>
<c:userShapes xmlns:c="http://schemas.openxmlformats.org/drawingml/2006/chart">
  <cdr:relSizeAnchor xmlns:cdr="http://schemas.openxmlformats.org/drawingml/2006/chartDrawing">
    <cdr:from>
      <cdr:x>0.71111</cdr:x>
      <cdr:y>0.22114</cdr:y>
    </cdr:from>
    <cdr:to>
      <cdr:x>0.95799</cdr:x>
      <cdr:y>0.30528</cdr:y>
    </cdr:to>
    <cdr:sp macro="" textlink="">
      <cdr:nvSpPr>
        <cdr:cNvPr id="2" name="TextBox 1">
          <a:extLst xmlns:a="http://schemas.openxmlformats.org/drawingml/2006/main">
            <a:ext uri="{FF2B5EF4-FFF2-40B4-BE49-F238E27FC236}">
              <a16:creationId xmlns:a16="http://schemas.microsoft.com/office/drawing/2014/main" id="{6BDCDA10-3D07-41F6-90E8-819CF2C0D0B5}"/>
            </a:ext>
          </a:extLst>
        </cdr:cNvPr>
        <cdr:cNvSpPr txBox="1"/>
      </cdr:nvSpPr>
      <cdr:spPr>
        <a:xfrm xmlns:a="http://schemas.openxmlformats.org/drawingml/2006/main">
          <a:off x="3251187" y="650874"/>
          <a:ext cx="1128735" cy="247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MSFT</a:t>
          </a:r>
          <a:r>
            <a:rPr lang="en-US" sz="1100"/>
            <a:t> = 100%</a:t>
          </a:r>
        </a:p>
      </cdr:txBody>
    </cdr:sp>
  </cdr:relSizeAnchor>
  <cdr:relSizeAnchor xmlns:cdr="http://schemas.openxmlformats.org/drawingml/2006/chartDrawing">
    <cdr:from>
      <cdr:x>0.35278</cdr:x>
      <cdr:y>0.61597</cdr:y>
    </cdr:from>
    <cdr:to>
      <cdr:x>0.59965</cdr:x>
      <cdr:y>0.70011</cdr:y>
    </cdr:to>
    <cdr:sp macro="" textlink="">
      <cdr:nvSpPr>
        <cdr:cNvPr id="3" name="TextBox 1">
          <a:extLst xmlns:a="http://schemas.openxmlformats.org/drawingml/2006/main">
            <a:ext uri="{FF2B5EF4-FFF2-40B4-BE49-F238E27FC236}">
              <a16:creationId xmlns:a16="http://schemas.microsoft.com/office/drawing/2014/main" id="{6BDCDA10-3D07-41F6-90E8-819CF2C0D0B5}"/>
            </a:ext>
          </a:extLst>
        </cdr:cNvPr>
        <cdr:cNvSpPr txBox="1"/>
      </cdr:nvSpPr>
      <cdr:spPr>
        <a:xfrm xmlns:a="http://schemas.openxmlformats.org/drawingml/2006/main">
          <a:off x="1612918" y="1812937"/>
          <a:ext cx="1128690" cy="247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WMT</a:t>
          </a:r>
          <a:r>
            <a:rPr lang="en-US" sz="1100"/>
            <a:t> = 100%</a:t>
          </a:r>
        </a:p>
      </cdr:txBody>
    </cdr:sp>
  </cdr:relSizeAnchor>
  <cdr:relSizeAnchor xmlns:cdr="http://schemas.openxmlformats.org/drawingml/2006/chartDrawing">
    <cdr:from>
      <cdr:x>0.09479</cdr:x>
      <cdr:y>0.67584</cdr:y>
    </cdr:from>
    <cdr:to>
      <cdr:x>0.17396</cdr:x>
      <cdr:y>0.75998</cdr:y>
    </cdr:to>
    <cdr:sp macro="" textlink="">
      <cdr:nvSpPr>
        <cdr:cNvPr id="7" name="TextBox 1">
          <a:extLst xmlns:a="http://schemas.openxmlformats.org/drawingml/2006/main">
            <a:ext uri="{FF2B5EF4-FFF2-40B4-BE49-F238E27FC236}">
              <a16:creationId xmlns:a16="http://schemas.microsoft.com/office/drawing/2014/main" id="{00CA3FE5-0C0A-4F67-A33B-B0C63DC4F998}"/>
            </a:ext>
          </a:extLst>
        </cdr:cNvPr>
        <cdr:cNvSpPr txBox="1"/>
      </cdr:nvSpPr>
      <cdr:spPr>
        <a:xfrm xmlns:a="http://schemas.openxmlformats.org/drawingml/2006/main">
          <a:off x="433388" y="1989138"/>
          <a:ext cx="361950" cy="247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Arial" panose="020B0604020202020204" pitchFamily="34" charset="0"/>
              <a:cs typeface="Arial" panose="020B0604020202020204" pitchFamily="34" charset="0"/>
            </a:rPr>
            <a:t>r</a:t>
          </a:r>
          <a:r>
            <a:rPr lang="en-US" sz="1000" baseline="30000">
              <a:latin typeface="Arial" panose="020B0604020202020204" pitchFamily="34" charset="0"/>
              <a:cs typeface="Arial" panose="020B0604020202020204" pitchFamily="34" charset="0"/>
            </a:rPr>
            <a:t>F</a:t>
          </a:r>
        </a:p>
      </cdr:txBody>
    </cdr:sp>
  </cdr:relSizeAnchor>
  <cdr:relSizeAnchor xmlns:cdr="http://schemas.openxmlformats.org/drawingml/2006/chartDrawing">
    <cdr:from>
      <cdr:x>0.1717</cdr:x>
      <cdr:y>0.73948</cdr:y>
    </cdr:from>
    <cdr:to>
      <cdr:x>0.28041</cdr:x>
      <cdr:y>0.7401</cdr:y>
    </cdr:to>
    <cdr:cxnSp macro="">
      <cdr:nvCxnSpPr>
        <cdr:cNvPr id="5" name="Straight Connector 4">
          <a:extLst xmlns:a="http://schemas.openxmlformats.org/drawingml/2006/main">
            <a:ext uri="{FF2B5EF4-FFF2-40B4-BE49-F238E27FC236}">
              <a16:creationId xmlns:a16="http://schemas.microsoft.com/office/drawing/2014/main" id="{8687574E-C913-454A-A786-9C1B5C426983}"/>
            </a:ext>
          </a:extLst>
        </cdr:cNvPr>
        <cdr:cNvCxnSpPr/>
      </cdr:nvCxnSpPr>
      <cdr:spPr bwMode="auto">
        <a:xfrm xmlns:a="http://schemas.openxmlformats.org/drawingml/2006/main" flipV="1">
          <a:off x="816708" y="2202466"/>
          <a:ext cx="517117" cy="183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0.28004</cdr:x>
      <cdr:y>0.63514</cdr:y>
    </cdr:from>
    <cdr:to>
      <cdr:x>0.28055</cdr:x>
      <cdr:y>0.7389</cdr:y>
    </cdr:to>
    <cdr:cxnSp macro="">
      <cdr:nvCxnSpPr>
        <cdr:cNvPr id="8" name="Straight Connector 7">
          <a:extLst xmlns:a="http://schemas.openxmlformats.org/drawingml/2006/main">
            <a:ext uri="{FF2B5EF4-FFF2-40B4-BE49-F238E27FC236}">
              <a16:creationId xmlns:a16="http://schemas.microsoft.com/office/drawing/2014/main" id="{1E9AEBF7-323A-4302-99A7-39E985D8B0A5}"/>
            </a:ext>
          </a:extLst>
        </cdr:cNvPr>
        <cdr:cNvCxnSpPr/>
      </cdr:nvCxnSpPr>
      <cdr:spPr bwMode="auto">
        <a:xfrm xmlns:a="http://schemas.openxmlformats.org/drawingml/2006/main" flipH="1">
          <a:off x="1332035" y="1891689"/>
          <a:ext cx="2442" cy="30905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0.17703</cdr:x>
      <cdr:y>0.38271</cdr:y>
    </cdr:from>
    <cdr:to>
      <cdr:x>0.42391</cdr:x>
      <cdr:y>0.46685</cdr:y>
    </cdr:to>
    <cdr:sp macro="" textlink="">
      <cdr:nvSpPr>
        <cdr:cNvPr id="10" name="TextBox 1">
          <a:extLst xmlns:a="http://schemas.openxmlformats.org/drawingml/2006/main">
            <a:ext uri="{FF2B5EF4-FFF2-40B4-BE49-F238E27FC236}">
              <a16:creationId xmlns:a16="http://schemas.microsoft.com/office/drawing/2014/main" id="{7EE9C0D6-84EC-4EC1-8729-5051B75EC7CB}"/>
            </a:ext>
          </a:extLst>
        </cdr:cNvPr>
        <cdr:cNvSpPr txBox="1"/>
      </cdr:nvSpPr>
      <cdr:spPr>
        <a:xfrm xmlns:a="http://schemas.openxmlformats.org/drawingml/2006/main">
          <a:off x="762160" y="1143905"/>
          <a:ext cx="1062892" cy="251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Sharpe</a:t>
          </a:r>
          <a:r>
            <a:rPr lang="en-US" sz="1100" baseline="0"/>
            <a:t> Ratio = Slope = 0.96</a:t>
          </a:r>
          <a:endParaRPr lang="en-US" sz="1100"/>
        </a:p>
      </cdr:txBody>
    </cdr:sp>
  </cdr:relSizeAnchor>
  <cdr:relSizeAnchor xmlns:cdr="http://schemas.openxmlformats.org/drawingml/2006/chartDrawing">
    <cdr:from>
      <cdr:x>0.23958</cdr:x>
      <cdr:y>0.51618</cdr:y>
    </cdr:from>
    <cdr:to>
      <cdr:x>0.26354</cdr:x>
      <cdr:y>0.66667</cdr:y>
    </cdr:to>
    <cdr:cxnSp macro="">
      <cdr:nvCxnSpPr>
        <cdr:cNvPr id="12" name="Straight Arrow Connector 11">
          <a:extLst xmlns:a="http://schemas.openxmlformats.org/drawingml/2006/main">
            <a:ext uri="{FF2B5EF4-FFF2-40B4-BE49-F238E27FC236}">
              <a16:creationId xmlns:a16="http://schemas.microsoft.com/office/drawing/2014/main" id="{8B8C7D8A-695D-4BD9-A28E-6A183DC2CCE0}"/>
            </a:ext>
          </a:extLst>
        </cdr:cNvPr>
        <cdr:cNvCxnSpPr/>
      </cdr:nvCxnSpPr>
      <cdr:spPr bwMode="auto">
        <a:xfrm xmlns:a="http://schemas.openxmlformats.org/drawingml/2006/main" flipH="1">
          <a:off x="1095375" y="1519238"/>
          <a:ext cx="109538" cy="442912"/>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userShapes>
</file>

<file path=xl/drawings/drawing8.xml><?xml version="1.0" encoding="utf-8"?>
<c:userShapes xmlns:c="http://schemas.openxmlformats.org/drawingml/2006/chart">
  <cdr:relSizeAnchor xmlns:cdr="http://schemas.openxmlformats.org/drawingml/2006/chartDrawing">
    <cdr:from>
      <cdr:x>0.71111</cdr:x>
      <cdr:y>0.22114</cdr:y>
    </cdr:from>
    <cdr:to>
      <cdr:x>0.95799</cdr:x>
      <cdr:y>0.30528</cdr:y>
    </cdr:to>
    <cdr:sp macro="" textlink="">
      <cdr:nvSpPr>
        <cdr:cNvPr id="2" name="TextBox 1">
          <a:extLst xmlns:a="http://schemas.openxmlformats.org/drawingml/2006/main">
            <a:ext uri="{FF2B5EF4-FFF2-40B4-BE49-F238E27FC236}">
              <a16:creationId xmlns:a16="http://schemas.microsoft.com/office/drawing/2014/main" id="{6BDCDA10-3D07-41F6-90E8-819CF2C0D0B5}"/>
            </a:ext>
          </a:extLst>
        </cdr:cNvPr>
        <cdr:cNvSpPr txBox="1"/>
      </cdr:nvSpPr>
      <cdr:spPr>
        <a:xfrm xmlns:a="http://schemas.openxmlformats.org/drawingml/2006/main">
          <a:off x="3251187" y="650874"/>
          <a:ext cx="1128735" cy="247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MSFT</a:t>
          </a:r>
          <a:r>
            <a:rPr lang="en-US" sz="1100"/>
            <a:t> = 100%</a:t>
          </a:r>
        </a:p>
      </cdr:txBody>
    </cdr:sp>
  </cdr:relSizeAnchor>
  <cdr:relSizeAnchor xmlns:cdr="http://schemas.openxmlformats.org/drawingml/2006/chartDrawing">
    <cdr:from>
      <cdr:x>0.35278</cdr:x>
      <cdr:y>0.61597</cdr:y>
    </cdr:from>
    <cdr:to>
      <cdr:x>0.59965</cdr:x>
      <cdr:y>0.70011</cdr:y>
    </cdr:to>
    <cdr:sp macro="" textlink="">
      <cdr:nvSpPr>
        <cdr:cNvPr id="3" name="TextBox 1">
          <a:extLst xmlns:a="http://schemas.openxmlformats.org/drawingml/2006/main">
            <a:ext uri="{FF2B5EF4-FFF2-40B4-BE49-F238E27FC236}">
              <a16:creationId xmlns:a16="http://schemas.microsoft.com/office/drawing/2014/main" id="{6BDCDA10-3D07-41F6-90E8-819CF2C0D0B5}"/>
            </a:ext>
          </a:extLst>
        </cdr:cNvPr>
        <cdr:cNvSpPr txBox="1"/>
      </cdr:nvSpPr>
      <cdr:spPr>
        <a:xfrm xmlns:a="http://schemas.openxmlformats.org/drawingml/2006/main">
          <a:off x="1612918" y="1812937"/>
          <a:ext cx="1128690" cy="247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WMT</a:t>
          </a:r>
          <a:r>
            <a:rPr lang="en-US" sz="1100"/>
            <a:t> = 100%</a:t>
          </a:r>
        </a:p>
      </cdr:txBody>
    </cdr:sp>
  </cdr:relSizeAnchor>
  <cdr:relSizeAnchor xmlns:cdr="http://schemas.openxmlformats.org/drawingml/2006/chartDrawing">
    <cdr:from>
      <cdr:x>0.09479</cdr:x>
      <cdr:y>0.67584</cdr:y>
    </cdr:from>
    <cdr:to>
      <cdr:x>0.17396</cdr:x>
      <cdr:y>0.75998</cdr:y>
    </cdr:to>
    <cdr:sp macro="" textlink="">
      <cdr:nvSpPr>
        <cdr:cNvPr id="7" name="TextBox 1">
          <a:extLst xmlns:a="http://schemas.openxmlformats.org/drawingml/2006/main">
            <a:ext uri="{FF2B5EF4-FFF2-40B4-BE49-F238E27FC236}">
              <a16:creationId xmlns:a16="http://schemas.microsoft.com/office/drawing/2014/main" id="{00CA3FE5-0C0A-4F67-A33B-B0C63DC4F998}"/>
            </a:ext>
          </a:extLst>
        </cdr:cNvPr>
        <cdr:cNvSpPr txBox="1"/>
      </cdr:nvSpPr>
      <cdr:spPr>
        <a:xfrm xmlns:a="http://schemas.openxmlformats.org/drawingml/2006/main">
          <a:off x="433388" y="1989138"/>
          <a:ext cx="361950" cy="247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Arial" panose="020B0604020202020204" pitchFamily="34" charset="0"/>
              <a:cs typeface="Arial" panose="020B0604020202020204" pitchFamily="34" charset="0"/>
            </a:rPr>
            <a:t>r</a:t>
          </a:r>
          <a:r>
            <a:rPr lang="en-US" sz="1000" baseline="30000">
              <a:latin typeface="Arial" panose="020B0604020202020204" pitchFamily="34" charset="0"/>
              <a:cs typeface="Arial" panose="020B0604020202020204" pitchFamily="34" charset="0"/>
            </a:rPr>
            <a:t>F</a:t>
          </a:r>
        </a:p>
      </cdr:txBody>
    </cdr:sp>
  </cdr:relSizeAnchor>
  <cdr:relSizeAnchor xmlns:cdr="http://schemas.openxmlformats.org/drawingml/2006/chartDrawing">
    <cdr:from>
      <cdr:x>0.34132</cdr:x>
      <cdr:y>0.26999</cdr:y>
    </cdr:from>
    <cdr:to>
      <cdr:x>0.5882</cdr:x>
      <cdr:y>0.35413</cdr:y>
    </cdr:to>
    <cdr:sp macro="" textlink="">
      <cdr:nvSpPr>
        <cdr:cNvPr id="9" name="TextBox 1">
          <a:extLst xmlns:a="http://schemas.openxmlformats.org/drawingml/2006/main">
            <a:ext uri="{FF2B5EF4-FFF2-40B4-BE49-F238E27FC236}">
              <a16:creationId xmlns:a16="http://schemas.microsoft.com/office/drawing/2014/main" id="{B95B7CC4-FAEF-4AD4-A159-1CFC5814F5B4}"/>
            </a:ext>
          </a:extLst>
        </cdr:cNvPr>
        <cdr:cNvSpPr txBox="1"/>
      </cdr:nvSpPr>
      <cdr:spPr>
        <a:xfrm xmlns:a="http://schemas.openxmlformats.org/drawingml/2006/main">
          <a:off x="1560512" y="798512"/>
          <a:ext cx="1128735" cy="248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TANG</a:t>
          </a:r>
          <a:r>
            <a:rPr lang="en-US" sz="1100"/>
            <a:t> = 100%</a:t>
          </a:r>
        </a:p>
      </cdr:txBody>
    </cdr:sp>
  </cdr:relSizeAnchor>
  <cdr:relSizeAnchor xmlns:cdr="http://schemas.openxmlformats.org/drawingml/2006/chartDrawing">
    <cdr:from>
      <cdr:x>0.52257</cdr:x>
      <cdr:y>0.35695</cdr:y>
    </cdr:from>
    <cdr:to>
      <cdr:x>0.76945</cdr:x>
      <cdr:y>0.44109</cdr:y>
    </cdr:to>
    <cdr:sp macro="" textlink="">
      <cdr:nvSpPr>
        <cdr:cNvPr id="11" name="TextBox 1">
          <a:extLst xmlns:a="http://schemas.openxmlformats.org/drawingml/2006/main">
            <a:ext uri="{FF2B5EF4-FFF2-40B4-BE49-F238E27FC236}">
              <a16:creationId xmlns:a16="http://schemas.microsoft.com/office/drawing/2014/main" id="{47BB5A41-5AF1-474E-9FCB-63E91D64F9D8}"/>
            </a:ext>
          </a:extLst>
        </cdr:cNvPr>
        <cdr:cNvSpPr txBox="1"/>
      </cdr:nvSpPr>
      <cdr:spPr>
        <a:xfrm xmlns:a="http://schemas.openxmlformats.org/drawingml/2006/main">
          <a:off x="2389187" y="1055687"/>
          <a:ext cx="1128735" cy="248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MSFT</a:t>
          </a:r>
          <a:r>
            <a:rPr lang="en-US" sz="1100"/>
            <a:t>= 62.1%</a:t>
          </a:r>
        </a:p>
      </cdr:txBody>
    </cdr:sp>
  </cdr:relSizeAnchor>
  <cdr:relSizeAnchor xmlns:cdr="http://schemas.openxmlformats.org/drawingml/2006/chartDrawing">
    <cdr:from>
      <cdr:x>0.17084</cdr:x>
      <cdr:y>0.7393</cdr:y>
    </cdr:from>
    <cdr:to>
      <cdr:x>0.2875</cdr:x>
      <cdr:y>0.7393</cdr:y>
    </cdr:to>
    <cdr:cxnSp macro="">
      <cdr:nvCxnSpPr>
        <cdr:cNvPr id="13" name="Straight Connector 12">
          <a:extLst xmlns:a="http://schemas.openxmlformats.org/drawingml/2006/main">
            <a:ext uri="{FF2B5EF4-FFF2-40B4-BE49-F238E27FC236}">
              <a16:creationId xmlns:a16="http://schemas.microsoft.com/office/drawing/2014/main" id="{410D0BA6-4376-4E6C-9D64-BC8C9A12DDF4}"/>
            </a:ext>
          </a:extLst>
        </cdr:cNvPr>
        <cdr:cNvCxnSpPr/>
      </cdr:nvCxnSpPr>
      <cdr:spPr bwMode="auto">
        <a:xfrm xmlns:a="http://schemas.openxmlformats.org/drawingml/2006/main" flipV="1">
          <a:off x="781085" y="2186507"/>
          <a:ext cx="533370"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lc="http://schemas.openxmlformats.org/drawingml/2006/lockedCanvas" xmlns:a14="http://schemas.microsoft.com/office/drawing/2010/main" xmln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0.28507</cdr:x>
      <cdr:y>0.62712</cdr:y>
    </cdr:from>
    <cdr:to>
      <cdr:x>0.28542</cdr:x>
      <cdr:y>0.74202</cdr:y>
    </cdr:to>
    <cdr:cxnSp macro="">
      <cdr:nvCxnSpPr>
        <cdr:cNvPr id="14" name="Straight Connector 13">
          <a:extLst xmlns:a="http://schemas.openxmlformats.org/drawingml/2006/main">
            <a:ext uri="{FF2B5EF4-FFF2-40B4-BE49-F238E27FC236}">
              <a16:creationId xmlns:a16="http://schemas.microsoft.com/office/drawing/2014/main" id="{055B5E75-41C7-45C9-ACCF-98668481246D}"/>
            </a:ext>
          </a:extLst>
        </cdr:cNvPr>
        <cdr:cNvCxnSpPr/>
      </cdr:nvCxnSpPr>
      <cdr:spPr bwMode="auto">
        <a:xfrm xmlns:a="http://schemas.openxmlformats.org/drawingml/2006/main" flipH="1">
          <a:off x="1303345" y="1854705"/>
          <a:ext cx="1600" cy="33982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lc="http://schemas.openxmlformats.org/drawingml/2006/lockedCanva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0.14965</cdr:x>
      <cdr:y>0.38433</cdr:y>
    </cdr:from>
    <cdr:to>
      <cdr:x>0.39653</cdr:x>
      <cdr:y>0.46887</cdr:y>
    </cdr:to>
    <cdr:sp macro="" textlink="">
      <cdr:nvSpPr>
        <cdr:cNvPr id="15" name="TextBox 1">
          <a:extLst xmlns:a="http://schemas.openxmlformats.org/drawingml/2006/main">
            <a:ext uri="{FF2B5EF4-FFF2-40B4-BE49-F238E27FC236}">
              <a16:creationId xmlns:a16="http://schemas.microsoft.com/office/drawing/2014/main" id="{770DB347-9557-4F2F-9A93-47B3B2CF19F6}"/>
            </a:ext>
          </a:extLst>
        </cdr:cNvPr>
        <cdr:cNvSpPr txBox="1"/>
      </cdr:nvSpPr>
      <cdr:spPr>
        <a:xfrm xmlns:a="http://schemas.openxmlformats.org/drawingml/2006/main">
          <a:off x="684212" y="1136651"/>
          <a:ext cx="1128735" cy="250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Maximal Sharpe</a:t>
          </a:r>
          <a:r>
            <a:rPr lang="en-US" sz="1100" baseline="0"/>
            <a:t> Ratio = 1.05</a:t>
          </a:r>
          <a:endParaRPr lang="en-US" sz="1100"/>
        </a:p>
      </cdr:txBody>
    </cdr:sp>
  </cdr:relSizeAnchor>
  <cdr:relSizeAnchor xmlns:cdr="http://schemas.openxmlformats.org/drawingml/2006/chartDrawing">
    <cdr:from>
      <cdr:x>0.21813</cdr:x>
      <cdr:y>0.52513</cdr:y>
    </cdr:from>
    <cdr:to>
      <cdr:x>0.24209</cdr:x>
      <cdr:y>0.67634</cdr:y>
    </cdr:to>
    <cdr:cxnSp macro="">
      <cdr:nvCxnSpPr>
        <cdr:cNvPr id="16" name="Straight Arrow Connector 15">
          <a:extLst xmlns:a="http://schemas.openxmlformats.org/drawingml/2006/main">
            <a:ext uri="{FF2B5EF4-FFF2-40B4-BE49-F238E27FC236}">
              <a16:creationId xmlns:a16="http://schemas.microsoft.com/office/drawing/2014/main" id="{CC56BDE2-CA19-4DB0-B93E-9AD8E54AE501}"/>
            </a:ext>
          </a:extLst>
        </cdr:cNvPr>
        <cdr:cNvCxnSpPr/>
      </cdr:nvCxnSpPr>
      <cdr:spPr bwMode="auto">
        <a:xfrm xmlns:a="http://schemas.openxmlformats.org/drawingml/2006/main" flipH="1">
          <a:off x="939118" y="1569089"/>
          <a:ext cx="103155" cy="451815"/>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lc="http://schemas.openxmlformats.org/drawingml/2006/lockedCanvas" xmlns:a14="http://schemas.microsoft.com/office/drawing/2010/main" xmlns="">
              <a:effectLst>
                <a:outerShdw blurRad="63500" dist="38099" dir="2700000" algn="ctr" rotWithShape="0">
                  <a:srgbClr val="000000">
                    <a:alpha val="74998"/>
                  </a:srgbClr>
                </a:outerShdw>
              </a:effectLst>
            </a14:hiddenEffects>
          </a:ext>
        </a:extLst>
      </cdr:spPr>
    </cdr:cxnSp>
  </cdr:relSizeAnchor>
</c:userShapes>
</file>

<file path=xl/drawings/drawing9.xml><?xml version="1.0" encoding="utf-8"?>
<c:userShapes xmlns:c="http://schemas.openxmlformats.org/drawingml/2006/chart">
  <cdr:relSizeAnchor xmlns:cdr="http://schemas.openxmlformats.org/drawingml/2006/chartDrawing">
    <cdr:from>
      <cdr:x>0.71111</cdr:x>
      <cdr:y>0.22114</cdr:y>
    </cdr:from>
    <cdr:to>
      <cdr:x>0.95799</cdr:x>
      <cdr:y>0.30528</cdr:y>
    </cdr:to>
    <cdr:sp macro="" textlink="">
      <cdr:nvSpPr>
        <cdr:cNvPr id="2" name="TextBox 1">
          <a:extLst xmlns:a="http://schemas.openxmlformats.org/drawingml/2006/main">
            <a:ext uri="{FF2B5EF4-FFF2-40B4-BE49-F238E27FC236}">
              <a16:creationId xmlns:a16="http://schemas.microsoft.com/office/drawing/2014/main" id="{6BDCDA10-3D07-41F6-90E8-819CF2C0D0B5}"/>
            </a:ext>
          </a:extLst>
        </cdr:cNvPr>
        <cdr:cNvSpPr txBox="1"/>
      </cdr:nvSpPr>
      <cdr:spPr>
        <a:xfrm xmlns:a="http://schemas.openxmlformats.org/drawingml/2006/main">
          <a:off x="3251187" y="650874"/>
          <a:ext cx="1128735" cy="247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MSFT</a:t>
          </a:r>
          <a:r>
            <a:rPr lang="en-US" sz="1100"/>
            <a:t> = 100%</a:t>
          </a:r>
        </a:p>
      </cdr:txBody>
    </cdr:sp>
  </cdr:relSizeAnchor>
  <cdr:relSizeAnchor xmlns:cdr="http://schemas.openxmlformats.org/drawingml/2006/chartDrawing">
    <cdr:from>
      <cdr:x>0.35278</cdr:x>
      <cdr:y>0.61597</cdr:y>
    </cdr:from>
    <cdr:to>
      <cdr:x>0.59965</cdr:x>
      <cdr:y>0.70011</cdr:y>
    </cdr:to>
    <cdr:sp macro="" textlink="">
      <cdr:nvSpPr>
        <cdr:cNvPr id="3" name="TextBox 1">
          <a:extLst xmlns:a="http://schemas.openxmlformats.org/drawingml/2006/main">
            <a:ext uri="{FF2B5EF4-FFF2-40B4-BE49-F238E27FC236}">
              <a16:creationId xmlns:a16="http://schemas.microsoft.com/office/drawing/2014/main" id="{6BDCDA10-3D07-41F6-90E8-819CF2C0D0B5}"/>
            </a:ext>
          </a:extLst>
        </cdr:cNvPr>
        <cdr:cNvSpPr txBox="1"/>
      </cdr:nvSpPr>
      <cdr:spPr>
        <a:xfrm xmlns:a="http://schemas.openxmlformats.org/drawingml/2006/main">
          <a:off x="1612918" y="1812937"/>
          <a:ext cx="1128690" cy="247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WMT</a:t>
          </a:r>
          <a:r>
            <a:rPr lang="en-US" sz="1100"/>
            <a:t> = 100%</a:t>
          </a:r>
        </a:p>
      </cdr:txBody>
    </cdr:sp>
  </cdr:relSizeAnchor>
  <cdr:relSizeAnchor xmlns:cdr="http://schemas.openxmlformats.org/drawingml/2006/chartDrawing">
    <cdr:from>
      <cdr:x>0.09479</cdr:x>
      <cdr:y>0.67584</cdr:y>
    </cdr:from>
    <cdr:to>
      <cdr:x>0.17396</cdr:x>
      <cdr:y>0.75998</cdr:y>
    </cdr:to>
    <cdr:sp macro="" textlink="">
      <cdr:nvSpPr>
        <cdr:cNvPr id="7" name="TextBox 1">
          <a:extLst xmlns:a="http://schemas.openxmlformats.org/drawingml/2006/main">
            <a:ext uri="{FF2B5EF4-FFF2-40B4-BE49-F238E27FC236}">
              <a16:creationId xmlns:a16="http://schemas.microsoft.com/office/drawing/2014/main" id="{00CA3FE5-0C0A-4F67-A33B-B0C63DC4F998}"/>
            </a:ext>
          </a:extLst>
        </cdr:cNvPr>
        <cdr:cNvSpPr txBox="1"/>
      </cdr:nvSpPr>
      <cdr:spPr>
        <a:xfrm xmlns:a="http://schemas.openxmlformats.org/drawingml/2006/main">
          <a:off x="433388" y="1989138"/>
          <a:ext cx="361950" cy="247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Arial" panose="020B0604020202020204" pitchFamily="34" charset="0"/>
              <a:cs typeface="Arial" panose="020B0604020202020204" pitchFamily="34" charset="0"/>
            </a:rPr>
            <a:t>r</a:t>
          </a:r>
          <a:r>
            <a:rPr lang="en-US" sz="1000" baseline="30000">
              <a:latin typeface="Arial" panose="020B0604020202020204" pitchFamily="34" charset="0"/>
              <a:cs typeface="Arial" panose="020B0604020202020204" pitchFamily="34" charset="0"/>
            </a:rPr>
            <a:t>F</a:t>
          </a:r>
        </a:p>
      </cdr:txBody>
    </cdr:sp>
  </cdr:relSizeAnchor>
  <cdr:relSizeAnchor xmlns:cdr="http://schemas.openxmlformats.org/drawingml/2006/chartDrawing">
    <cdr:from>
      <cdr:x>0.3029</cdr:x>
      <cdr:y>0.33372</cdr:y>
    </cdr:from>
    <cdr:to>
      <cdr:x>0.49888</cdr:x>
      <cdr:y>0.41786</cdr:y>
    </cdr:to>
    <cdr:sp macro="" textlink="">
      <cdr:nvSpPr>
        <cdr:cNvPr id="17" name="TextBox 1">
          <a:extLst xmlns:a="http://schemas.openxmlformats.org/drawingml/2006/main">
            <a:ext uri="{FF2B5EF4-FFF2-40B4-BE49-F238E27FC236}">
              <a16:creationId xmlns:a16="http://schemas.microsoft.com/office/drawing/2014/main" id="{D8C34674-C359-42FC-AA5F-B035AFC05800}"/>
            </a:ext>
          </a:extLst>
        </cdr:cNvPr>
        <cdr:cNvSpPr txBox="1"/>
      </cdr:nvSpPr>
      <cdr:spPr>
        <a:xfrm xmlns:a="http://schemas.openxmlformats.org/drawingml/2006/main" rot="19574054">
          <a:off x="1384872" y="986994"/>
          <a:ext cx="896030" cy="248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Risk Tolerance</a:t>
          </a:r>
        </a:p>
      </cdr:txBody>
    </cdr:sp>
  </cdr:relSizeAnchor>
  <cdr:relSizeAnchor xmlns:cdr="http://schemas.openxmlformats.org/drawingml/2006/chartDrawing">
    <cdr:from>
      <cdr:x>0.48021</cdr:x>
      <cdr:y>0.20773</cdr:y>
    </cdr:from>
    <cdr:to>
      <cdr:x>0.62396</cdr:x>
      <cdr:y>0.34944</cdr:y>
    </cdr:to>
    <cdr:cxnSp macro="">
      <cdr:nvCxnSpPr>
        <cdr:cNvPr id="10" name="Straight Arrow Connector 9">
          <a:extLst xmlns:a="http://schemas.openxmlformats.org/drawingml/2006/main">
            <a:ext uri="{FF2B5EF4-FFF2-40B4-BE49-F238E27FC236}">
              <a16:creationId xmlns:a16="http://schemas.microsoft.com/office/drawing/2014/main" id="{ABA0FD79-0E3D-4EC1-9014-A4B8C5938E7A}"/>
            </a:ext>
          </a:extLst>
        </cdr:cNvPr>
        <cdr:cNvCxnSpPr/>
      </cdr:nvCxnSpPr>
      <cdr:spPr bwMode="auto">
        <a:xfrm xmlns:a="http://schemas.openxmlformats.org/drawingml/2006/main" flipV="1">
          <a:off x="2195512" y="614363"/>
          <a:ext cx="657225" cy="419101"/>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0.20174</cdr:x>
      <cdr:y>0.47289</cdr:y>
    </cdr:from>
    <cdr:to>
      <cdr:x>0.34549</cdr:x>
      <cdr:y>0.62587</cdr:y>
    </cdr:to>
    <cdr:cxnSp macro="">
      <cdr:nvCxnSpPr>
        <cdr:cNvPr id="24" name="Straight Arrow Connector 23">
          <a:extLst xmlns:a="http://schemas.openxmlformats.org/drawingml/2006/main">
            <a:ext uri="{FF2B5EF4-FFF2-40B4-BE49-F238E27FC236}">
              <a16:creationId xmlns:a16="http://schemas.microsoft.com/office/drawing/2014/main" id="{C5F8CC34-69A0-44D0-9C4D-6C942AFA2012}"/>
            </a:ext>
          </a:extLst>
        </cdr:cNvPr>
        <cdr:cNvCxnSpPr/>
      </cdr:nvCxnSpPr>
      <cdr:spPr bwMode="auto">
        <a:xfrm xmlns:a="http://schemas.openxmlformats.org/drawingml/2006/main" rot="10800000" flipV="1">
          <a:off x="922338" y="1398588"/>
          <a:ext cx="657225" cy="452437"/>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lc="http://schemas.openxmlformats.org/drawingml/2006/lockedCanvas" xmlns:a14="http://schemas.microsoft.com/office/drawing/2010/main" xmln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0.43507</cdr:x>
      <cdr:y>0.21202</cdr:y>
    </cdr:from>
    <cdr:to>
      <cdr:x>0.63105</cdr:x>
      <cdr:y>0.29616</cdr:y>
    </cdr:to>
    <cdr:sp macro="" textlink="">
      <cdr:nvSpPr>
        <cdr:cNvPr id="27" name="TextBox 1">
          <a:extLst xmlns:a="http://schemas.openxmlformats.org/drawingml/2006/main">
            <a:ext uri="{FF2B5EF4-FFF2-40B4-BE49-F238E27FC236}">
              <a16:creationId xmlns:a16="http://schemas.microsoft.com/office/drawing/2014/main" id="{1E41CBB1-D31E-40EB-B555-57455AF7B85E}"/>
            </a:ext>
          </a:extLst>
        </cdr:cNvPr>
        <cdr:cNvSpPr txBox="1"/>
      </cdr:nvSpPr>
      <cdr:spPr>
        <a:xfrm xmlns:a="http://schemas.openxmlformats.org/drawingml/2006/main" rot="19574054">
          <a:off x="1989137" y="627063"/>
          <a:ext cx="896030" cy="248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More</a:t>
          </a:r>
        </a:p>
      </cdr:txBody>
    </cdr:sp>
  </cdr:relSizeAnchor>
  <cdr:relSizeAnchor xmlns:cdr="http://schemas.openxmlformats.org/drawingml/2006/chartDrawing">
    <cdr:from>
      <cdr:x>0.16319</cdr:x>
      <cdr:y>0.46806</cdr:y>
    </cdr:from>
    <cdr:to>
      <cdr:x>0.35918</cdr:x>
      <cdr:y>0.5522</cdr:y>
    </cdr:to>
    <cdr:sp macro="" textlink="">
      <cdr:nvSpPr>
        <cdr:cNvPr id="28" name="TextBox 1">
          <a:extLst xmlns:a="http://schemas.openxmlformats.org/drawingml/2006/main">
            <a:ext uri="{FF2B5EF4-FFF2-40B4-BE49-F238E27FC236}">
              <a16:creationId xmlns:a16="http://schemas.microsoft.com/office/drawing/2014/main" id="{637790CF-E619-4F45-A711-B461BD0A5AF0}"/>
            </a:ext>
          </a:extLst>
        </cdr:cNvPr>
        <cdr:cNvSpPr txBox="1"/>
      </cdr:nvSpPr>
      <cdr:spPr>
        <a:xfrm xmlns:a="http://schemas.openxmlformats.org/drawingml/2006/main" rot="19574054">
          <a:off x="746125" y="1384300"/>
          <a:ext cx="896030" cy="248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Less</a:t>
          </a:r>
        </a:p>
      </cdr:txBody>
    </cdr:sp>
  </cdr:relSizeAnchor>
</c:userShapes>
</file>

<file path=xl/drawings/drawing10.xml><?xml version="1.0" encoding="utf-8"?>
<c:userShapes xmlns:c="http://schemas.openxmlformats.org/drawingml/2006/chart">
  <cdr:relSizeAnchor xmlns:cdr="http://schemas.openxmlformats.org/drawingml/2006/chartDrawing">
    <cdr:from>
      <cdr:x>0.19533</cdr:x>
      <cdr:y>0.41968</cdr:y>
    </cdr:from>
    <cdr:to>
      <cdr:x>0.42886</cdr:x>
      <cdr:y>0.50437</cdr:y>
    </cdr:to>
    <cdr:sp macro="" textlink="">
      <cdr:nvSpPr>
        <cdr:cNvPr id="8" name="TextBox 1">
          <a:extLst xmlns:a="http://schemas.openxmlformats.org/drawingml/2006/main">
            <a:ext uri="{FF2B5EF4-FFF2-40B4-BE49-F238E27FC236}">
              <a16:creationId xmlns:a16="http://schemas.microsoft.com/office/drawing/2014/main" id="{28E265B2-E465-C146-A801-0CEC53164E66}"/>
            </a:ext>
          </a:extLst>
        </cdr:cNvPr>
        <cdr:cNvSpPr txBox="1"/>
      </cdr:nvSpPr>
      <cdr:spPr>
        <a:xfrm xmlns:a="http://schemas.openxmlformats.org/drawingml/2006/main">
          <a:off x="925286" y="1230088"/>
          <a:ext cx="1106276" cy="2482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35.1%</a:t>
          </a:r>
        </a:p>
      </cdr:txBody>
    </cdr:sp>
  </cdr:relSizeAnchor>
  <cdr:relSizeAnchor xmlns:cdr="http://schemas.openxmlformats.org/drawingml/2006/chartDrawing">
    <cdr:from>
      <cdr:x>0.43661</cdr:x>
      <cdr:y>0.16094</cdr:y>
    </cdr:from>
    <cdr:to>
      <cdr:x>0.69322</cdr:x>
      <cdr:y>0.24451</cdr:y>
    </cdr:to>
    <cdr:sp macro="" textlink="">
      <cdr:nvSpPr>
        <cdr:cNvPr id="9" name="TextBox 8">
          <a:extLst xmlns:a="http://schemas.openxmlformats.org/drawingml/2006/main">
            <a:ext uri="{FF2B5EF4-FFF2-40B4-BE49-F238E27FC236}">
              <a16:creationId xmlns:a16="http://schemas.microsoft.com/office/drawing/2014/main" id="{91D2E846-E105-7F49-A501-A430882A25FE}"/>
            </a:ext>
          </a:extLst>
        </cdr:cNvPr>
        <cdr:cNvSpPr txBox="1"/>
      </cdr:nvSpPr>
      <cdr:spPr>
        <a:xfrm xmlns:a="http://schemas.openxmlformats.org/drawingml/2006/main" rot="19852005">
          <a:off x="2068285" y="471715"/>
          <a:ext cx="1215572" cy="2449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solidFill>
                <a:srgbClr val="C00000"/>
              </a:solidFill>
            </a:rPr>
            <a:t>Efficient Frontier</a:t>
          </a:r>
        </a:p>
      </cdr:txBody>
    </cdr:sp>
  </cdr:relSizeAnchor>
  <cdr:relSizeAnchor xmlns:cdr="http://schemas.openxmlformats.org/drawingml/2006/chartDrawing">
    <cdr:from>
      <cdr:x>0.37515</cdr:x>
      <cdr:y>0.62214</cdr:y>
    </cdr:from>
    <cdr:to>
      <cdr:x>0.64913</cdr:x>
      <cdr:y>0.7057</cdr:y>
    </cdr:to>
    <cdr:sp macro="" textlink="">
      <cdr:nvSpPr>
        <cdr:cNvPr id="10" name="TextBox 1">
          <a:extLst xmlns:a="http://schemas.openxmlformats.org/drawingml/2006/main">
            <a:ext uri="{FF2B5EF4-FFF2-40B4-BE49-F238E27FC236}">
              <a16:creationId xmlns:a16="http://schemas.microsoft.com/office/drawing/2014/main" id="{25FB0CC0-2B98-9F45-B3F2-C8C08C587066}"/>
            </a:ext>
          </a:extLst>
        </cdr:cNvPr>
        <cdr:cNvSpPr txBox="1"/>
      </cdr:nvSpPr>
      <cdr:spPr>
        <a:xfrm xmlns:a="http://schemas.openxmlformats.org/drawingml/2006/main" rot="1747263">
          <a:off x="1777129" y="1823482"/>
          <a:ext cx="1297862" cy="2449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accent1"/>
              </a:solidFill>
            </a:rPr>
            <a:t>Inefficient Frontier</a:t>
          </a:r>
        </a:p>
      </cdr:txBody>
    </cdr:sp>
  </cdr:relSizeAnchor>
  <cdr:relSizeAnchor xmlns:cdr="http://schemas.openxmlformats.org/drawingml/2006/chartDrawing">
    <cdr:from>
      <cdr:x>0.47683</cdr:x>
      <cdr:y>0.34974</cdr:y>
    </cdr:from>
    <cdr:to>
      <cdr:x>0.47683</cdr:x>
      <cdr:y>0.58186</cdr:y>
    </cdr:to>
    <cdr:cxnSp macro="">
      <cdr:nvCxnSpPr>
        <cdr:cNvPr id="12" name="Straight Connector 11">
          <a:extLst xmlns:a="http://schemas.openxmlformats.org/drawingml/2006/main">
            <a:ext uri="{FF2B5EF4-FFF2-40B4-BE49-F238E27FC236}">
              <a16:creationId xmlns:a16="http://schemas.microsoft.com/office/drawing/2014/main" id="{53637436-4514-3F44-BFBF-27897F3EF667}"/>
            </a:ext>
          </a:extLst>
        </cdr:cNvPr>
        <cdr:cNvCxnSpPr/>
      </cdr:nvCxnSpPr>
      <cdr:spPr bwMode="auto">
        <a:xfrm xmlns:a="http://schemas.openxmlformats.org/drawingml/2006/main" flipV="1">
          <a:off x="2258785" y="1025072"/>
          <a:ext cx="0" cy="68035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0.55458</cdr:x>
      <cdr:y>0.27855</cdr:y>
    </cdr:from>
    <cdr:to>
      <cdr:x>0.55534</cdr:x>
      <cdr:y>0.658</cdr:y>
    </cdr:to>
    <cdr:cxnSp macro="">
      <cdr:nvCxnSpPr>
        <cdr:cNvPr id="14" name="Straight Connector 13">
          <a:extLst xmlns:a="http://schemas.openxmlformats.org/drawingml/2006/main">
            <a:ext uri="{FF2B5EF4-FFF2-40B4-BE49-F238E27FC236}">
              <a16:creationId xmlns:a16="http://schemas.microsoft.com/office/drawing/2014/main" id="{35B4EA05-52CE-3F4C-949B-9BC6E503C0EA}"/>
            </a:ext>
          </a:extLst>
        </cdr:cNvPr>
        <cdr:cNvCxnSpPr/>
      </cdr:nvCxnSpPr>
      <cdr:spPr bwMode="auto">
        <a:xfrm xmlns:a="http://schemas.openxmlformats.org/drawingml/2006/main" flipV="1">
          <a:off x="2627085" y="816429"/>
          <a:ext cx="3629" cy="111215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0.47415</cdr:x>
      <cdr:y>0.53544</cdr:y>
    </cdr:from>
    <cdr:to>
      <cdr:x>0.52087</cdr:x>
      <cdr:y>0.6096</cdr:y>
    </cdr:to>
    <cdr:sp macro="" textlink="">
      <cdr:nvSpPr>
        <cdr:cNvPr id="16" name="TextBox 1">
          <a:extLst xmlns:a="http://schemas.openxmlformats.org/drawingml/2006/main">
            <a:ext uri="{FF2B5EF4-FFF2-40B4-BE49-F238E27FC236}">
              <a16:creationId xmlns:a16="http://schemas.microsoft.com/office/drawing/2014/main" id="{AC39F7D8-D430-2946-B2A1-3FFEDC7ECD93}"/>
            </a:ext>
          </a:extLst>
        </cdr:cNvPr>
        <cdr:cNvSpPr txBox="1"/>
      </cdr:nvSpPr>
      <cdr:spPr>
        <a:xfrm xmlns:a="http://schemas.openxmlformats.org/drawingml/2006/main">
          <a:off x="2246086" y="1569358"/>
          <a:ext cx="221343" cy="217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A</a:t>
          </a:r>
        </a:p>
      </cdr:txBody>
    </cdr:sp>
  </cdr:relSizeAnchor>
  <cdr:relSizeAnchor xmlns:cdr="http://schemas.openxmlformats.org/drawingml/2006/chartDrawing">
    <cdr:from>
      <cdr:x>0.47606</cdr:x>
      <cdr:y>0.29588</cdr:y>
    </cdr:from>
    <cdr:to>
      <cdr:x>0.52279</cdr:x>
      <cdr:y>0.37005</cdr:y>
    </cdr:to>
    <cdr:sp macro="" textlink="">
      <cdr:nvSpPr>
        <cdr:cNvPr id="17" name="TextBox 1">
          <a:extLst xmlns:a="http://schemas.openxmlformats.org/drawingml/2006/main">
            <a:ext uri="{FF2B5EF4-FFF2-40B4-BE49-F238E27FC236}">
              <a16:creationId xmlns:a16="http://schemas.microsoft.com/office/drawing/2014/main" id="{D3C10FE1-84BB-924F-91EC-FE38861E27C5}"/>
            </a:ext>
          </a:extLst>
        </cdr:cNvPr>
        <cdr:cNvSpPr txBox="1"/>
      </cdr:nvSpPr>
      <cdr:spPr>
        <a:xfrm xmlns:a="http://schemas.openxmlformats.org/drawingml/2006/main">
          <a:off x="2255157" y="867228"/>
          <a:ext cx="221343" cy="217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B</a:t>
          </a:r>
        </a:p>
      </cdr:txBody>
    </cdr:sp>
  </cdr:relSizeAnchor>
  <cdr:relSizeAnchor xmlns:cdr="http://schemas.openxmlformats.org/drawingml/2006/chartDrawing">
    <cdr:from>
      <cdr:x>0.55075</cdr:x>
      <cdr:y>0.60229</cdr:y>
    </cdr:from>
    <cdr:to>
      <cdr:x>0.59747</cdr:x>
      <cdr:y>0.67646</cdr:y>
    </cdr:to>
    <cdr:sp macro="" textlink="">
      <cdr:nvSpPr>
        <cdr:cNvPr id="18" name="TextBox 1">
          <a:extLst xmlns:a="http://schemas.openxmlformats.org/drawingml/2006/main">
            <a:ext uri="{FF2B5EF4-FFF2-40B4-BE49-F238E27FC236}">
              <a16:creationId xmlns:a16="http://schemas.microsoft.com/office/drawing/2014/main" id="{D3C10FE1-84BB-924F-91EC-FE38861E27C5}"/>
            </a:ext>
          </a:extLst>
        </cdr:cNvPr>
        <cdr:cNvSpPr txBox="1"/>
      </cdr:nvSpPr>
      <cdr:spPr>
        <a:xfrm xmlns:a="http://schemas.openxmlformats.org/drawingml/2006/main">
          <a:off x="2608943" y="1765300"/>
          <a:ext cx="221343" cy="217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C</a:t>
          </a:r>
        </a:p>
      </cdr:txBody>
    </cdr:sp>
  </cdr:relSizeAnchor>
  <cdr:relSizeAnchor xmlns:cdr="http://schemas.openxmlformats.org/drawingml/2006/chartDrawing">
    <cdr:from>
      <cdr:x>0.55266</cdr:x>
      <cdr:y>0.2247</cdr:y>
    </cdr:from>
    <cdr:to>
      <cdr:x>0.59939</cdr:x>
      <cdr:y>0.29886</cdr:y>
    </cdr:to>
    <cdr:sp macro="" textlink="">
      <cdr:nvSpPr>
        <cdr:cNvPr id="19" name="TextBox 1">
          <a:extLst xmlns:a="http://schemas.openxmlformats.org/drawingml/2006/main">
            <a:ext uri="{FF2B5EF4-FFF2-40B4-BE49-F238E27FC236}">
              <a16:creationId xmlns:a16="http://schemas.microsoft.com/office/drawing/2014/main" id="{D3C10FE1-84BB-924F-91EC-FE38861E27C5}"/>
            </a:ext>
          </a:extLst>
        </cdr:cNvPr>
        <cdr:cNvSpPr txBox="1"/>
      </cdr:nvSpPr>
      <cdr:spPr>
        <a:xfrm xmlns:a="http://schemas.openxmlformats.org/drawingml/2006/main">
          <a:off x="2618014" y="658586"/>
          <a:ext cx="221343" cy="217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D</a:t>
          </a:r>
        </a:p>
      </cdr:txBody>
    </cdr:sp>
  </cdr:relSizeAnchor>
</c:userShapes>
</file>

<file path=xl/drawings/drawing11.xml><?xml version="1.0" encoding="utf-8"?>
<c:userShapes xmlns:c="http://schemas.openxmlformats.org/drawingml/2006/chart">
  <cdr:relSizeAnchor xmlns:cdr="http://schemas.openxmlformats.org/drawingml/2006/chartDrawing">
    <cdr:from>
      <cdr:x>0.19916</cdr:x>
      <cdr:y>0.02446</cdr:y>
    </cdr:from>
    <cdr:to>
      <cdr:x>0.36384</cdr:x>
      <cdr:y>0.10089</cdr:y>
    </cdr:to>
    <cdr:sp macro="" textlink="">
      <cdr:nvSpPr>
        <cdr:cNvPr id="9" name="TextBox 8">
          <a:extLst xmlns:a="http://schemas.openxmlformats.org/drawingml/2006/main">
            <a:ext uri="{FF2B5EF4-FFF2-40B4-BE49-F238E27FC236}">
              <a16:creationId xmlns:a16="http://schemas.microsoft.com/office/drawing/2014/main" id="{7B2CB508-ACD4-FC4A-A7AB-3006188C5F76}"/>
            </a:ext>
          </a:extLst>
        </cdr:cNvPr>
        <cdr:cNvSpPr txBox="1"/>
      </cdr:nvSpPr>
      <cdr:spPr>
        <a:xfrm xmlns:a="http://schemas.openxmlformats.org/drawingml/2006/main">
          <a:off x="943427" y="72571"/>
          <a:ext cx="780143" cy="2267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0">
              <a:latin typeface="Arial" panose="020B0604020202020204" pitchFamily="34" charset="0"/>
              <a:cs typeface="Arial" panose="020B0604020202020204" pitchFamily="34" charset="0"/>
            </a:rPr>
            <a:t>Correlation</a:t>
          </a:r>
        </a:p>
      </cdr:txBody>
    </cdr:sp>
  </cdr:relSizeAnchor>
  <cdr:relSizeAnchor xmlns:cdr="http://schemas.openxmlformats.org/drawingml/2006/chartDrawing">
    <cdr:from>
      <cdr:x>0.55266</cdr:x>
      <cdr:y>0.62244</cdr:y>
    </cdr:from>
    <cdr:to>
      <cdr:x>0.72692</cdr:x>
      <cdr:y>0.70713</cdr:y>
    </cdr:to>
    <cdr:sp macro="" textlink="">
      <cdr:nvSpPr>
        <cdr:cNvPr id="10" name="TextBox 1">
          <a:extLst xmlns:a="http://schemas.openxmlformats.org/drawingml/2006/main">
            <a:ext uri="{FF2B5EF4-FFF2-40B4-BE49-F238E27FC236}">
              <a16:creationId xmlns:a16="http://schemas.microsoft.com/office/drawing/2014/main" id="{EDF3B359-9A13-4A40-B33F-C30E72C028BC}"/>
            </a:ext>
          </a:extLst>
        </cdr:cNvPr>
        <cdr:cNvSpPr txBox="1"/>
      </cdr:nvSpPr>
      <cdr:spPr>
        <a:xfrm xmlns:a="http://schemas.openxmlformats.org/drawingml/2006/main">
          <a:off x="2618014" y="1846944"/>
          <a:ext cx="825487" cy="25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0%</a:t>
          </a:r>
        </a:p>
      </cdr:txBody>
    </cdr:sp>
  </cdr:relSizeAnchor>
  <cdr:relSizeAnchor xmlns:cdr="http://schemas.openxmlformats.org/drawingml/2006/chartDrawing">
    <cdr:from>
      <cdr:x>0.74607</cdr:x>
      <cdr:y>0.13635</cdr:y>
    </cdr:from>
    <cdr:to>
      <cdr:x>0.95366</cdr:x>
      <cdr:y>0.22104</cdr:y>
    </cdr:to>
    <cdr:sp macro="" textlink="">
      <cdr:nvSpPr>
        <cdr:cNvPr id="11" name="TextBox 1">
          <a:extLst xmlns:a="http://schemas.openxmlformats.org/drawingml/2006/main">
            <a:ext uri="{FF2B5EF4-FFF2-40B4-BE49-F238E27FC236}">
              <a16:creationId xmlns:a16="http://schemas.microsoft.com/office/drawing/2014/main" id="{D7B3CF81-AADE-ED4D-9018-7EB6FCD28499}"/>
            </a:ext>
          </a:extLst>
        </cdr:cNvPr>
        <cdr:cNvSpPr txBox="1"/>
      </cdr:nvSpPr>
      <cdr:spPr>
        <a:xfrm xmlns:a="http://schemas.openxmlformats.org/drawingml/2006/main">
          <a:off x="3534229" y="404586"/>
          <a:ext cx="983342" cy="25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100%</a:t>
          </a:r>
        </a:p>
      </cdr:txBody>
    </cdr:sp>
  </cdr:relSizeAnchor>
</c:userShapes>
</file>

<file path=xl/drawings/drawing12.xml><?xml version="1.0" encoding="utf-8"?>
<c:userShapes xmlns:c="http://schemas.openxmlformats.org/drawingml/2006/chart">
  <cdr:relSizeAnchor xmlns:cdr="http://schemas.openxmlformats.org/drawingml/2006/chartDrawing">
    <cdr:from>
      <cdr:x>0.19916</cdr:x>
      <cdr:y>0.02446</cdr:y>
    </cdr:from>
    <cdr:to>
      <cdr:x>0.36384</cdr:x>
      <cdr:y>0.10089</cdr:y>
    </cdr:to>
    <cdr:sp macro="" textlink="">
      <cdr:nvSpPr>
        <cdr:cNvPr id="9" name="TextBox 8">
          <a:extLst xmlns:a="http://schemas.openxmlformats.org/drawingml/2006/main">
            <a:ext uri="{FF2B5EF4-FFF2-40B4-BE49-F238E27FC236}">
              <a16:creationId xmlns:a16="http://schemas.microsoft.com/office/drawing/2014/main" id="{7B2CB508-ACD4-FC4A-A7AB-3006188C5F76}"/>
            </a:ext>
          </a:extLst>
        </cdr:cNvPr>
        <cdr:cNvSpPr txBox="1"/>
      </cdr:nvSpPr>
      <cdr:spPr>
        <a:xfrm xmlns:a="http://schemas.openxmlformats.org/drawingml/2006/main">
          <a:off x="943427" y="72571"/>
          <a:ext cx="780143" cy="2267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0">
              <a:latin typeface="Arial" panose="020B0604020202020204" pitchFamily="34" charset="0"/>
              <a:cs typeface="Arial" panose="020B0604020202020204" pitchFamily="34" charset="0"/>
            </a:rPr>
            <a:t>Correlation</a:t>
          </a:r>
        </a:p>
      </cdr:txBody>
    </cdr:sp>
  </cdr:relSizeAnchor>
  <cdr:relSizeAnchor xmlns:cdr="http://schemas.openxmlformats.org/drawingml/2006/chartDrawing">
    <cdr:from>
      <cdr:x>0.16966</cdr:x>
      <cdr:y>0.72638</cdr:y>
    </cdr:from>
    <cdr:to>
      <cdr:x>0.34392</cdr:x>
      <cdr:y>0.81107</cdr:y>
    </cdr:to>
    <cdr:sp macro="" textlink="">
      <cdr:nvSpPr>
        <cdr:cNvPr id="10" name="TextBox 1">
          <a:extLst xmlns:a="http://schemas.openxmlformats.org/drawingml/2006/main">
            <a:ext uri="{FF2B5EF4-FFF2-40B4-BE49-F238E27FC236}">
              <a16:creationId xmlns:a16="http://schemas.microsoft.com/office/drawing/2014/main" id="{EDF3B359-9A13-4A40-B33F-C30E72C028BC}"/>
            </a:ext>
          </a:extLst>
        </cdr:cNvPr>
        <cdr:cNvSpPr txBox="1"/>
      </cdr:nvSpPr>
      <cdr:spPr>
        <a:xfrm xmlns:a="http://schemas.openxmlformats.org/drawingml/2006/main">
          <a:off x="803720" y="2155375"/>
          <a:ext cx="825487" cy="25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0%</a:t>
          </a:r>
        </a:p>
      </cdr:txBody>
    </cdr:sp>
  </cdr:relSizeAnchor>
  <cdr:relSizeAnchor xmlns:cdr="http://schemas.openxmlformats.org/drawingml/2006/chartDrawing">
    <cdr:from>
      <cdr:x>0.76713</cdr:x>
      <cdr:y>0.04463</cdr:y>
    </cdr:from>
    <cdr:to>
      <cdr:x>0.97472</cdr:x>
      <cdr:y>0.12932</cdr:y>
    </cdr:to>
    <cdr:sp macro="" textlink="">
      <cdr:nvSpPr>
        <cdr:cNvPr id="11" name="TextBox 1">
          <a:extLst xmlns:a="http://schemas.openxmlformats.org/drawingml/2006/main">
            <a:ext uri="{FF2B5EF4-FFF2-40B4-BE49-F238E27FC236}">
              <a16:creationId xmlns:a16="http://schemas.microsoft.com/office/drawing/2014/main" id="{D7B3CF81-AADE-ED4D-9018-7EB6FCD28499}"/>
            </a:ext>
          </a:extLst>
        </cdr:cNvPr>
        <cdr:cNvSpPr txBox="1"/>
      </cdr:nvSpPr>
      <cdr:spPr>
        <a:xfrm xmlns:a="http://schemas.openxmlformats.org/drawingml/2006/main">
          <a:off x="3633994" y="132444"/>
          <a:ext cx="983375" cy="25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a:t>w</a:t>
          </a:r>
          <a:r>
            <a:rPr lang="en-US" sz="1100" baseline="30000"/>
            <a:t>MSFT</a:t>
          </a:r>
          <a:r>
            <a:rPr lang="en-US" sz="1100"/>
            <a:t> = 100%</a:t>
          </a:r>
        </a:p>
      </cdr:txBody>
    </cdr:sp>
  </cdr:relSizeAnchor>
</c:userShapes>
</file>

<file path=xl/drawings/drawing13.xml><?xml version="1.0" encoding="utf-8"?>
<c:userShapes xmlns:c="http://schemas.openxmlformats.org/drawingml/2006/chart">
  <cdr:relSizeAnchor xmlns:cdr="http://schemas.openxmlformats.org/drawingml/2006/chartDrawing">
    <cdr:from>
      <cdr:x>0.70886</cdr:x>
      <cdr:y>0.19974</cdr:y>
    </cdr:from>
    <cdr:to>
      <cdr:x>0.95574</cdr:x>
      <cdr:y>0.28388</cdr:y>
    </cdr:to>
    <cdr:sp macro="" textlink="">
      <cdr:nvSpPr>
        <cdr:cNvPr id="2" name="TextBox 1">
          <a:extLst xmlns:a="http://schemas.openxmlformats.org/drawingml/2006/main">
            <a:ext uri="{FF2B5EF4-FFF2-40B4-BE49-F238E27FC236}">
              <a16:creationId xmlns:a16="http://schemas.microsoft.com/office/drawing/2014/main" id="{6BDCDA10-3D07-41F6-90E8-819CF2C0D0B5}"/>
            </a:ext>
          </a:extLst>
        </cdr:cNvPr>
        <cdr:cNvSpPr txBox="1"/>
      </cdr:nvSpPr>
      <cdr:spPr>
        <a:xfrm xmlns:a="http://schemas.openxmlformats.org/drawingml/2006/main">
          <a:off x="3363998" y="597532"/>
          <a:ext cx="1171603" cy="2517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MSFT</a:t>
          </a:r>
          <a:r>
            <a:rPr lang="en-US" sz="1100"/>
            <a:t> = 100%</a:t>
          </a:r>
        </a:p>
      </cdr:txBody>
    </cdr:sp>
  </cdr:relSizeAnchor>
  <cdr:relSizeAnchor xmlns:cdr="http://schemas.openxmlformats.org/drawingml/2006/chartDrawing">
    <cdr:from>
      <cdr:x>0.35278</cdr:x>
      <cdr:y>0.61597</cdr:y>
    </cdr:from>
    <cdr:to>
      <cdr:x>0.59965</cdr:x>
      <cdr:y>0.70011</cdr:y>
    </cdr:to>
    <cdr:sp macro="" textlink="">
      <cdr:nvSpPr>
        <cdr:cNvPr id="3" name="TextBox 1">
          <a:extLst xmlns:a="http://schemas.openxmlformats.org/drawingml/2006/main">
            <a:ext uri="{FF2B5EF4-FFF2-40B4-BE49-F238E27FC236}">
              <a16:creationId xmlns:a16="http://schemas.microsoft.com/office/drawing/2014/main" id="{6BDCDA10-3D07-41F6-90E8-819CF2C0D0B5}"/>
            </a:ext>
          </a:extLst>
        </cdr:cNvPr>
        <cdr:cNvSpPr txBox="1"/>
      </cdr:nvSpPr>
      <cdr:spPr>
        <a:xfrm xmlns:a="http://schemas.openxmlformats.org/drawingml/2006/main">
          <a:off x="1612918" y="1812937"/>
          <a:ext cx="1128690" cy="247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w</a:t>
          </a:r>
          <a:r>
            <a:rPr lang="en-US" sz="1100" baseline="-25000"/>
            <a:t>WMT</a:t>
          </a:r>
          <a:r>
            <a:rPr lang="en-US" sz="1100"/>
            <a:t> = 100%</a:t>
          </a:r>
        </a:p>
      </cdr:txBody>
    </cdr:sp>
  </cdr:relSizeAnchor>
  <cdr:relSizeAnchor xmlns:cdr="http://schemas.openxmlformats.org/drawingml/2006/chartDrawing">
    <cdr:from>
      <cdr:x>0.00403</cdr:x>
      <cdr:y>0.71399</cdr:y>
    </cdr:from>
    <cdr:to>
      <cdr:x>0.16853</cdr:x>
      <cdr:y>0.79813</cdr:y>
    </cdr:to>
    <cdr:sp macro="" textlink="">
      <cdr:nvSpPr>
        <cdr:cNvPr id="7" name="TextBox 1">
          <a:extLst xmlns:a="http://schemas.openxmlformats.org/drawingml/2006/main">
            <a:ext uri="{FF2B5EF4-FFF2-40B4-BE49-F238E27FC236}">
              <a16:creationId xmlns:a16="http://schemas.microsoft.com/office/drawing/2014/main" id="{00CA3FE5-0C0A-4F67-A33B-B0C63DC4F998}"/>
            </a:ext>
          </a:extLst>
        </cdr:cNvPr>
        <cdr:cNvSpPr txBox="1"/>
      </cdr:nvSpPr>
      <cdr:spPr>
        <a:xfrm xmlns:a="http://schemas.openxmlformats.org/drawingml/2006/main">
          <a:off x="19179" y="2092252"/>
          <a:ext cx="782926" cy="2465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t>w</a:t>
          </a:r>
          <a:r>
            <a:rPr lang="en-US" sz="1000" baseline="-25000"/>
            <a:t>RF</a:t>
          </a:r>
          <a:r>
            <a:rPr lang="en-US" sz="1000"/>
            <a:t> = 100%</a:t>
          </a:r>
        </a:p>
      </cdr:txBody>
    </cdr:sp>
  </cdr:relSizeAnchor>
  <cdr:relSizeAnchor xmlns:cdr="http://schemas.openxmlformats.org/drawingml/2006/chartDrawing">
    <cdr:from>
      <cdr:x>0.4961</cdr:x>
      <cdr:y>0.44906</cdr:y>
    </cdr:from>
    <cdr:to>
      <cdr:x>0.52758</cdr:x>
      <cdr:y>0.49187</cdr:y>
    </cdr:to>
    <cdr:sp macro="" textlink="">
      <cdr:nvSpPr>
        <cdr:cNvPr id="4" name="Chord 3">
          <a:extLst xmlns:a="http://schemas.openxmlformats.org/drawingml/2006/main">
            <a:ext uri="{FF2B5EF4-FFF2-40B4-BE49-F238E27FC236}">
              <a16:creationId xmlns:a16="http://schemas.microsoft.com/office/drawing/2014/main" id="{CFD3D3A4-C0E6-5F48-AA78-5A02DABECDEE}"/>
            </a:ext>
          </a:extLst>
        </cdr:cNvPr>
        <cdr:cNvSpPr/>
      </cdr:nvSpPr>
      <cdr:spPr bwMode="auto">
        <a:xfrm xmlns:a="http://schemas.openxmlformats.org/drawingml/2006/main" rot="1932066">
          <a:off x="2354303" y="1331900"/>
          <a:ext cx="149411" cy="127000"/>
        </a:xfrm>
        <a:prstGeom xmlns:a="http://schemas.openxmlformats.org/drawingml/2006/main" prst="chord">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userShapes>
</file>

<file path=xl/drawings/drawing14.xml><?xml version="1.0" encoding="utf-8"?>
<c:userShapes xmlns:c="http://schemas.openxmlformats.org/drawingml/2006/chart">
  <cdr:relSizeAnchor xmlns:cdr="http://schemas.openxmlformats.org/drawingml/2006/chartDrawing">
    <cdr:from>
      <cdr:x>0.09479</cdr:x>
      <cdr:y>0.67584</cdr:y>
    </cdr:from>
    <cdr:to>
      <cdr:x>0.17396</cdr:x>
      <cdr:y>0.75998</cdr:y>
    </cdr:to>
    <cdr:sp macro="" textlink="">
      <cdr:nvSpPr>
        <cdr:cNvPr id="7" name="TextBox 1">
          <a:extLst xmlns:a="http://schemas.openxmlformats.org/drawingml/2006/main">
            <a:ext uri="{FF2B5EF4-FFF2-40B4-BE49-F238E27FC236}">
              <a16:creationId xmlns:a16="http://schemas.microsoft.com/office/drawing/2014/main" id="{00CA3FE5-0C0A-4F67-A33B-B0C63DC4F998}"/>
            </a:ext>
          </a:extLst>
        </cdr:cNvPr>
        <cdr:cNvSpPr txBox="1"/>
      </cdr:nvSpPr>
      <cdr:spPr>
        <a:xfrm xmlns:a="http://schemas.openxmlformats.org/drawingml/2006/main">
          <a:off x="433388" y="1989138"/>
          <a:ext cx="361950" cy="247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Arial" panose="020B0604020202020204" pitchFamily="34" charset="0"/>
              <a:cs typeface="Arial" panose="020B0604020202020204" pitchFamily="34" charset="0"/>
            </a:rPr>
            <a:t>r</a:t>
          </a:r>
          <a:r>
            <a:rPr lang="en-US" sz="1000" baseline="30000">
              <a:latin typeface="Arial" panose="020B0604020202020204" pitchFamily="34" charset="0"/>
              <a:cs typeface="Arial" panose="020B0604020202020204" pitchFamily="34" charset="0"/>
            </a:rPr>
            <a:t>F</a:t>
          </a:r>
        </a:p>
      </cdr:txBody>
    </cdr:sp>
  </cdr:relSizeAnchor>
  <cdr:relSizeAnchor xmlns:cdr="http://schemas.openxmlformats.org/drawingml/2006/chartDrawing">
    <cdr:from>
      <cdr:x>0.1348</cdr:x>
      <cdr:y>0.47246</cdr:y>
    </cdr:from>
    <cdr:to>
      <cdr:x>0.70971</cdr:x>
      <cdr:y>0.75782</cdr:y>
    </cdr:to>
    <cdr:cxnSp macro="">
      <cdr:nvCxnSpPr>
        <cdr:cNvPr id="9" name="Straight Connector 8">
          <a:extLst xmlns:a="http://schemas.openxmlformats.org/drawingml/2006/main">
            <a:ext uri="{FF2B5EF4-FFF2-40B4-BE49-F238E27FC236}">
              <a16:creationId xmlns:a16="http://schemas.microsoft.com/office/drawing/2014/main" id="{51747420-7EEF-454C-B387-5986CE63EF50}"/>
            </a:ext>
          </a:extLst>
        </cdr:cNvPr>
        <cdr:cNvCxnSpPr/>
      </cdr:nvCxnSpPr>
      <cdr:spPr bwMode="auto">
        <a:xfrm xmlns:a="http://schemas.openxmlformats.org/drawingml/2006/main" flipV="1">
          <a:off x="772573" y="1418128"/>
          <a:ext cx="3295062" cy="85652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9050" cap="flat" cmpd="sng" algn="ctr">
          <a:solidFill>
            <a:schemeClr val="accent2">
              <a:lumMod val="40000"/>
              <a:lumOff val="60000"/>
            </a:schemeClr>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lc="http://schemas.openxmlformats.org/drawingml/2006/lockedCanvas" xmlns:a14="http://schemas.microsoft.com/office/drawing/2010/main" xmln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0.13688</cdr:x>
      <cdr:y>0.37734</cdr:y>
    </cdr:from>
    <cdr:to>
      <cdr:x>0.71142</cdr:x>
      <cdr:y>0.75782</cdr:y>
    </cdr:to>
    <cdr:cxnSp macro="">
      <cdr:nvCxnSpPr>
        <cdr:cNvPr id="11" name="Straight Connector 10">
          <a:extLst xmlns:a="http://schemas.openxmlformats.org/drawingml/2006/main">
            <a:ext uri="{FF2B5EF4-FFF2-40B4-BE49-F238E27FC236}">
              <a16:creationId xmlns:a16="http://schemas.microsoft.com/office/drawing/2014/main" id="{3CC4E9C8-8A83-164B-9EF3-EF9849179613}"/>
            </a:ext>
          </a:extLst>
        </cdr:cNvPr>
        <cdr:cNvCxnSpPr/>
      </cdr:nvCxnSpPr>
      <cdr:spPr bwMode="auto">
        <a:xfrm xmlns:a="http://schemas.openxmlformats.org/drawingml/2006/main" flipV="1">
          <a:off x="784494" y="1132624"/>
          <a:ext cx="3292986" cy="114202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9050" cap="flat" cmpd="sng" algn="ctr">
          <a:solidFill>
            <a:schemeClr val="accent2">
              <a:lumMod val="60000"/>
              <a:lumOff val="40000"/>
            </a:schemeClr>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lc="http://schemas.openxmlformats.org/drawingml/2006/lockedCanva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0.70331</cdr:x>
      <cdr:y>0.5189</cdr:y>
    </cdr:from>
    <cdr:to>
      <cdr:x>0.94675</cdr:x>
      <cdr:y>0.60304</cdr:y>
    </cdr:to>
    <cdr:sp macro="" textlink="">
      <cdr:nvSpPr>
        <cdr:cNvPr id="18" name="TextBox 1">
          <a:extLst xmlns:a="http://schemas.openxmlformats.org/drawingml/2006/main">
            <a:ext uri="{FF2B5EF4-FFF2-40B4-BE49-F238E27FC236}">
              <a16:creationId xmlns:a16="http://schemas.microsoft.com/office/drawing/2014/main" id="{FF29FEE9-C97C-C643-B885-47DA474278FC}"/>
            </a:ext>
          </a:extLst>
        </cdr:cNvPr>
        <cdr:cNvSpPr txBox="1"/>
      </cdr:nvSpPr>
      <cdr:spPr>
        <a:xfrm xmlns:a="http://schemas.openxmlformats.org/drawingml/2006/main">
          <a:off x="4030946" y="1557515"/>
          <a:ext cx="1395293" cy="2525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solidFill>
                <a:schemeClr val="accent2">
                  <a:lumMod val="20000"/>
                  <a:lumOff val="80000"/>
                </a:schemeClr>
              </a:solidFill>
            </a:rPr>
            <a:t>A (0,100);</a:t>
          </a:r>
          <a:r>
            <a:rPr lang="en-US" sz="1100" baseline="0">
              <a:solidFill>
                <a:schemeClr val="accent2">
                  <a:lumMod val="20000"/>
                  <a:lumOff val="80000"/>
                </a:schemeClr>
              </a:solidFill>
            </a:rPr>
            <a:t> 0.36</a:t>
          </a:r>
          <a:endParaRPr lang="en-US" sz="1100">
            <a:solidFill>
              <a:schemeClr val="accent2">
                <a:lumMod val="20000"/>
                <a:lumOff val="80000"/>
              </a:schemeClr>
            </a:solidFill>
          </a:endParaRPr>
        </a:p>
      </cdr:txBody>
    </cdr:sp>
  </cdr:relSizeAnchor>
  <cdr:relSizeAnchor xmlns:cdr="http://schemas.openxmlformats.org/drawingml/2006/chartDrawing">
    <cdr:from>
      <cdr:x>0.70284</cdr:x>
      <cdr:y>0.42378</cdr:y>
    </cdr:from>
    <cdr:to>
      <cdr:x>0.9583</cdr:x>
      <cdr:y>0.50792</cdr:y>
    </cdr:to>
    <cdr:sp macro="" textlink="">
      <cdr:nvSpPr>
        <cdr:cNvPr id="19" name="TextBox 1">
          <a:extLst xmlns:a="http://schemas.openxmlformats.org/drawingml/2006/main">
            <a:ext uri="{FF2B5EF4-FFF2-40B4-BE49-F238E27FC236}">
              <a16:creationId xmlns:a16="http://schemas.microsoft.com/office/drawing/2014/main" id="{33BE5309-F29D-FD4E-830D-9B4BDAB1F093}"/>
            </a:ext>
          </a:extLst>
        </cdr:cNvPr>
        <cdr:cNvSpPr txBox="1"/>
      </cdr:nvSpPr>
      <cdr:spPr>
        <a:xfrm xmlns:a="http://schemas.openxmlformats.org/drawingml/2006/main">
          <a:off x="4028255" y="1272006"/>
          <a:ext cx="1464178" cy="2525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solidFill>
                <a:schemeClr val="accent2">
                  <a:lumMod val="40000"/>
                  <a:lumOff val="60000"/>
                </a:schemeClr>
              </a:solidFill>
            </a:rPr>
            <a:t>B (10,90); 0.51</a:t>
          </a:r>
        </a:p>
      </cdr:txBody>
    </cdr:sp>
  </cdr:relSizeAnchor>
  <cdr:relSizeAnchor xmlns:cdr="http://schemas.openxmlformats.org/drawingml/2006/chartDrawing">
    <cdr:from>
      <cdr:x>0.70112</cdr:x>
      <cdr:y>0.32538</cdr:y>
    </cdr:from>
    <cdr:to>
      <cdr:x>0.98308</cdr:x>
      <cdr:y>0.40952</cdr:y>
    </cdr:to>
    <cdr:sp macro="" textlink="">
      <cdr:nvSpPr>
        <cdr:cNvPr id="20" name="TextBox 1">
          <a:extLst xmlns:a="http://schemas.openxmlformats.org/drawingml/2006/main">
            <a:ext uri="{FF2B5EF4-FFF2-40B4-BE49-F238E27FC236}">
              <a16:creationId xmlns:a16="http://schemas.microsoft.com/office/drawing/2014/main" id="{0C19C126-5152-F844-B646-AD7F58667AB0}"/>
            </a:ext>
          </a:extLst>
        </cdr:cNvPr>
        <cdr:cNvSpPr txBox="1"/>
      </cdr:nvSpPr>
      <cdr:spPr>
        <a:xfrm xmlns:a="http://schemas.openxmlformats.org/drawingml/2006/main">
          <a:off x="4018411" y="976651"/>
          <a:ext cx="1616048" cy="2525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solidFill>
                <a:schemeClr val="accent2">
                  <a:lumMod val="60000"/>
                  <a:lumOff val="40000"/>
                </a:schemeClr>
              </a:solidFill>
            </a:rPr>
            <a:t>C (20,80); 0.67</a:t>
          </a:r>
        </a:p>
      </cdr:txBody>
    </cdr:sp>
  </cdr:relSizeAnchor>
  <cdr:relSizeAnchor xmlns:cdr="http://schemas.openxmlformats.org/drawingml/2006/chartDrawing">
    <cdr:from>
      <cdr:x>0.70455</cdr:x>
      <cdr:y>0.1581</cdr:y>
    </cdr:from>
    <cdr:to>
      <cdr:x>0.93498</cdr:x>
      <cdr:y>0.24224</cdr:y>
    </cdr:to>
    <cdr:sp macro="" textlink="">
      <cdr:nvSpPr>
        <cdr:cNvPr id="21" name="TextBox 1">
          <a:extLst xmlns:a="http://schemas.openxmlformats.org/drawingml/2006/main">
            <a:ext uri="{FF2B5EF4-FFF2-40B4-BE49-F238E27FC236}">
              <a16:creationId xmlns:a16="http://schemas.microsoft.com/office/drawing/2014/main" id="{F4233628-A7E6-2647-8F07-FBD823CDB54E}"/>
            </a:ext>
          </a:extLst>
        </cdr:cNvPr>
        <cdr:cNvSpPr txBox="1"/>
      </cdr:nvSpPr>
      <cdr:spPr>
        <a:xfrm xmlns:a="http://schemas.openxmlformats.org/drawingml/2006/main">
          <a:off x="4038101" y="474549"/>
          <a:ext cx="1320700" cy="2525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solidFill>
                <a:schemeClr val="accent2">
                  <a:lumMod val="50000"/>
                </a:schemeClr>
              </a:solidFill>
            </a:rPr>
            <a:t>E (100,0); 0.96</a:t>
          </a:r>
        </a:p>
      </cdr:txBody>
    </cdr:sp>
  </cdr:relSizeAnchor>
  <cdr:relSizeAnchor xmlns:cdr="http://schemas.openxmlformats.org/drawingml/2006/chartDrawing">
    <cdr:from>
      <cdr:x>0.70627</cdr:x>
      <cdr:y>0.09249</cdr:y>
    </cdr:from>
    <cdr:to>
      <cdr:x>0.90885</cdr:x>
      <cdr:y>0.17663</cdr:y>
    </cdr:to>
    <cdr:sp macro="" textlink="">
      <cdr:nvSpPr>
        <cdr:cNvPr id="22" name="TextBox 1">
          <a:extLst xmlns:a="http://schemas.openxmlformats.org/drawingml/2006/main">
            <a:ext uri="{FF2B5EF4-FFF2-40B4-BE49-F238E27FC236}">
              <a16:creationId xmlns:a16="http://schemas.microsoft.com/office/drawing/2014/main" id="{F4233628-A7E6-2647-8F07-FBD823CDB54E}"/>
            </a:ext>
          </a:extLst>
        </cdr:cNvPr>
        <cdr:cNvSpPr txBox="1"/>
      </cdr:nvSpPr>
      <cdr:spPr>
        <a:xfrm xmlns:a="http://schemas.openxmlformats.org/drawingml/2006/main">
          <a:off x="4047945" y="277616"/>
          <a:ext cx="1161082" cy="2525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solidFill>
                <a:schemeClr val="tx1"/>
              </a:solidFill>
            </a:rPr>
            <a:t>F (62,38); 1.05</a:t>
          </a:r>
        </a:p>
      </cdr:txBody>
    </cdr:sp>
  </cdr:relSizeAnchor>
  <cdr:relSizeAnchor xmlns:cdr="http://schemas.openxmlformats.org/drawingml/2006/chartDrawing">
    <cdr:from>
      <cdr:x>0.13478</cdr:x>
      <cdr:y>0.5643</cdr:y>
    </cdr:from>
    <cdr:to>
      <cdr:x>0.71142</cdr:x>
      <cdr:y>0.75558</cdr:y>
    </cdr:to>
    <cdr:cxnSp macro="">
      <cdr:nvCxnSpPr>
        <cdr:cNvPr id="23" name="Straight Connector 22">
          <a:extLst xmlns:a="http://schemas.openxmlformats.org/drawingml/2006/main">
            <a:ext uri="{FF2B5EF4-FFF2-40B4-BE49-F238E27FC236}">
              <a16:creationId xmlns:a16="http://schemas.microsoft.com/office/drawing/2014/main" id="{7E4A2ADE-5E51-5F47-94D7-7222D73DC7A8}"/>
            </a:ext>
          </a:extLst>
        </cdr:cNvPr>
        <cdr:cNvCxnSpPr/>
      </cdr:nvCxnSpPr>
      <cdr:spPr bwMode="auto">
        <a:xfrm xmlns:a="http://schemas.openxmlformats.org/drawingml/2006/main" flipV="1">
          <a:off x="772458" y="1693787"/>
          <a:ext cx="3305022" cy="57414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9050" cap="flat" cmpd="sng" algn="ctr">
          <a:solidFill>
            <a:schemeClr val="accent2">
              <a:lumMod val="20000"/>
              <a:lumOff val="80000"/>
            </a:schemeClr>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lc="http://schemas.openxmlformats.org/drawingml/2006/lockedCanva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0.13897</cdr:x>
      <cdr:y>0.28879</cdr:y>
    </cdr:from>
    <cdr:to>
      <cdr:x>0.71314</cdr:x>
      <cdr:y>0.75782</cdr:y>
    </cdr:to>
    <cdr:cxnSp macro="">
      <cdr:nvCxnSpPr>
        <cdr:cNvPr id="32" name="Straight Connector 31">
          <a:extLst xmlns:a="http://schemas.openxmlformats.org/drawingml/2006/main">
            <a:ext uri="{FF2B5EF4-FFF2-40B4-BE49-F238E27FC236}">
              <a16:creationId xmlns:a16="http://schemas.microsoft.com/office/drawing/2014/main" id="{9EADC3DC-56F9-D943-9D82-06D605949DE5}"/>
            </a:ext>
          </a:extLst>
        </cdr:cNvPr>
        <cdr:cNvCxnSpPr/>
      </cdr:nvCxnSpPr>
      <cdr:spPr bwMode="auto">
        <a:xfrm xmlns:a="http://schemas.openxmlformats.org/drawingml/2006/main" flipV="1">
          <a:off x="796473" y="866810"/>
          <a:ext cx="3290852" cy="140784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9050" cap="flat" cmpd="sng" algn="ctr">
          <a:solidFill>
            <a:schemeClr val="accent2">
              <a:lumMod val="75000"/>
            </a:schemeClr>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lc="http://schemas.openxmlformats.org/drawingml/2006/lockedCanvas" xmlns:a14="http://schemas.microsoft.com/office/drawing/2010/main" xmln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0.70284</cdr:x>
      <cdr:y>0.23996</cdr:y>
    </cdr:from>
    <cdr:to>
      <cdr:x>0.96554</cdr:x>
      <cdr:y>0.3241</cdr:y>
    </cdr:to>
    <cdr:sp macro="" textlink="">
      <cdr:nvSpPr>
        <cdr:cNvPr id="36" name="TextBox 1">
          <a:extLst xmlns:a="http://schemas.openxmlformats.org/drawingml/2006/main">
            <a:ext uri="{FF2B5EF4-FFF2-40B4-BE49-F238E27FC236}">
              <a16:creationId xmlns:a16="http://schemas.microsoft.com/office/drawing/2014/main" id="{D6D96876-D992-BF45-93AE-16A815DB1DC8}"/>
            </a:ext>
          </a:extLst>
        </cdr:cNvPr>
        <cdr:cNvSpPr txBox="1"/>
      </cdr:nvSpPr>
      <cdr:spPr>
        <a:xfrm xmlns:a="http://schemas.openxmlformats.org/drawingml/2006/main">
          <a:off x="4028256" y="720257"/>
          <a:ext cx="1505656" cy="2525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solidFill>
                <a:schemeClr val="accent2">
                  <a:lumMod val="50000"/>
                </a:schemeClr>
              </a:solidFill>
            </a:rPr>
            <a:t>D (30,70); 0.83</a:t>
          </a:r>
        </a:p>
      </cdr:txBody>
    </cdr:sp>
  </cdr:relSizeAnchor>
  <cdr:relSizeAnchor xmlns:cdr="http://schemas.openxmlformats.org/drawingml/2006/chartDrawing">
    <cdr:from>
      <cdr:x>0.71829</cdr:x>
      <cdr:y>0.02676</cdr:y>
    </cdr:from>
    <cdr:to>
      <cdr:x>0.98798</cdr:x>
      <cdr:y>0.1109</cdr:y>
    </cdr:to>
    <cdr:sp macro="" textlink="">
      <cdr:nvSpPr>
        <cdr:cNvPr id="13" name="TextBox 1">
          <a:extLst xmlns:a="http://schemas.openxmlformats.org/drawingml/2006/main">
            <a:ext uri="{FF2B5EF4-FFF2-40B4-BE49-F238E27FC236}">
              <a16:creationId xmlns:a16="http://schemas.microsoft.com/office/drawing/2014/main" id="{EA8C74CC-5E3F-9C4C-B402-9D3D9EBDFA11}"/>
            </a:ext>
          </a:extLst>
        </cdr:cNvPr>
        <cdr:cNvSpPr txBox="1"/>
      </cdr:nvSpPr>
      <cdr:spPr>
        <a:xfrm xmlns:a="http://schemas.openxmlformats.org/drawingml/2006/main">
          <a:off x="4116860" y="80334"/>
          <a:ext cx="1545659" cy="2525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900">
              <a:solidFill>
                <a:schemeClr val="tx1"/>
              </a:solidFill>
            </a:rPr>
            <a:t>(w</a:t>
          </a:r>
          <a:r>
            <a:rPr lang="en-US" sz="900" baseline="-25000">
              <a:solidFill>
                <a:schemeClr val="tx1"/>
              </a:solidFill>
            </a:rPr>
            <a:t>MSFT</a:t>
          </a:r>
          <a:r>
            <a:rPr lang="en-US" sz="900">
              <a:solidFill>
                <a:schemeClr val="tx1"/>
              </a:solidFill>
            </a:rPr>
            <a:t>,w</a:t>
          </a:r>
          <a:r>
            <a:rPr lang="en-US" sz="900" baseline="-25000">
              <a:solidFill>
                <a:schemeClr val="tx1"/>
              </a:solidFill>
            </a:rPr>
            <a:t>WMT</a:t>
          </a:r>
          <a:r>
            <a:rPr lang="en-US" sz="900">
              <a:solidFill>
                <a:schemeClr val="tx1"/>
              </a:solidFill>
            </a:rPr>
            <a:t>); Sharpe</a:t>
          </a:r>
        </a:p>
      </cdr:txBody>
    </cdr:sp>
  </cdr:relSizeAnchor>
</c:userShapes>
</file>

<file path=xl/drawings/drawing15.xml><?xml version="1.0" encoding="utf-8"?>
<c:userShapes xmlns:c="http://schemas.openxmlformats.org/drawingml/2006/chart">
  <cdr:relSizeAnchor xmlns:cdr="http://schemas.openxmlformats.org/drawingml/2006/chartDrawing">
    <cdr:from>
      <cdr:x>0.08857</cdr:x>
      <cdr:y>0.67912</cdr:y>
    </cdr:from>
    <cdr:to>
      <cdr:x>0.18465</cdr:x>
      <cdr:y>0.76326</cdr:y>
    </cdr:to>
    <cdr:sp macro="" textlink="">
      <cdr:nvSpPr>
        <cdr:cNvPr id="7" name="TextBox 1">
          <a:extLst xmlns:a="http://schemas.openxmlformats.org/drawingml/2006/main">
            <a:ext uri="{FF2B5EF4-FFF2-40B4-BE49-F238E27FC236}">
              <a16:creationId xmlns:a16="http://schemas.microsoft.com/office/drawing/2014/main" id="{00CA3FE5-0C0A-4F67-A33B-B0C63DC4F998}"/>
            </a:ext>
          </a:extLst>
        </cdr:cNvPr>
        <cdr:cNvSpPr txBox="1"/>
      </cdr:nvSpPr>
      <cdr:spPr>
        <a:xfrm xmlns:a="http://schemas.openxmlformats.org/drawingml/2006/main">
          <a:off x="420269" y="2038427"/>
          <a:ext cx="455932" cy="2525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Arial" panose="020B0604020202020204" pitchFamily="34" charset="0"/>
              <a:cs typeface="Arial" panose="020B0604020202020204" pitchFamily="34" charset="0"/>
            </a:rPr>
            <a:t>r</a:t>
          </a:r>
          <a:r>
            <a:rPr lang="en-US" sz="1000" baseline="30000">
              <a:latin typeface="Arial" panose="020B0604020202020204" pitchFamily="34" charset="0"/>
              <a:cs typeface="Arial" panose="020B0604020202020204" pitchFamily="34" charset="0"/>
            </a:rPr>
            <a:t>LEND</a:t>
          </a:r>
        </a:p>
      </cdr:txBody>
    </cdr:sp>
  </cdr:relSizeAnchor>
  <cdr:relSizeAnchor xmlns:cdr="http://schemas.openxmlformats.org/drawingml/2006/chartDrawing">
    <cdr:from>
      <cdr:x>0.0439</cdr:x>
      <cdr:y>0.54827</cdr:y>
    </cdr:from>
    <cdr:to>
      <cdr:x>0.18257</cdr:x>
      <cdr:y>0.63241</cdr:y>
    </cdr:to>
    <cdr:sp macro="" textlink="">
      <cdr:nvSpPr>
        <cdr:cNvPr id="16" name="TextBox 1">
          <a:extLst xmlns:a="http://schemas.openxmlformats.org/drawingml/2006/main">
            <a:ext uri="{FF2B5EF4-FFF2-40B4-BE49-F238E27FC236}">
              <a16:creationId xmlns:a16="http://schemas.microsoft.com/office/drawing/2014/main" id="{B02F3C79-0686-85AD-B748-D9679C2C5AD2}"/>
            </a:ext>
          </a:extLst>
        </cdr:cNvPr>
        <cdr:cNvSpPr txBox="1"/>
      </cdr:nvSpPr>
      <cdr:spPr>
        <a:xfrm xmlns:a="http://schemas.openxmlformats.org/drawingml/2006/main">
          <a:off x="208319" y="1645684"/>
          <a:ext cx="658037" cy="2525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Arial" panose="020B0604020202020204" pitchFamily="34" charset="0"/>
              <a:cs typeface="Arial" panose="020B0604020202020204" pitchFamily="34" charset="0"/>
            </a:rPr>
            <a:t>r</a:t>
          </a:r>
          <a:r>
            <a:rPr lang="en-US" sz="1000" baseline="30000">
              <a:latin typeface="Arial" panose="020B0604020202020204" pitchFamily="34" charset="0"/>
              <a:cs typeface="Arial" panose="020B0604020202020204" pitchFamily="34" charset="0"/>
            </a:rPr>
            <a:t>BORROW</a:t>
          </a:r>
        </a:p>
      </cdr:txBody>
    </cdr:sp>
  </cdr:relSizeAnchor>
  <cdr:relSizeAnchor xmlns:cdr="http://schemas.openxmlformats.org/drawingml/2006/chartDrawing">
    <cdr:from>
      <cdr:x>0.29079</cdr:x>
      <cdr:y>0.63027</cdr:y>
    </cdr:from>
    <cdr:to>
      <cdr:x>0.47303</cdr:x>
      <cdr:y>0.72487</cdr:y>
    </cdr:to>
    <cdr:sp macro="" textlink="">
      <cdr:nvSpPr>
        <cdr:cNvPr id="17" name="TextBox 1">
          <a:extLst xmlns:a="http://schemas.openxmlformats.org/drawingml/2006/main">
            <a:ext uri="{FF2B5EF4-FFF2-40B4-BE49-F238E27FC236}">
              <a16:creationId xmlns:a16="http://schemas.microsoft.com/office/drawing/2014/main" id="{DF264924-47D5-9AD4-1A68-8AED467ABAF5}"/>
            </a:ext>
          </a:extLst>
        </cdr:cNvPr>
        <cdr:cNvSpPr txBox="1"/>
      </cdr:nvSpPr>
      <cdr:spPr>
        <a:xfrm xmlns:a="http://schemas.openxmlformats.org/drawingml/2006/main">
          <a:off x="1379869" y="1891808"/>
          <a:ext cx="864782" cy="2839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a:latin typeface="Arial" panose="020B0604020202020204" pitchFamily="34" charset="0"/>
              <a:cs typeface="Arial" panose="020B0604020202020204" pitchFamily="34" charset="0"/>
            </a:rPr>
            <a:t>Frontier when lending</a:t>
          </a:r>
          <a:endParaRPr lang="en-US" sz="800" baseline="30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0.3361</cdr:x>
      <cdr:y>0.57727</cdr:y>
    </cdr:from>
    <cdr:to>
      <cdr:x>0.36307</cdr:x>
      <cdr:y>0.64615</cdr:y>
    </cdr:to>
    <cdr:cxnSp macro="">
      <cdr:nvCxnSpPr>
        <cdr:cNvPr id="5" name="Straight Arrow Connector 4">
          <a:extLst xmlns:a="http://schemas.openxmlformats.org/drawingml/2006/main">
            <a:ext uri="{FF2B5EF4-FFF2-40B4-BE49-F238E27FC236}">
              <a16:creationId xmlns:a16="http://schemas.microsoft.com/office/drawing/2014/main" id="{913D61BD-DAD3-D671-8D5C-6860D32F8E6F}"/>
            </a:ext>
          </a:extLst>
        </cdr:cNvPr>
        <cdr:cNvCxnSpPr/>
      </cdr:nvCxnSpPr>
      <cdr:spPr bwMode="auto">
        <a:xfrm xmlns:a="http://schemas.openxmlformats.org/drawingml/2006/main" flipH="1" flipV="1">
          <a:off x="1594884" y="1732713"/>
          <a:ext cx="127984" cy="206744"/>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0.63311</cdr:x>
      <cdr:y>0.33508</cdr:y>
    </cdr:from>
    <cdr:to>
      <cdr:x>0.81535</cdr:x>
      <cdr:y>0.42967</cdr:y>
    </cdr:to>
    <cdr:sp macro="" textlink="">
      <cdr:nvSpPr>
        <cdr:cNvPr id="24" name="TextBox 1">
          <a:extLst xmlns:a="http://schemas.openxmlformats.org/drawingml/2006/main">
            <a:ext uri="{FF2B5EF4-FFF2-40B4-BE49-F238E27FC236}">
              <a16:creationId xmlns:a16="http://schemas.microsoft.com/office/drawing/2014/main" id="{D9EDE11A-718E-27AA-BFEA-3F8DBA202DD6}"/>
            </a:ext>
          </a:extLst>
        </cdr:cNvPr>
        <cdr:cNvSpPr txBox="1"/>
      </cdr:nvSpPr>
      <cdr:spPr>
        <a:xfrm xmlns:a="http://schemas.openxmlformats.org/drawingml/2006/main">
          <a:off x="3004289" y="1005761"/>
          <a:ext cx="864782" cy="2839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a:solidFill>
                <a:srgbClr val="C00000"/>
              </a:solidFill>
              <a:latin typeface="Arial" panose="020B0604020202020204" pitchFamily="34" charset="0"/>
              <a:cs typeface="Arial" panose="020B0604020202020204" pitchFamily="34" charset="0"/>
            </a:rPr>
            <a:t>Frontier when borrowing</a:t>
          </a:r>
          <a:endParaRPr lang="en-US" sz="800" baseline="30000">
            <a:solidFill>
              <a:srgbClr val="C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0.68913</cdr:x>
      <cdr:y>0.2826</cdr:y>
    </cdr:from>
    <cdr:to>
      <cdr:x>0.7161</cdr:x>
      <cdr:y>0.35148</cdr:y>
    </cdr:to>
    <cdr:cxnSp macro="">
      <cdr:nvCxnSpPr>
        <cdr:cNvPr id="25" name="Straight Arrow Connector 24">
          <a:extLst xmlns:a="http://schemas.openxmlformats.org/drawingml/2006/main">
            <a:ext uri="{FF2B5EF4-FFF2-40B4-BE49-F238E27FC236}">
              <a16:creationId xmlns:a16="http://schemas.microsoft.com/office/drawing/2014/main" id="{84D3E984-E6B8-FA3B-522B-08DAB5A5C3EA}"/>
            </a:ext>
          </a:extLst>
        </cdr:cNvPr>
        <cdr:cNvCxnSpPr/>
      </cdr:nvCxnSpPr>
      <cdr:spPr bwMode="auto">
        <a:xfrm xmlns:a="http://schemas.openxmlformats.org/drawingml/2006/main" flipH="1" flipV="1">
          <a:off x="3270103" y="848242"/>
          <a:ext cx="127984" cy="206744"/>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val="C0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lc="http://schemas.openxmlformats.org/drawingml/2006/lockedCanvas" xmlns:a14="http://schemas.microsoft.com/office/drawing/2010/main" xmln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0.39452</cdr:x>
      <cdr:y>0.17108</cdr:y>
    </cdr:from>
    <cdr:to>
      <cdr:x>0.57676</cdr:x>
      <cdr:y>0.26567</cdr:y>
    </cdr:to>
    <cdr:sp macro="" textlink="">
      <cdr:nvSpPr>
        <cdr:cNvPr id="26" name="TextBox 1">
          <a:extLst xmlns:a="http://schemas.openxmlformats.org/drawingml/2006/main">
            <a:ext uri="{FF2B5EF4-FFF2-40B4-BE49-F238E27FC236}">
              <a16:creationId xmlns:a16="http://schemas.microsoft.com/office/drawing/2014/main" id="{F10C362A-FB1A-FB2C-EDD6-F8E497E17D7B}"/>
            </a:ext>
          </a:extLst>
        </cdr:cNvPr>
        <cdr:cNvSpPr txBox="1"/>
      </cdr:nvSpPr>
      <cdr:spPr>
        <a:xfrm xmlns:a="http://schemas.openxmlformats.org/drawingml/2006/main">
          <a:off x="1872117" y="513513"/>
          <a:ext cx="864782" cy="2839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a:solidFill>
                <a:srgbClr val="00B0F0"/>
              </a:solidFill>
              <a:latin typeface="Arial" panose="020B0604020202020204" pitchFamily="34" charset="0"/>
              <a:cs typeface="Arial" panose="020B0604020202020204" pitchFamily="34" charset="0"/>
            </a:rPr>
            <a:t>Tangency Portfolio</a:t>
          </a:r>
          <a:endParaRPr lang="en-US" sz="800" baseline="30000">
            <a:solidFill>
              <a:srgbClr val="00B0F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0.49585</cdr:x>
      <cdr:y>0.27879</cdr:y>
    </cdr:from>
    <cdr:to>
      <cdr:x>0.53112</cdr:x>
      <cdr:y>0.34767</cdr:y>
    </cdr:to>
    <cdr:cxnSp macro="">
      <cdr:nvCxnSpPr>
        <cdr:cNvPr id="12" name="Straight Arrow Connector 11">
          <a:extLst xmlns:a="http://schemas.openxmlformats.org/drawingml/2006/main">
            <a:ext uri="{FF2B5EF4-FFF2-40B4-BE49-F238E27FC236}">
              <a16:creationId xmlns:a16="http://schemas.microsoft.com/office/drawing/2014/main" id="{AB82F930-ECC0-D9B4-9B39-6A1EA76F5FF8}"/>
            </a:ext>
          </a:extLst>
        </cdr:cNvPr>
        <cdr:cNvCxnSpPr/>
      </cdr:nvCxnSpPr>
      <cdr:spPr bwMode="auto">
        <a:xfrm xmlns:a="http://schemas.openxmlformats.org/drawingml/2006/main">
          <a:off x="2352945" y="836821"/>
          <a:ext cx="167364" cy="206745"/>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val="00B0F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userShapes>
</file>

<file path=xl/drawings/drawing16.xml><?xml version="1.0" encoding="utf-8"?>
<xdr:wsDr xmlns:xdr="http://schemas.openxmlformats.org/drawingml/2006/spreadsheetDrawing" xmlns:a="http://schemas.openxmlformats.org/drawingml/2006/main">
  <xdr:twoCellAnchor>
    <xdr:from>
      <xdr:col>46</xdr:col>
      <xdr:colOff>695590</xdr:colOff>
      <xdr:row>49</xdr:row>
      <xdr:rowOff>184677</xdr:rowOff>
    </xdr:from>
    <xdr:to>
      <xdr:col>54</xdr:col>
      <xdr:colOff>391583</xdr:colOff>
      <xdr:row>66</xdr:row>
      <xdr:rowOff>333376</xdr:rowOff>
    </xdr:to>
    <xdr:graphicFrame macro="">
      <xdr:nvGraphicFramePr>
        <xdr:cNvPr id="2" name="Chart 1">
          <a:extLst>
            <a:ext uri="{FF2B5EF4-FFF2-40B4-BE49-F238E27FC236}">
              <a16:creationId xmlns:a16="http://schemas.microsoft.com/office/drawing/2014/main" id="{2BBD8F36-8CCA-7D4D-9216-EE6429E8D3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2381</xdr:colOff>
      <xdr:row>58</xdr:row>
      <xdr:rowOff>176212</xdr:rowOff>
    </xdr:from>
    <xdr:to>
      <xdr:col>34</xdr:col>
      <xdr:colOff>676275</xdr:colOff>
      <xdr:row>73</xdr:row>
      <xdr:rowOff>23813</xdr:rowOff>
    </xdr:to>
    <xdr:graphicFrame macro="">
      <xdr:nvGraphicFramePr>
        <xdr:cNvPr id="4" name="Chart 3">
          <a:extLst>
            <a:ext uri="{FF2B5EF4-FFF2-40B4-BE49-F238E27FC236}">
              <a16:creationId xmlns:a16="http://schemas.microsoft.com/office/drawing/2014/main" id="{FA134DE8-BDD5-9D4D-AA89-BF7BCE381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75</xdr:row>
      <xdr:rowOff>0</xdr:rowOff>
    </xdr:from>
    <xdr:to>
      <xdr:col>34</xdr:col>
      <xdr:colOff>673894</xdr:colOff>
      <xdr:row>93</xdr:row>
      <xdr:rowOff>147639</xdr:rowOff>
    </xdr:to>
    <xdr:graphicFrame macro="">
      <xdr:nvGraphicFramePr>
        <xdr:cNvPr id="5" name="Chart 4">
          <a:extLst>
            <a:ext uri="{FF2B5EF4-FFF2-40B4-BE49-F238E27FC236}">
              <a16:creationId xmlns:a16="http://schemas.microsoft.com/office/drawing/2014/main" id="{B59BCA48-AE6D-8B44-AFA3-36B753768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571500</xdr:colOff>
      <xdr:row>38</xdr:row>
      <xdr:rowOff>101600</xdr:rowOff>
    </xdr:from>
    <xdr:to>
      <xdr:col>30</xdr:col>
      <xdr:colOff>203200</xdr:colOff>
      <xdr:row>56</xdr:row>
      <xdr:rowOff>127000</xdr:rowOff>
    </xdr:to>
    <xdr:graphicFrame macro="">
      <xdr:nvGraphicFramePr>
        <xdr:cNvPr id="6" name="Chart 5">
          <a:extLst>
            <a:ext uri="{FF2B5EF4-FFF2-40B4-BE49-F238E27FC236}">
              <a16:creationId xmlns:a16="http://schemas.microsoft.com/office/drawing/2014/main" id="{E7262D21-6F10-9849-B51D-20B523BC1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0</xdr:colOff>
      <xdr:row>38</xdr:row>
      <xdr:rowOff>0</xdr:rowOff>
    </xdr:from>
    <xdr:to>
      <xdr:col>41</xdr:col>
      <xdr:colOff>510117</xdr:colOff>
      <xdr:row>56</xdr:row>
      <xdr:rowOff>25400</xdr:rowOff>
    </xdr:to>
    <xdr:graphicFrame macro="">
      <xdr:nvGraphicFramePr>
        <xdr:cNvPr id="7" name="Chart 6">
          <a:extLst>
            <a:ext uri="{FF2B5EF4-FFF2-40B4-BE49-F238E27FC236}">
              <a16:creationId xmlns:a16="http://schemas.microsoft.com/office/drawing/2014/main" id="{2E46B44C-91E2-B747-87A9-513D9E7C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0.39109</cdr:x>
      <cdr:y>0.47815</cdr:y>
    </cdr:from>
    <cdr:to>
      <cdr:x>0.5047</cdr:x>
      <cdr:y>0.5528</cdr:y>
    </cdr:to>
    <cdr:sp macro="" textlink="">
      <cdr:nvSpPr>
        <cdr:cNvPr id="2" name="TextBox 1">
          <a:extLst xmlns:a="http://schemas.openxmlformats.org/drawingml/2006/main">
            <a:ext uri="{FF2B5EF4-FFF2-40B4-BE49-F238E27FC236}">
              <a16:creationId xmlns:a16="http://schemas.microsoft.com/office/drawing/2014/main" id="{985F8B1B-CE52-4C17-9CF8-4B81B49BB781}"/>
            </a:ext>
          </a:extLst>
        </cdr:cNvPr>
        <cdr:cNvSpPr txBox="1"/>
      </cdr:nvSpPr>
      <cdr:spPr>
        <a:xfrm xmlns:a="http://schemas.openxmlformats.org/drawingml/2006/main">
          <a:off x="2278850" y="1632760"/>
          <a:ext cx="661996" cy="254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EWRET</a:t>
          </a:r>
        </a:p>
      </cdr:txBody>
    </cdr:sp>
  </cdr:relSizeAnchor>
  <cdr:relSizeAnchor xmlns:cdr="http://schemas.openxmlformats.org/drawingml/2006/chartDrawing">
    <cdr:from>
      <cdr:x>0.27026</cdr:x>
      <cdr:y>0.50493</cdr:y>
    </cdr:from>
    <cdr:to>
      <cdr:x>0.38387</cdr:x>
      <cdr:y>0.57958</cdr:y>
    </cdr:to>
    <cdr:sp macro="" textlink="">
      <cdr:nvSpPr>
        <cdr:cNvPr id="3" name="TextBox 1">
          <a:extLst xmlns:a="http://schemas.openxmlformats.org/drawingml/2006/main">
            <a:ext uri="{FF2B5EF4-FFF2-40B4-BE49-F238E27FC236}">
              <a16:creationId xmlns:a16="http://schemas.microsoft.com/office/drawing/2014/main" id="{817E3D9F-F1C0-47EE-B875-00F2908E84EE}"/>
            </a:ext>
          </a:extLst>
        </cdr:cNvPr>
        <cdr:cNvSpPr txBox="1"/>
      </cdr:nvSpPr>
      <cdr:spPr>
        <a:xfrm xmlns:a="http://schemas.openxmlformats.org/drawingml/2006/main">
          <a:off x="1574790" y="1724190"/>
          <a:ext cx="661996" cy="254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GMV</a:t>
          </a:r>
        </a:p>
      </cdr:txBody>
    </cdr:sp>
  </cdr:relSizeAnchor>
  <cdr:relSizeAnchor xmlns:cdr="http://schemas.openxmlformats.org/drawingml/2006/chartDrawing">
    <cdr:from>
      <cdr:x>0.28743</cdr:x>
      <cdr:y>0.40474</cdr:y>
    </cdr:from>
    <cdr:to>
      <cdr:x>0.40104</cdr:x>
      <cdr:y>0.47939</cdr:y>
    </cdr:to>
    <cdr:sp macro="" textlink="">
      <cdr:nvSpPr>
        <cdr:cNvPr id="4" name="TextBox 1">
          <a:extLst xmlns:a="http://schemas.openxmlformats.org/drawingml/2006/main">
            <a:ext uri="{FF2B5EF4-FFF2-40B4-BE49-F238E27FC236}">
              <a16:creationId xmlns:a16="http://schemas.microsoft.com/office/drawing/2014/main" id="{5E1202FC-8D41-4B13-BB37-0409AA7D0FDD}"/>
            </a:ext>
          </a:extLst>
        </cdr:cNvPr>
        <cdr:cNvSpPr txBox="1"/>
      </cdr:nvSpPr>
      <cdr:spPr>
        <a:xfrm xmlns:a="http://schemas.openxmlformats.org/drawingml/2006/main">
          <a:off x="1674815" y="1382057"/>
          <a:ext cx="661996" cy="254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Eff 1</a:t>
          </a:r>
        </a:p>
      </cdr:txBody>
    </cdr:sp>
  </cdr:relSizeAnchor>
  <cdr:relSizeAnchor xmlns:cdr="http://schemas.openxmlformats.org/drawingml/2006/chartDrawing">
    <cdr:from>
      <cdr:x>0.0643</cdr:x>
      <cdr:y>0.57694</cdr:y>
    </cdr:from>
    <cdr:to>
      <cdr:x>0.17791</cdr:x>
      <cdr:y>0.65159</cdr:y>
    </cdr:to>
    <cdr:sp macro="" textlink="">
      <cdr:nvSpPr>
        <cdr:cNvPr id="5" name="TextBox 1">
          <a:extLst xmlns:a="http://schemas.openxmlformats.org/drawingml/2006/main">
            <a:ext uri="{FF2B5EF4-FFF2-40B4-BE49-F238E27FC236}">
              <a16:creationId xmlns:a16="http://schemas.microsoft.com/office/drawing/2014/main" id="{FBBEC6D2-9DB5-4D7D-91A9-E0DABDEB39D8}"/>
            </a:ext>
          </a:extLst>
        </cdr:cNvPr>
        <cdr:cNvSpPr txBox="1"/>
      </cdr:nvSpPr>
      <cdr:spPr>
        <a:xfrm xmlns:a="http://schemas.openxmlformats.org/drawingml/2006/main">
          <a:off x="374649" y="1970088"/>
          <a:ext cx="661996" cy="254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R</a:t>
          </a:r>
          <a:r>
            <a:rPr lang="en-US" sz="1100" baseline="-25000"/>
            <a:t>f</a:t>
          </a:r>
        </a:p>
      </cdr:txBody>
    </cdr:sp>
  </cdr:relSizeAnchor>
  <cdr:relSizeAnchor xmlns:cdr="http://schemas.openxmlformats.org/drawingml/2006/chartDrawing">
    <cdr:from>
      <cdr:x>0.55061</cdr:x>
      <cdr:y>0.23524</cdr:y>
    </cdr:from>
    <cdr:to>
      <cdr:x>0.66422</cdr:x>
      <cdr:y>0.30989</cdr:y>
    </cdr:to>
    <cdr:sp macro="" textlink="">
      <cdr:nvSpPr>
        <cdr:cNvPr id="6" name="TextBox 1">
          <a:extLst xmlns:a="http://schemas.openxmlformats.org/drawingml/2006/main">
            <a:ext uri="{FF2B5EF4-FFF2-40B4-BE49-F238E27FC236}">
              <a16:creationId xmlns:a16="http://schemas.microsoft.com/office/drawing/2014/main" id="{64649E01-5C02-48FB-A4DA-8F77B305BC9F}"/>
            </a:ext>
          </a:extLst>
        </cdr:cNvPr>
        <cdr:cNvSpPr txBox="1"/>
      </cdr:nvSpPr>
      <cdr:spPr>
        <a:xfrm xmlns:a="http://schemas.openxmlformats.org/drawingml/2006/main">
          <a:off x="3208337" y="803276"/>
          <a:ext cx="661996" cy="254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Tang</a:t>
          </a:r>
        </a:p>
      </cdr:txBody>
    </cdr:sp>
  </cdr:relSizeAnchor>
</c:userShapes>
</file>

<file path=xl/drawings/drawing18.xml><?xml version="1.0" encoding="utf-8"?>
<c:userShapes xmlns:c="http://schemas.openxmlformats.org/drawingml/2006/chart">
  <cdr:relSizeAnchor xmlns:cdr="http://schemas.openxmlformats.org/drawingml/2006/chartDrawing">
    <cdr:from>
      <cdr:x>0.27026</cdr:x>
      <cdr:y>0.50493</cdr:y>
    </cdr:from>
    <cdr:to>
      <cdr:x>0.38387</cdr:x>
      <cdr:y>0.57958</cdr:y>
    </cdr:to>
    <cdr:sp macro="" textlink="">
      <cdr:nvSpPr>
        <cdr:cNvPr id="3" name="TextBox 1">
          <a:extLst xmlns:a="http://schemas.openxmlformats.org/drawingml/2006/main">
            <a:ext uri="{FF2B5EF4-FFF2-40B4-BE49-F238E27FC236}">
              <a16:creationId xmlns:a16="http://schemas.microsoft.com/office/drawing/2014/main" id="{817E3D9F-F1C0-47EE-B875-00F2908E84EE}"/>
            </a:ext>
          </a:extLst>
        </cdr:cNvPr>
        <cdr:cNvSpPr txBox="1"/>
      </cdr:nvSpPr>
      <cdr:spPr>
        <a:xfrm xmlns:a="http://schemas.openxmlformats.org/drawingml/2006/main">
          <a:off x="1574790" y="1724190"/>
          <a:ext cx="661996" cy="254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MVP</a:t>
          </a:r>
        </a:p>
      </cdr:txBody>
    </cdr:sp>
  </cdr:relSizeAnchor>
  <cdr:relSizeAnchor xmlns:cdr="http://schemas.openxmlformats.org/drawingml/2006/chartDrawing">
    <cdr:from>
      <cdr:x>0.28743</cdr:x>
      <cdr:y>0.40474</cdr:y>
    </cdr:from>
    <cdr:to>
      <cdr:x>0.40104</cdr:x>
      <cdr:y>0.47939</cdr:y>
    </cdr:to>
    <cdr:sp macro="" textlink="">
      <cdr:nvSpPr>
        <cdr:cNvPr id="4" name="TextBox 1">
          <a:extLst xmlns:a="http://schemas.openxmlformats.org/drawingml/2006/main">
            <a:ext uri="{FF2B5EF4-FFF2-40B4-BE49-F238E27FC236}">
              <a16:creationId xmlns:a16="http://schemas.microsoft.com/office/drawing/2014/main" id="{5E1202FC-8D41-4B13-BB37-0409AA7D0FDD}"/>
            </a:ext>
          </a:extLst>
        </cdr:cNvPr>
        <cdr:cNvSpPr txBox="1"/>
      </cdr:nvSpPr>
      <cdr:spPr>
        <a:xfrm xmlns:a="http://schemas.openxmlformats.org/drawingml/2006/main">
          <a:off x="1674815" y="1382057"/>
          <a:ext cx="661996" cy="254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Eff 1</a:t>
          </a:r>
        </a:p>
      </cdr:txBody>
    </cdr:sp>
  </cdr:relSizeAnchor>
  <cdr:relSizeAnchor xmlns:cdr="http://schemas.openxmlformats.org/drawingml/2006/chartDrawing">
    <cdr:from>
      <cdr:x>0.36176</cdr:x>
      <cdr:y>0.09718</cdr:y>
    </cdr:from>
    <cdr:to>
      <cdr:x>0.95499</cdr:x>
      <cdr:y>0.8736</cdr:y>
    </cdr:to>
    <cdr:sp macro="" textlink="">
      <cdr:nvSpPr>
        <cdr:cNvPr id="18" name="Freeform 17">
          <a:extLst xmlns:a="http://schemas.openxmlformats.org/drawingml/2006/main">
            <a:ext uri="{FF2B5EF4-FFF2-40B4-BE49-F238E27FC236}">
              <a16:creationId xmlns:a16="http://schemas.microsoft.com/office/drawing/2014/main" id="{D9D3506F-B5AC-7B4F-9687-6FD0464108BD}"/>
            </a:ext>
          </a:extLst>
        </cdr:cNvPr>
        <cdr:cNvSpPr/>
      </cdr:nvSpPr>
      <cdr:spPr bwMode="auto">
        <a:xfrm xmlns:a="http://schemas.openxmlformats.org/drawingml/2006/main">
          <a:off x="2216452" y="358019"/>
          <a:ext cx="3634620" cy="2860523"/>
        </a:xfrm>
        <a:custGeom xmlns:a="http://schemas.openxmlformats.org/drawingml/2006/main">
          <a:avLst/>
          <a:gdLst>
            <a:gd name="connsiteX0" fmla="*/ 1874762 w 3634620"/>
            <a:gd name="connsiteY0" fmla="*/ 332619 h 2860523"/>
            <a:gd name="connsiteX1" fmla="*/ 1185334 w 3634620"/>
            <a:gd name="connsiteY1" fmla="*/ 671285 h 2860523"/>
            <a:gd name="connsiteX2" fmla="*/ 798286 w 3634620"/>
            <a:gd name="connsiteY2" fmla="*/ 876904 h 2860523"/>
            <a:gd name="connsiteX3" fmla="*/ 399143 w 3634620"/>
            <a:gd name="connsiteY3" fmla="*/ 1124857 h 2860523"/>
            <a:gd name="connsiteX4" fmla="*/ 229810 w 3634620"/>
            <a:gd name="connsiteY4" fmla="*/ 1245809 h 2860523"/>
            <a:gd name="connsiteX5" fmla="*/ 139096 w 3634620"/>
            <a:gd name="connsiteY5" fmla="*/ 1330476 h 2860523"/>
            <a:gd name="connsiteX6" fmla="*/ 108858 w 3634620"/>
            <a:gd name="connsiteY6" fmla="*/ 1378857 h 2860523"/>
            <a:gd name="connsiteX7" fmla="*/ 102810 w 3634620"/>
            <a:gd name="connsiteY7" fmla="*/ 1463523 h 2860523"/>
            <a:gd name="connsiteX8" fmla="*/ 42334 w 3634620"/>
            <a:gd name="connsiteY8" fmla="*/ 1463523 h 2860523"/>
            <a:gd name="connsiteX9" fmla="*/ 0 w 3634620"/>
            <a:gd name="connsiteY9" fmla="*/ 1572381 h 2860523"/>
            <a:gd name="connsiteX10" fmla="*/ 42334 w 3634620"/>
            <a:gd name="connsiteY10" fmla="*/ 1614714 h 2860523"/>
            <a:gd name="connsiteX11" fmla="*/ 18143 w 3634620"/>
            <a:gd name="connsiteY11" fmla="*/ 1644952 h 2860523"/>
            <a:gd name="connsiteX12" fmla="*/ 42334 w 3634620"/>
            <a:gd name="connsiteY12" fmla="*/ 1735666 h 2860523"/>
            <a:gd name="connsiteX13" fmla="*/ 145143 w 3634620"/>
            <a:gd name="connsiteY13" fmla="*/ 1868714 h 2860523"/>
            <a:gd name="connsiteX14" fmla="*/ 362858 w 3634620"/>
            <a:gd name="connsiteY14" fmla="*/ 2056190 h 2860523"/>
            <a:gd name="connsiteX15" fmla="*/ 689429 w 3634620"/>
            <a:gd name="connsiteY15" fmla="*/ 2261809 h 2860523"/>
            <a:gd name="connsiteX16" fmla="*/ 1130905 w 3634620"/>
            <a:gd name="connsiteY16" fmla="*/ 2515809 h 2860523"/>
            <a:gd name="connsiteX17" fmla="*/ 1808239 w 3634620"/>
            <a:gd name="connsiteY17" fmla="*/ 2854476 h 2860523"/>
            <a:gd name="connsiteX18" fmla="*/ 3634620 w 3634620"/>
            <a:gd name="connsiteY18" fmla="*/ 2860523 h 2860523"/>
            <a:gd name="connsiteX19" fmla="*/ 3574143 w 3634620"/>
            <a:gd name="connsiteY19" fmla="*/ 0 h 2860523"/>
            <a:gd name="connsiteX20" fmla="*/ 2527905 w 3634620"/>
            <a:gd name="connsiteY20" fmla="*/ 6047 h 2860523"/>
            <a:gd name="connsiteX21" fmla="*/ 1874762 w 3634620"/>
            <a:gd name="connsiteY21" fmla="*/ 332619 h 2860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34620" h="2860523">
              <a:moveTo>
                <a:pt x="1874762" y="332619"/>
              </a:moveTo>
              <a:lnTo>
                <a:pt x="1185334" y="671285"/>
              </a:lnTo>
              <a:lnTo>
                <a:pt x="798286" y="876904"/>
              </a:lnTo>
              <a:lnTo>
                <a:pt x="399143" y="1124857"/>
              </a:lnTo>
              <a:lnTo>
                <a:pt x="229810" y="1245809"/>
              </a:lnTo>
              <a:lnTo>
                <a:pt x="139096" y="1330476"/>
              </a:lnTo>
              <a:lnTo>
                <a:pt x="108858" y="1378857"/>
              </a:lnTo>
              <a:lnTo>
                <a:pt x="102810" y="1463523"/>
              </a:lnTo>
              <a:lnTo>
                <a:pt x="42334" y="1463523"/>
              </a:lnTo>
              <a:lnTo>
                <a:pt x="0" y="1572381"/>
              </a:lnTo>
              <a:lnTo>
                <a:pt x="42334" y="1614714"/>
              </a:lnTo>
              <a:lnTo>
                <a:pt x="18143" y="1644952"/>
              </a:lnTo>
              <a:lnTo>
                <a:pt x="42334" y="1735666"/>
              </a:lnTo>
              <a:lnTo>
                <a:pt x="145143" y="1868714"/>
              </a:lnTo>
              <a:lnTo>
                <a:pt x="362858" y="2056190"/>
              </a:lnTo>
              <a:lnTo>
                <a:pt x="689429" y="2261809"/>
              </a:lnTo>
              <a:lnTo>
                <a:pt x="1130905" y="2515809"/>
              </a:lnTo>
              <a:lnTo>
                <a:pt x="1808239" y="2854476"/>
              </a:lnTo>
              <a:lnTo>
                <a:pt x="3634620" y="2860523"/>
              </a:lnTo>
              <a:lnTo>
                <a:pt x="3574143" y="0"/>
              </a:lnTo>
              <a:lnTo>
                <a:pt x="2527905" y="6047"/>
              </a:lnTo>
              <a:lnTo>
                <a:pt x="1874762" y="332619"/>
              </a:lnTo>
              <a:close/>
            </a:path>
          </a:pathLst>
        </a:custGeom>
        <a:solidFill xmlns:a="http://schemas.openxmlformats.org/drawingml/2006/main">
          <a:schemeClr val="accent6">
            <a:lumMod val="40000"/>
            <a:lumOff val="60000"/>
            <a:alpha val="30000"/>
          </a:schemeClr>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0.32885</cdr:x>
      <cdr:y>0.09843</cdr:y>
    </cdr:from>
    <cdr:to>
      <cdr:x>0.44246</cdr:x>
      <cdr:y>0.17308</cdr:y>
    </cdr:to>
    <cdr:sp macro="" textlink="">
      <cdr:nvSpPr>
        <cdr:cNvPr id="5" name="TextBox 1">
          <a:extLst xmlns:a="http://schemas.openxmlformats.org/drawingml/2006/main">
            <a:ext uri="{FF2B5EF4-FFF2-40B4-BE49-F238E27FC236}">
              <a16:creationId xmlns:a16="http://schemas.microsoft.com/office/drawing/2014/main" id="{E1D87AE4-AB5C-204B-B5A4-2250F36D6305}"/>
            </a:ext>
          </a:extLst>
        </cdr:cNvPr>
        <cdr:cNvSpPr txBox="1"/>
      </cdr:nvSpPr>
      <cdr:spPr>
        <a:xfrm xmlns:a="http://schemas.openxmlformats.org/drawingml/2006/main">
          <a:off x="2019300" y="357717"/>
          <a:ext cx="697616" cy="27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C00000"/>
              </a:solidFill>
            </a:rPr>
            <a:t>Efficent</a:t>
          </a:r>
        </a:p>
        <a:p xmlns:a="http://schemas.openxmlformats.org/drawingml/2006/main">
          <a:pPr algn="ctr"/>
          <a:r>
            <a:rPr lang="en-US" sz="1100">
              <a:solidFill>
                <a:srgbClr val="C00000"/>
              </a:solidFill>
            </a:rPr>
            <a:t>Frontier</a:t>
          </a:r>
        </a:p>
      </cdr:txBody>
    </cdr:sp>
  </cdr:relSizeAnchor>
  <cdr:relSizeAnchor xmlns:cdr="http://schemas.openxmlformats.org/drawingml/2006/chartDrawing">
    <cdr:from>
      <cdr:x>0.42054</cdr:x>
      <cdr:y>0.20792</cdr:y>
    </cdr:from>
    <cdr:to>
      <cdr:x>0.48259</cdr:x>
      <cdr:y>0.32732</cdr:y>
    </cdr:to>
    <cdr:cxnSp macro="">
      <cdr:nvCxnSpPr>
        <cdr:cNvPr id="6" name="Straight Arrow Connector 5">
          <a:extLst xmlns:a="http://schemas.openxmlformats.org/drawingml/2006/main">
            <a:ext uri="{FF2B5EF4-FFF2-40B4-BE49-F238E27FC236}">
              <a16:creationId xmlns:a16="http://schemas.microsoft.com/office/drawing/2014/main" id="{1EDB12A9-7DC2-F04C-BDF8-92B65E405F37}"/>
            </a:ext>
          </a:extLst>
        </cdr:cNvPr>
        <cdr:cNvCxnSpPr/>
      </cdr:nvCxnSpPr>
      <cdr:spPr bwMode="auto">
        <a:xfrm xmlns:a="http://schemas.openxmlformats.org/drawingml/2006/main">
          <a:off x="2582333" y="755650"/>
          <a:ext cx="381000" cy="433917"/>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val="C0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userShapes>
</file>

<file path=xl/drawings/drawing19.xml><?xml version="1.0" encoding="utf-8"?>
<c:userShapes xmlns:c="http://schemas.openxmlformats.org/drawingml/2006/chart">
  <cdr:relSizeAnchor xmlns:cdr="http://schemas.openxmlformats.org/drawingml/2006/chartDrawing">
    <cdr:from>
      <cdr:x>0.36176</cdr:x>
      <cdr:y>0.09718</cdr:y>
    </cdr:from>
    <cdr:to>
      <cdr:x>0.95499</cdr:x>
      <cdr:y>0.8736</cdr:y>
    </cdr:to>
    <cdr:sp macro="" textlink="">
      <cdr:nvSpPr>
        <cdr:cNvPr id="18" name="Freeform 17">
          <a:extLst xmlns:a="http://schemas.openxmlformats.org/drawingml/2006/main">
            <a:ext uri="{FF2B5EF4-FFF2-40B4-BE49-F238E27FC236}">
              <a16:creationId xmlns:a16="http://schemas.microsoft.com/office/drawing/2014/main" id="{D9D3506F-B5AC-7B4F-9687-6FD0464108BD}"/>
            </a:ext>
          </a:extLst>
        </cdr:cNvPr>
        <cdr:cNvSpPr/>
      </cdr:nvSpPr>
      <cdr:spPr bwMode="auto">
        <a:xfrm xmlns:a="http://schemas.openxmlformats.org/drawingml/2006/main">
          <a:off x="2221369" y="353183"/>
          <a:ext cx="3642699" cy="2821756"/>
        </a:xfrm>
        <a:custGeom xmlns:a="http://schemas.openxmlformats.org/drawingml/2006/main">
          <a:avLst/>
          <a:gdLst>
            <a:gd name="connsiteX0" fmla="*/ 1874762 w 3634620"/>
            <a:gd name="connsiteY0" fmla="*/ 332619 h 2860523"/>
            <a:gd name="connsiteX1" fmla="*/ 1185334 w 3634620"/>
            <a:gd name="connsiteY1" fmla="*/ 671285 h 2860523"/>
            <a:gd name="connsiteX2" fmla="*/ 798286 w 3634620"/>
            <a:gd name="connsiteY2" fmla="*/ 876904 h 2860523"/>
            <a:gd name="connsiteX3" fmla="*/ 399143 w 3634620"/>
            <a:gd name="connsiteY3" fmla="*/ 1124857 h 2860523"/>
            <a:gd name="connsiteX4" fmla="*/ 229810 w 3634620"/>
            <a:gd name="connsiteY4" fmla="*/ 1245809 h 2860523"/>
            <a:gd name="connsiteX5" fmla="*/ 139096 w 3634620"/>
            <a:gd name="connsiteY5" fmla="*/ 1330476 h 2860523"/>
            <a:gd name="connsiteX6" fmla="*/ 108858 w 3634620"/>
            <a:gd name="connsiteY6" fmla="*/ 1378857 h 2860523"/>
            <a:gd name="connsiteX7" fmla="*/ 102810 w 3634620"/>
            <a:gd name="connsiteY7" fmla="*/ 1463523 h 2860523"/>
            <a:gd name="connsiteX8" fmla="*/ 42334 w 3634620"/>
            <a:gd name="connsiteY8" fmla="*/ 1463523 h 2860523"/>
            <a:gd name="connsiteX9" fmla="*/ 0 w 3634620"/>
            <a:gd name="connsiteY9" fmla="*/ 1572381 h 2860523"/>
            <a:gd name="connsiteX10" fmla="*/ 42334 w 3634620"/>
            <a:gd name="connsiteY10" fmla="*/ 1614714 h 2860523"/>
            <a:gd name="connsiteX11" fmla="*/ 18143 w 3634620"/>
            <a:gd name="connsiteY11" fmla="*/ 1644952 h 2860523"/>
            <a:gd name="connsiteX12" fmla="*/ 42334 w 3634620"/>
            <a:gd name="connsiteY12" fmla="*/ 1735666 h 2860523"/>
            <a:gd name="connsiteX13" fmla="*/ 145143 w 3634620"/>
            <a:gd name="connsiteY13" fmla="*/ 1868714 h 2860523"/>
            <a:gd name="connsiteX14" fmla="*/ 362858 w 3634620"/>
            <a:gd name="connsiteY14" fmla="*/ 2056190 h 2860523"/>
            <a:gd name="connsiteX15" fmla="*/ 689429 w 3634620"/>
            <a:gd name="connsiteY15" fmla="*/ 2261809 h 2860523"/>
            <a:gd name="connsiteX16" fmla="*/ 1130905 w 3634620"/>
            <a:gd name="connsiteY16" fmla="*/ 2515809 h 2860523"/>
            <a:gd name="connsiteX17" fmla="*/ 1808239 w 3634620"/>
            <a:gd name="connsiteY17" fmla="*/ 2854476 h 2860523"/>
            <a:gd name="connsiteX18" fmla="*/ 3634620 w 3634620"/>
            <a:gd name="connsiteY18" fmla="*/ 2860523 h 2860523"/>
            <a:gd name="connsiteX19" fmla="*/ 3574143 w 3634620"/>
            <a:gd name="connsiteY19" fmla="*/ 0 h 2860523"/>
            <a:gd name="connsiteX20" fmla="*/ 2527905 w 3634620"/>
            <a:gd name="connsiteY20" fmla="*/ 6047 h 2860523"/>
            <a:gd name="connsiteX21" fmla="*/ 1874762 w 3634620"/>
            <a:gd name="connsiteY21" fmla="*/ 332619 h 2860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34620" h="2860523">
              <a:moveTo>
                <a:pt x="1874762" y="332619"/>
              </a:moveTo>
              <a:lnTo>
                <a:pt x="1185334" y="671285"/>
              </a:lnTo>
              <a:lnTo>
                <a:pt x="798286" y="876904"/>
              </a:lnTo>
              <a:lnTo>
                <a:pt x="399143" y="1124857"/>
              </a:lnTo>
              <a:lnTo>
                <a:pt x="229810" y="1245809"/>
              </a:lnTo>
              <a:lnTo>
                <a:pt x="139096" y="1330476"/>
              </a:lnTo>
              <a:lnTo>
                <a:pt x="108858" y="1378857"/>
              </a:lnTo>
              <a:lnTo>
                <a:pt x="102810" y="1463523"/>
              </a:lnTo>
              <a:lnTo>
                <a:pt x="42334" y="1463523"/>
              </a:lnTo>
              <a:lnTo>
                <a:pt x="0" y="1572381"/>
              </a:lnTo>
              <a:lnTo>
                <a:pt x="42334" y="1614714"/>
              </a:lnTo>
              <a:lnTo>
                <a:pt x="18143" y="1644952"/>
              </a:lnTo>
              <a:lnTo>
                <a:pt x="42334" y="1735666"/>
              </a:lnTo>
              <a:lnTo>
                <a:pt x="145143" y="1868714"/>
              </a:lnTo>
              <a:lnTo>
                <a:pt x="362858" y="2056190"/>
              </a:lnTo>
              <a:lnTo>
                <a:pt x="689429" y="2261809"/>
              </a:lnTo>
              <a:lnTo>
                <a:pt x="1130905" y="2515809"/>
              </a:lnTo>
              <a:lnTo>
                <a:pt x="1808239" y="2854476"/>
              </a:lnTo>
              <a:lnTo>
                <a:pt x="3634620" y="2860523"/>
              </a:lnTo>
              <a:lnTo>
                <a:pt x="3574143" y="0"/>
              </a:lnTo>
              <a:lnTo>
                <a:pt x="2527905" y="6047"/>
              </a:lnTo>
              <a:lnTo>
                <a:pt x="1874762" y="332619"/>
              </a:lnTo>
              <a:close/>
            </a:path>
          </a:pathLst>
        </a:custGeom>
        <a:solidFill xmlns:a="http://schemas.openxmlformats.org/drawingml/2006/main">
          <a:schemeClr val="accent6">
            <a:lumMod val="40000"/>
            <a:lumOff val="60000"/>
            <a:alpha val="30000"/>
          </a:schemeClr>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0.27026</cdr:x>
      <cdr:y>0.50493</cdr:y>
    </cdr:from>
    <cdr:to>
      <cdr:x>0.38387</cdr:x>
      <cdr:y>0.57958</cdr:y>
    </cdr:to>
    <cdr:sp macro="" textlink="">
      <cdr:nvSpPr>
        <cdr:cNvPr id="3" name="TextBox 1">
          <a:extLst xmlns:a="http://schemas.openxmlformats.org/drawingml/2006/main">
            <a:ext uri="{FF2B5EF4-FFF2-40B4-BE49-F238E27FC236}">
              <a16:creationId xmlns:a16="http://schemas.microsoft.com/office/drawing/2014/main" id="{817E3D9F-F1C0-47EE-B875-00F2908E84EE}"/>
            </a:ext>
          </a:extLst>
        </cdr:cNvPr>
        <cdr:cNvSpPr txBox="1"/>
      </cdr:nvSpPr>
      <cdr:spPr>
        <a:xfrm xmlns:a="http://schemas.openxmlformats.org/drawingml/2006/main">
          <a:off x="1574790" y="1724190"/>
          <a:ext cx="661996" cy="254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MVP</a:t>
          </a:r>
        </a:p>
      </cdr:txBody>
    </cdr:sp>
  </cdr:relSizeAnchor>
  <cdr:relSizeAnchor xmlns:cdr="http://schemas.openxmlformats.org/drawingml/2006/chartDrawing">
    <cdr:from>
      <cdr:x>0.16684</cdr:x>
      <cdr:y>0.24112</cdr:y>
    </cdr:from>
    <cdr:to>
      <cdr:x>0.28045</cdr:x>
      <cdr:y>0.31577</cdr:y>
    </cdr:to>
    <cdr:sp macro="" textlink="">
      <cdr:nvSpPr>
        <cdr:cNvPr id="5" name="TextBox 1">
          <a:extLst xmlns:a="http://schemas.openxmlformats.org/drawingml/2006/main">
            <a:ext uri="{FF2B5EF4-FFF2-40B4-BE49-F238E27FC236}">
              <a16:creationId xmlns:a16="http://schemas.microsoft.com/office/drawing/2014/main" id="{E1D87AE4-AB5C-204B-B5A4-2250F36D6305}"/>
            </a:ext>
          </a:extLst>
        </cdr:cNvPr>
        <cdr:cNvSpPr txBox="1"/>
      </cdr:nvSpPr>
      <cdr:spPr>
        <a:xfrm xmlns:a="http://schemas.openxmlformats.org/drawingml/2006/main">
          <a:off x="1024453" y="876309"/>
          <a:ext cx="697617" cy="27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C00000"/>
              </a:solidFill>
            </a:rPr>
            <a:t>Efficent</a:t>
          </a:r>
        </a:p>
        <a:p xmlns:a="http://schemas.openxmlformats.org/drawingml/2006/main">
          <a:pPr algn="ctr"/>
          <a:r>
            <a:rPr lang="en-US" sz="1100">
              <a:solidFill>
                <a:srgbClr val="C00000"/>
              </a:solidFill>
            </a:rPr>
            <a:t>Frontier</a:t>
          </a:r>
        </a:p>
      </cdr:txBody>
    </cdr:sp>
  </cdr:relSizeAnchor>
  <cdr:relSizeAnchor xmlns:cdr="http://schemas.openxmlformats.org/drawingml/2006/chartDrawing">
    <cdr:from>
      <cdr:x>0.24647</cdr:x>
      <cdr:y>0.34945</cdr:y>
    </cdr:from>
    <cdr:to>
      <cdr:x>0.31713</cdr:x>
      <cdr:y>0.46419</cdr:y>
    </cdr:to>
    <cdr:cxnSp macro="">
      <cdr:nvCxnSpPr>
        <cdr:cNvPr id="6" name="Straight Arrow Connector 5">
          <a:extLst xmlns:a="http://schemas.openxmlformats.org/drawingml/2006/main">
            <a:ext uri="{FF2B5EF4-FFF2-40B4-BE49-F238E27FC236}">
              <a16:creationId xmlns:a16="http://schemas.microsoft.com/office/drawing/2014/main" id="{1EDB12A9-7DC2-F04C-BDF8-92B65E405F37}"/>
            </a:ext>
          </a:extLst>
        </cdr:cNvPr>
        <cdr:cNvCxnSpPr/>
      </cdr:nvCxnSpPr>
      <cdr:spPr bwMode="auto">
        <a:xfrm xmlns:a="http://schemas.openxmlformats.org/drawingml/2006/main">
          <a:off x="1513417" y="1270000"/>
          <a:ext cx="433903" cy="417002"/>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val="C0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0.08756</cdr:x>
      <cdr:y>0.57018</cdr:y>
    </cdr:from>
    <cdr:to>
      <cdr:x>0.14847</cdr:x>
      <cdr:y>0.63966</cdr:y>
    </cdr:to>
    <cdr:sp macro="" textlink="">
      <cdr:nvSpPr>
        <cdr:cNvPr id="8" name="TextBox 1">
          <a:extLst xmlns:a="http://schemas.openxmlformats.org/drawingml/2006/main">
            <a:ext uri="{FF2B5EF4-FFF2-40B4-BE49-F238E27FC236}">
              <a16:creationId xmlns:a16="http://schemas.microsoft.com/office/drawing/2014/main" id="{887D3630-6EEF-5EB1-80D0-C831C09751A2}"/>
            </a:ext>
          </a:extLst>
        </cdr:cNvPr>
        <cdr:cNvSpPr txBox="1"/>
      </cdr:nvSpPr>
      <cdr:spPr>
        <a:xfrm xmlns:a="http://schemas.openxmlformats.org/drawingml/2006/main">
          <a:off x="537633" y="2072216"/>
          <a:ext cx="374023" cy="2525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Arial" panose="020B0604020202020204" pitchFamily="34" charset="0"/>
              <a:cs typeface="Arial" panose="020B0604020202020204" pitchFamily="34" charset="0"/>
            </a:rPr>
            <a:t>r</a:t>
          </a:r>
          <a:r>
            <a:rPr lang="en-US" sz="1000" baseline="30000">
              <a:latin typeface="Arial" panose="020B0604020202020204" pitchFamily="34" charset="0"/>
              <a:cs typeface="Arial" panose="020B0604020202020204" pitchFamily="34" charset="0"/>
            </a:rPr>
            <a:t>F</a:t>
          </a:r>
        </a:p>
      </cdr:txBody>
    </cdr:sp>
  </cdr:relSizeAnchor>
  <cdr:relSizeAnchor xmlns:cdr="http://schemas.openxmlformats.org/drawingml/2006/chartDrawing">
    <cdr:from>
      <cdr:x>0.45812</cdr:x>
      <cdr:y>0.14211</cdr:y>
    </cdr:from>
    <cdr:to>
      <cdr:x>0.60669</cdr:x>
      <cdr:y>0.21676</cdr:y>
    </cdr:to>
    <cdr:sp macro="" textlink="">
      <cdr:nvSpPr>
        <cdr:cNvPr id="9" name="TextBox 1">
          <a:extLst xmlns:a="http://schemas.openxmlformats.org/drawingml/2006/main">
            <a:ext uri="{FF2B5EF4-FFF2-40B4-BE49-F238E27FC236}">
              <a16:creationId xmlns:a16="http://schemas.microsoft.com/office/drawing/2014/main" id="{C47AE473-79EF-5420-1D93-E194D567A95F}"/>
            </a:ext>
          </a:extLst>
        </cdr:cNvPr>
        <cdr:cNvSpPr txBox="1"/>
      </cdr:nvSpPr>
      <cdr:spPr>
        <a:xfrm xmlns:a="http://schemas.openxmlformats.org/drawingml/2006/main">
          <a:off x="2813050" y="516467"/>
          <a:ext cx="912283" cy="27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Tangency</a:t>
          </a:r>
        </a:p>
        <a:p xmlns:a="http://schemas.openxmlformats.org/drawingml/2006/main">
          <a:pPr algn="ctr"/>
          <a:r>
            <a:rPr lang="en-US" sz="1100">
              <a:solidFill>
                <a:schemeClr val="tx1"/>
              </a:solidFill>
            </a:rPr>
            <a:t>Portfolio</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workbookViewId="0"/>
  </sheetViews>
  <sheetFormatPr baseColWidth="10" defaultColWidth="8.83203125" defaultRowHeight="13"/>
  <cols>
    <col min="1" max="2" width="36.6640625" customWidth="1"/>
  </cols>
  <sheetData>
    <row r="1" spans="1:3">
      <c r="A1" s="1" t="s">
        <v>0</v>
      </c>
    </row>
    <row r="3" spans="1:3">
      <c r="A3" t="s">
        <v>1</v>
      </c>
      <c r="B3" t="s">
        <v>2</v>
      </c>
      <c r="C3">
        <v>0</v>
      </c>
    </row>
    <row r="4" spans="1:3">
      <c r="A4" t="s">
        <v>3</v>
      </c>
    </row>
    <row r="5" spans="1:3">
      <c r="A5" t="s">
        <v>4</v>
      </c>
    </row>
    <row r="7" spans="1:3">
      <c r="A7" s="1" t="s">
        <v>5</v>
      </c>
      <c r="B7" t="s">
        <v>6</v>
      </c>
    </row>
    <row r="8" spans="1:3">
      <c r="B8">
        <v>2</v>
      </c>
    </row>
    <row r="10" spans="1:3">
      <c r="A10" t="s">
        <v>7</v>
      </c>
    </row>
    <row r="11" spans="1:3">
      <c r="A11" t="e">
        <f>CB_DATA_!#REF!</f>
        <v>#REF!</v>
      </c>
      <c r="B11" t="e">
        <f>#REF!</f>
        <v>#REF!</v>
      </c>
    </row>
    <row r="13" spans="1:3">
      <c r="A13" t="s">
        <v>8</v>
      </c>
    </row>
    <row r="14" spans="1:3">
      <c r="A14" t="s">
        <v>12</v>
      </c>
      <c r="B14" t="s">
        <v>16</v>
      </c>
    </row>
    <row r="16" spans="1:3">
      <c r="A16" t="s">
        <v>9</v>
      </c>
    </row>
    <row r="19" spans="1:2">
      <c r="A19" t="s">
        <v>10</v>
      </c>
    </row>
    <row r="20" spans="1:2">
      <c r="A20">
        <v>28</v>
      </c>
      <c r="B20">
        <v>31</v>
      </c>
    </row>
    <row r="25" spans="1:2">
      <c r="A25" s="1" t="s">
        <v>11</v>
      </c>
    </row>
    <row r="26" spans="1:2">
      <c r="A26" s="2" t="s">
        <v>13</v>
      </c>
      <c r="B26" s="2" t="s">
        <v>17</v>
      </c>
    </row>
    <row r="27" spans="1:2">
      <c r="A27" t="s">
        <v>14</v>
      </c>
      <c r="B27" t="s">
        <v>19</v>
      </c>
    </row>
    <row r="28" spans="1:2">
      <c r="A28" s="2" t="s">
        <v>15</v>
      </c>
      <c r="B28" s="2" t="s">
        <v>15</v>
      </c>
    </row>
    <row r="29" spans="1:2">
      <c r="B29" s="2" t="s">
        <v>13</v>
      </c>
    </row>
    <row r="30" spans="1:2">
      <c r="B30" t="s">
        <v>18</v>
      </c>
    </row>
    <row r="31" spans="1:2">
      <c r="B31" s="2" t="s">
        <v>15</v>
      </c>
    </row>
  </sheetData>
  <pageMargins left="0.7" right="0.7" top="0.75" bottom="0.75" header="0.3" footer="0.3"/>
  <pageSetup paperSize="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15E90-8F27-0245-8237-88E25352DE74}">
  <sheetPr codeName="Sheet2"/>
  <dimension ref="A1"/>
  <sheetViews>
    <sheetView tabSelected="1" zoomScale="160" zoomScaleNormal="160" workbookViewId="0"/>
  </sheetViews>
  <sheetFormatPr baseColWidth="10" defaultRowHeight="13"/>
  <cols>
    <col min="1" max="1" width="2.832031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BC47-4485-6046-9837-EB0369EC8E11}">
  <dimension ref="B2:R44"/>
  <sheetViews>
    <sheetView zoomScale="150" zoomScaleNormal="150" workbookViewId="0"/>
  </sheetViews>
  <sheetFormatPr baseColWidth="10" defaultRowHeight="13"/>
  <cols>
    <col min="1" max="6" width="2.83203125" customWidth="1"/>
    <col min="7" max="7" width="18.1640625" customWidth="1"/>
    <col min="8" max="10" width="8.83203125" customWidth="1"/>
    <col min="11" max="11" width="12.83203125" bestFit="1" customWidth="1"/>
    <col min="13" max="13" width="11.6640625" bestFit="1" customWidth="1"/>
  </cols>
  <sheetData>
    <row r="2" spans="2:18">
      <c r="B2" s="33" t="s">
        <v>143</v>
      </c>
      <c r="K2" s="33" t="s">
        <v>144</v>
      </c>
      <c r="M2" s="33" t="s">
        <v>145</v>
      </c>
    </row>
    <row r="3" spans="2:18">
      <c r="K3" s="33" t="s">
        <v>115</v>
      </c>
      <c r="L3" s="33" t="s">
        <v>116</v>
      </c>
      <c r="M3" s="33" t="s">
        <v>146</v>
      </c>
    </row>
    <row r="4" spans="2:18">
      <c r="B4" s="33" t="s">
        <v>129</v>
      </c>
      <c r="K4" s="47">
        <v>-0.2</v>
      </c>
      <c r="L4" s="47">
        <f t="shared" ref="L4:L18" si="0">1-K4</f>
        <v>1.2</v>
      </c>
      <c r="M4" s="41">
        <f t="shared" ref="M4:M18" si="1">K4*$H$19+L4*$H$20</f>
        <v>0.11808669136734008</v>
      </c>
      <c r="N4" s="1"/>
      <c r="O4" s="1"/>
      <c r="P4" s="1"/>
      <c r="Q4" s="1"/>
      <c r="R4" s="1"/>
    </row>
    <row r="5" spans="2:18">
      <c r="C5" s="33" t="s">
        <v>122</v>
      </c>
      <c r="H5" s="46">
        <v>5</v>
      </c>
      <c r="K5" s="47">
        <f t="shared" ref="K5:K18" si="2">K4+0.1</f>
        <v>-0.1</v>
      </c>
      <c r="L5" s="47">
        <f t="shared" si="0"/>
        <v>1.1000000000000001</v>
      </c>
      <c r="M5" s="41">
        <f t="shared" si="1"/>
        <v>0.10814313375339508</v>
      </c>
      <c r="N5" s="1"/>
      <c r="O5" s="1"/>
      <c r="P5" s="1"/>
      <c r="Q5" s="1"/>
      <c r="R5" s="1"/>
    </row>
    <row r="6" spans="2:18">
      <c r="C6" s="33" t="s">
        <v>123</v>
      </c>
      <c r="H6" s="46">
        <v>10</v>
      </c>
      <c r="K6" s="47">
        <f t="shared" si="2"/>
        <v>0</v>
      </c>
      <c r="L6" s="47">
        <f t="shared" si="0"/>
        <v>1</v>
      </c>
      <c r="M6" s="41">
        <f t="shared" si="1"/>
        <v>9.8199576139450073E-2</v>
      </c>
      <c r="N6" s="16"/>
      <c r="O6" s="41"/>
      <c r="P6" s="16"/>
      <c r="Q6" s="16"/>
      <c r="R6" s="41"/>
    </row>
    <row r="7" spans="2:18">
      <c r="C7" s="33" t="s">
        <v>124</v>
      </c>
      <c r="H7" s="46">
        <v>331.62</v>
      </c>
      <c r="I7">
        <v>20211029</v>
      </c>
      <c r="K7" s="47">
        <f t="shared" si="2"/>
        <v>0.1</v>
      </c>
      <c r="L7" s="47">
        <f t="shared" si="0"/>
        <v>0.9</v>
      </c>
      <c r="M7" s="41">
        <f t="shared" si="1"/>
        <v>8.8256018525505062E-2</v>
      </c>
      <c r="N7" s="16"/>
      <c r="O7" s="41"/>
      <c r="P7" s="16"/>
      <c r="Q7" s="16"/>
      <c r="R7" s="41"/>
    </row>
    <row r="8" spans="2:18">
      <c r="C8" s="33" t="s">
        <v>125</v>
      </c>
      <c r="H8" s="46">
        <v>237.17</v>
      </c>
      <c r="I8">
        <v>20211029</v>
      </c>
      <c r="K8" s="47">
        <f t="shared" si="2"/>
        <v>0.2</v>
      </c>
      <c r="L8" s="47">
        <f t="shared" si="0"/>
        <v>0.8</v>
      </c>
      <c r="M8" s="41">
        <f t="shared" si="1"/>
        <v>7.8312460911560064E-2</v>
      </c>
      <c r="N8" s="16"/>
      <c r="O8" s="41"/>
      <c r="P8" s="16"/>
      <c r="Q8" s="16"/>
      <c r="R8" s="41"/>
    </row>
    <row r="9" spans="2:18">
      <c r="C9" s="33" t="s">
        <v>126</v>
      </c>
      <c r="H9" s="46">
        <v>330.59</v>
      </c>
      <c r="I9">
        <v>20211130</v>
      </c>
      <c r="K9" s="47">
        <f t="shared" si="2"/>
        <v>0.30000000000000004</v>
      </c>
      <c r="L9" s="47">
        <f t="shared" si="0"/>
        <v>0.7</v>
      </c>
      <c r="M9" s="41">
        <f t="shared" si="1"/>
        <v>6.8368903297615038E-2</v>
      </c>
      <c r="Q9" s="16"/>
      <c r="R9" s="41"/>
    </row>
    <row r="10" spans="2:18">
      <c r="C10" s="33" t="s">
        <v>127</v>
      </c>
      <c r="H10" s="46">
        <v>260.45999999999998</v>
      </c>
      <c r="I10">
        <v>20211130</v>
      </c>
      <c r="K10" s="47">
        <f t="shared" si="2"/>
        <v>0.4</v>
      </c>
      <c r="L10" s="47">
        <f t="shared" si="0"/>
        <v>0.6</v>
      </c>
      <c r="M10" s="41">
        <f t="shared" si="1"/>
        <v>5.8425345683670041E-2</v>
      </c>
      <c r="Q10" s="16"/>
      <c r="R10" s="41"/>
    </row>
    <row r="11" spans="2:18">
      <c r="C11" s="33" t="s">
        <v>131</v>
      </c>
      <c r="E11" s="42"/>
      <c r="H11" s="46">
        <v>0.62</v>
      </c>
      <c r="K11" s="47">
        <f t="shared" si="2"/>
        <v>0.5</v>
      </c>
      <c r="L11" s="47">
        <f t="shared" si="0"/>
        <v>0.5</v>
      </c>
      <c r="M11" s="41">
        <f t="shared" si="1"/>
        <v>4.8481788069725036E-2</v>
      </c>
    </row>
    <row r="12" spans="2:18">
      <c r="C12" s="33" t="s">
        <v>132</v>
      </c>
      <c r="H12" s="46">
        <v>0</v>
      </c>
      <c r="K12" s="47">
        <f t="shared" si="2"/>
        <v>0.6</v>
      </c>
      <c r="L12" s="47">
        <f t="shared" si="0"/>
        <v>0.4</v>
      </c>
      <c r="M12" s="41">
        <f t="shared" si="1"/>
        <v>3.8538230455780031E-2</v>
      </c>
    </row>
    <row r="13" spans="2:18">
      <c r="K13" s="47">
        <f t="shared" si="2"/>
        <v>0.7</v>
      </c>
      <c r="L13" s="47">
        <f t="shared" si="0"/>
        <v>0.30000000000000004</v>
      </c>
      <c r="M13" s="41">
        <f t="shared" si="1"/>
        <v>2.8594672841835027E-2</v>
      </c>
    </row>
    <row r="14" spans="2:18">
      <c r="C14" t="s">
        <v>136</v>
      </c>
      <c r="H14" s="45">
        <f>H5*H7</f>
        <v>1658.1</v>
      </c>
      <c r="I14" s="41"/>
      <c r="J14" s="41"/>
      <c r="K14" s="47">
        <f t="shared" si="2"/>
        <v>0.79999999999999993</v>
      </c>
      <c r="L14" s="47">
        <f t="shared" si="0"/>
        <v>0.20000000000000007</v>
      </c>
      <c r="M14" s="41">
        <f t="shared" si="1"/>
        <v>1.8651115227890022E-2</v>
      </c>
    </row>
    <row r="15" spans="2:18">
      <c r="C15" t="s">
        <v>137</v>
      </c>
      <c r="H15" s="45">
        <f>H6*H8</f>
        <v>2371.6999999999998</v>
      </c>
      <c r="I15" s="41"/>
      <c r="J15" s="41"/>
      <c r="K15" s="47">
        <f t="shared" si="2"/>
        <v>0.89999999999999991</v>
      </c>
      <c r="L15" s="47">
        <f t="shared" si="0"/>
        <v>0.10000000000000009</v>
      </c>
      <c r="M15" s="41">
        <f t="shared" si="1"/>
        <v>8.7075576139450158E-3</v>
      </c>
    </row>
    <row r="16" spans="2:18">
      <c r="C16" t="s">
        <v>138</v>
      </c>
      <c r="H16" s="41">
        <f>H14/(H14+H15)</f>
        <v>0.41145962578788031</v>
      </c>
      <c r="I16" s="41"/>
      <c r="J16" s="41"/>
      <c r="K16" s="47">
        <f t="shared" si="2"/>
        <v>0.99999999999999989</v>
      </c>
      <c r="L16" s="47">
        <f t="shared" si="0"/>
        <v>0</v>
      </c>
      <c r="M16" s="41">
        <f t="shared" si="1"/>
        <v>-1.2359999999999997E-3</v>
      </c>
    </row>
    <row r="17" spans="2:13">
      <c r="C17" t="s">
        <v>139</v>
      </c>
      <c r="H17" s="41">
        <f>H15/(H15+H14)</f>
        <v>0.58854037421211969</v>
      </c>
      <c r="I17" s="41"/>
      <c r="J17" s="41"/>
      <c r="K17" s="47">
        <f t="shared" si="2"/>
        <v>1.0999999999999999</v>
      </c>
      <c r="L17" s="47">
        <f t="shared" si="0"/>
        <v>-9.9999999999999867E-2</v>
      </c>
      <c r="M17" s="41">
        <f t="shared" si="1"/>
        <v>-1.1179557613944993E-2</v>
      </c>
    </row>
    <row r="18" spans="2:13">
      <c r="D18" s="33" t="s">
        <v>140</v>
      </c>
      <c r="H18" s="41">
        <f>SUM(H16:H17)</f>
        <v>1</v>
      </c>
      <c r="I18" s="41"/>
      <c r="J18" s="41"/>
      <c r="K18" s="47">
        <f t="shared" si="2"/>
        <v>1.2</v>
      </c>
      <c r="L18" s="47">
        <f t="shared" si="0"/>
        <v>-0.19999999999999996</v>
      </c>
      <c r="M18" s="41">
        <f t="shared" si="1"/>
        <v>-2.112311522789001E-2</v>
      </c>
    </row>
    <row r="19" spans="2:13">
      <c r="C19" s="33" t="s">
        <v>141</v>
      </c>
      <c r="D19" s="33"/>
      <c r="H19" s="41">
        <v>-1.2359999999999999E-3</v>
      </c>
      <c r="I19" s="41"/>
      <c r="J19" s="41"/>
    </row>
    <row r="20" spans="2:13">
      <c r="C20" s="33" t="s">
        <v>142</v>
      </c>
      <c r="D20" s="33"/>
      <c r="H20" s="41">
        <v>9.8199576139450073E-2</v>
      </c>
      <c r="I20" s="41"/>
      <c r="J20" s="41"/>
      <c r="K20" s="47"/>
      <c r="L20" s="47"/>
      <c r="M20" s="41"/>
    </row>
    <row r="21" spans="2:13">
      <c r="D21" s="33"/>
      <c r="H21" s="41"/>
      <c r="I21" s="41"/>
      <c r="J21" s="41"/>
      <c r="K21" s="41"/>
    </row>
    <row r="22" spans="2:13">
      <c r="I22" s="41"/>
      <c r="J22" s="41"/>
      <c r="K22" s="41"/>
    </row>
    <row r="23" spans="2:13">
      <c r="B23" s="33" t="s">
        <v>128</v>
      </c>
      <c r="E23" s="41"/>
      <c r="H23" s="44"/>
      <c r="I23" s="41"/>
      <c r="J23" s="41"/>
      <c r="K23" s="41"/>
    </row>
    <row r="24" spans="2:13">
      <c r="C24" s="33" t="s">
        <v>134</v>
      </c>
      <c r="E24" s="41"/>
      <c r="H24" s="44">
        <f>H5*H7+H6*H8</f>
        <v>4029.7999999999997</v>
      </c>
      <c r="I24" s="41"/>
      <c r="J24" s="41"/>
      <c r="K24" s="41"/>
    </row>
    <row r="25" spans="2:13">
      <c r="C25" s="33" t="s">
        <v>135</v>
      </c>
      <c r="E25" s="41"/>
      <c r="F25" s="41"/>
      <c r="G25" s="41"/>
      <c r="H25" s="44">
        <f>H5*H9+H6*H10</f>
        <v>4257.5499999999993</v>
      </c>
      <c r="I25" s="16"/>
      <c r="J25" s="16"/>
      <c r="K25" s="41"/>
    </row>
    <row r="26" spans="2:13">
      <c r="B26" s="33"/>
      <c r="C26" t="s">
        <v>130</v>
      </c>
      <c r="E26" s="16"/>
      <c r="F26" s="41"/>
      <c r="G26" s="41"/>
      <c r="H26" s="44">
        <f>H5*H11+H6*H12</f>
        <v>3.1</v>
      </c>
      <c r="I26" s="16"/>
      <c r="J26" s="16"/>
      <c r="K26" s="41"/>
    </row>
    <row r="27" spans="2:13">
      <c r="C27" t="s">
        <v>133</v>
      </c>
      <c r="E27" s="41"/>
      <c r="F27" s="41"/>
      <c r="G27" s="41"/>
      <c r="H27" s="41">
        <f>(H25-H24+H26)/H24</f>
        <v>5.7285721375750547E-2</v>
      </c>
    </row>
    <row r="28" spans="2:13">
      <c r="B28" s="33"/>
      <c r="D28" s="33" t="s">
        <v>140</v>
      </c>
      <c r="H28" s="41">
        <f>H16*H19+H17*H20</f>
        <v>5.7285851191109669E-2</v>
      </c>
      <c r="I28" t="str">
        <f>IF(ABS(H28-H27)&gt;0.000001,"ERR","")</f>
        <v/>
      </c>
    </row>
    <row r="31" spans="2:13">
      <c r="B31" s="33" t="s">
        <v>149</v>
      </c>
    </row>
    <row r="32" spans="2:13">
      <c r="C32" s="33" t="s">
        <v>150</v>
      </c>
      <c r="H32">
        <v>7507980</v>
      </c>
      <c r="I32">
        <v>20211029</v>
      </c>
    </row>
    <row r="33" spans="3:9">
      <c r="C33" s="33" t="s">
        <v>151</v>
      </c>
      <c r="H33" s="14">
        <f>H32*H7/1000</f>
        <v>2489796.3276</v>
      </c>
      <c r="I33">
        <v>20211029</v>
      </c>
    </row>
    <row r="34" spans="3:9">
      <c r="C34" s="33" t="s">
        <v>152</v>
      </c>
      <c r="H34" s="14">
        <v>184457</v>
      </c>
      <c r="I34">
        <v>20211029</v>
      </c>
    </row>
    <row r="35" spans="3:9">
      <c r="C35" s="33" t="s">
        <v>153</v>
      </c>
      <c r="H35" s="14">
        <f>H34*H8/1000</f>
        <v>43747.666689999998</v>
      </c>
      <c r="I35">
        <v>20211029</v>
      </c>
    </row>
    <row r="36" spans="3:9">
      <c r="C36" s="33" t="s">
        <v>138</v>
      </c>
      <c r="H36" s="41">
        <f>H33/(H33+H35)</f>
        <v>0.98273262008135776</v>
      </c>
      <c r="I36">
        <v>20211029</v>
      </c>
    </row>
    <row r="37" spans="3:9">
      <c r="C37" s="33" t="s">
        <v>139</v>
      </c>
      <c r="H37" s="41">
        <f>1-H36</f>
        <v>1.7267379918642245E-2</v>
      </c>
      <c r="I37">
        <v>20211029</v>
      </c>
    </row>
    <row r="39" spans="3:9">
      <c r="C39" s="33" t="s">
        <v>154</v>
      </c>
      <c r="H39" s="14">
        <v>7507980</v>
      </c>
      <c r="I39">
        <v>20211130</v>
      </c>
    </row>
    <row r="40" spans="3:9">
      <c r="C40" s="33" t="s">
        <v>155</v>
      </c>
      <c r="H40">
        <f>H39*H9/1000</f>
        <v>2482063.1081999997</v>
      </c>
      <c r="I40">
        <v>20211130</v>
      </c>
    </row>
    <row r="41" spans="3:9">
      <c r="C41" s="33" t="s">
        <v>156</v>
      </c>
      <c r="I41">
        <v>20211130</v>
      </c>
    </row>
    <row r="42" spans="3:9">
      <c r="C42" s="33" t="s">
        <v>157</v>
      </c>
      <c r="I42">
        <v>20211130</v>
      </c>
    </row>
    <row r="43" spans="3:9">
      <c r="C43" s="33" t="s">
        <v>158</v>
      </c>
      <c r="I43">
        <v>20211130</v>
      </c>
    </row>
    <row r="44" spans="3:9">
      <c r="C44" s="33" t="s">
        <v>159</v>
      </c>
      <c r="I44">
        <v>20211130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82EF0-BE69-3646-B4FD-D39200CE168B}">
  <dimension ref="A2:AA96"/>
  <sheetViews>
    <sheetView zoomScale="150" zoomScaleNormal="150" workbookViewId="0">
      <pane ySplit="3" topLeftCell="A4" activePane="bottomLeft" state="frozen"/>
      <selection pane="bottomLeft"/>
    </sheetView>
  </sheetViews>
  <sheetFormatPr baseColWidth="10" defaultRowHeight="13"/>
  <cols>
    <col min="2" max="2" width="9.1640625" customWidth="1"/>
    <col min="3" max="3" width="9.33203125" bestFit="1" customWidth="1"/>
    <col min="4" max="4" width="6.33203125" bestFit="1" customWidth="1"/>
    <col min="5" max="5" width="9.83203125" bestFit="1" customWidth="1"/>
    <col min="6" max="7" width="9.83203125" customWidth="1"/>
    <col min="8" max="8" width="12.33203125" bestFit="1" customWidth="1"/>
    <col min="9" max="9" width="5.6640625" bestFit="1" customWidth="1"/>
    <col min="10" max="10" width="12.83203125" bestFit="1" customWidth="1"/>
    <col min="11" max="12" width="12.83203125" customWidth="1"/>
    <col min="15" max="15" width="2.33203125" customWidth="1"/>
    <col min="17" max="17" width="2.33203125" customWidth="1"/>
    <col min="19" max="19" width="2.33203125" customWidth="1"/>
    <col min="21" max="21" width="2.33203125" customWidth="1"/>
    <col min="23" max="23" width="2.33203125" customWidth="1"/>
    <col min="25" max="25" width="2.33203125" customWidth="1"/>
  </cols>
  <sheetData>
    <row r="2" spans="2:27">
      <c r="C2" s="99" t="s">
        <v>115</v>
      </c>
      <c r="D2" s="99"/>
      <c r="E2" s="99"/>
      <c r="F2" s="40"/>
      <c r="G2" s="40"/>
      <c r="H2" s="99" t="s">
        <v>116</v>
      </c>
      <c r="I2" s="99"/>
      <c r="J2" s="99"/>
      <c r="K2" s="40"/>
      <c r="L2" s="40"/>
      <c r="O2" s="33" t="s">
        <v>54</v>
      </c>
      <c r="P2" s="33" t="s">
        <v>108</v>
      </c>
      <c r="Q2" s="33"/>
      <c r="R2" s="33"/>
      <c r="S2" s="33" t="s">
        <v>54</v>
      </c>
      <c r="T2" s="33"/>
      <c r="U2" s="33"/>
      <c r="V2" s="33" t="s">
        <v>109</v>
      </c>
      <c r="W2" s="33"/>
      <c r="X2" s="33"/>
      <c r="Y2" s="33"/>
      <c r="Z2" s="33"/>
      <c r="AA2" s="38" t="s">
        <v>56</v>
      </c>
    </row>
    <row r="3" spans="2:27">
      <c r="C3" s="1" t="s">
        <v>102</v>
      </c>
      <c r="D3" s="1" t="s">
        <v>104</v>
      </c>
      <c r="E3" s="1" t="s">
        <v>103</v>
      </c>
      <c r="F3" s="1" t="s">
        <v>147</v>
      </c>
      <c r="G3" s="1" t="s">
        <v>148</v>
      </c>
      <c r="H3" s="1" t="s">
        <v>102</v>
      </c>
      <c r="I3" s="1" t="s">
        <v>104</v>
      </c>
      <c r="J3" s="1" t="s">
        <v>103</v>
      </c>
      <c r="K3" s="1" t="s">
        <v>147</v>
      </c>
      <c r="L3" s="1" t="s">
        <v>148</v>
      </c>
      <c r="N3" s="33" t="s">
        <v>111</v>
      </c>
      <c r="O3" s="33"/>
      <c r="P3" s="33"/>
      <c r="Q3" s="33"/>
      <c r="R3" s="33"/>
      <c r="S3" s="33"/>
      <c r="T3" s="33"/>
      <c r="U3" s="33"/>
      <c r="V3" s="33"/>
      <c r="W3" s="33"/>
      <c r="X3" s="33"/>
      <c r="Y3" s="33"/>
      <c r="Z3" s="33"/>
      <c r="AA3" s="38"/>
    </row>
    <row r="4" spans="2:27">
      <c r="B4">
        <v>20170131</v>
      </c>
      <c r="C4" s="16">
        <v>64.650000000000006</v>
      </c>
      <c r="D4" s="16"/>
      <c r="E4" s="41">
        <v>4.0392999999999998E-2</v>
      </c>
      <c r="F4" s="14">
        <v>7727530</v>
      </c>
      <c r="G4" s="15">
        <f>F4*C4/1000000</f>
        <v>499.58481450000005</v>
      </c>
      <c r="H4" s="16">
        <v>62.130001068115234</v>
      </c>
      <c r="I4" s="16"/>
      <c r="J4" s="41">
        <v>6.8627484142780304E-2</v>
      </c>
      <c r="K4" s="14">
        <v>188923</v>
      </c>
      <c r="L4" s="15">
        <f t="shared" ref="L4:L63" si="0">K4*H4/1000000</f>
        <v>11.737786191791534</v>
      </c>
      <c r="N4" s="33"/>
      <c r="O4" s="33" t="s">
        <v>54</v>
      </c>
      <c r="P4" s="33" t="s">
        <v>106</v>
      </c>
      <c r="Q4" s="33" t="s">
        <v>54</v>
      </c>
      <c r="R4" s="33" t="s">
        <v>113</v>
      </c>
      <c r="S4" s="33" t="s">
        <v>54</v>
      </c>
      <c r="T4" s="33" t="s">
        <v>114</v>
      </c>
      <c r="U4" s="33" t="s">
        <v>54</v>
      </c>
      <c r="V4" s="33" t="s">
        <v>106</v>
      </c>
      <c r="W4" s="33" t="s">
        <v>54</v>
      </c>
      <c r="X4" s="33" t="s">
        <v>113</v>
      </c>
      <c r="Y4" s="33" t="s">
        <v>54</v>
      </c>
      <c r="Z4" s="33" t="s">
        <v>114</v>
      </c>
      <c r="AA4" s="38" t="s">
        <v>56</v>
      </c>
    </row>
    <row r="5" spans="2:27">
      <c r="B5">
        <v>20170228</v>
      </c>
      <c r="C5" s="16">
        <v>63.98</v>
      </c>
      <c r="D5" s="16">
        <v>0.39</v>
      </c>
      <c r="E5" s="41">
        <v>-4.3309999999999998E-3</v>
      </c>
      <c r="F5" s="14">
        <v>7727530</v>
      </c>
      <c r="G5" s="15">
        <f t="shared" ref="G5:G63" si="1">F5*C5/1000000</f>
        <v>494.40736939999999</v>
      </c>
      <c r="H5" s="16">
        <v>65.05999755859375</v>
      </c>
      <c r="I5" s="16"/>
      <c r="J5" s="41">
        <v>4.7159124165773392E-2</v>
      </c>
      <c r="K5" s="14">
        <v>188923</v>
      </c>
      <c r="L5" s="15">
        <f t="shared" si="0"/>
        <v>12.291329918762207</v>
      </c>
      <c r="N5" s="33" t="s">
        <v>110</v>
      </c>
      <c r="O5" s="33" t="s">
        <v>54</v>
      </c>
      <c r="P5" s="33" t="s">
        <v>112</v>
      </c>
      <c r="Q5" s="33" t="s">
        <v>54</v>
      </c>
      <c r="R5" s="33" t="s">
        <v>112</v>
      </c>
      <c r="S5" s="33" t="s">
        <v>54</v>
      </c>
      <c r="T5" s="33" t="s">
        <v>107</v>
      </c>
      <c r="U5" s="33" t="s">
        <v>54</v>
      </c>
      <c r="V5" s="33" t="s">
        <v>112</v>
      </c>
      <c r="W5" s="33" t="s">
        <v>54</v>
      </c>
      <c r="X5" s="33" t="s">
        <v>112</v>
      </c>
      <c r="Y5" s="33" t="s">
        <v>54</v>
      </c>
      <c r="Z5" s="33" t="s">
        <v>107</v>
      </c>
      <c r="AA5" s="38" t="s">
        <v>56</v>
      </c>
    </row>
    <row r="6" spans="2:27">
      <c r="B6">
        <v>20170331</v>
      </c>
      <c r="C6" s="16">
        <v>65.86</v>
      </c>
      <c r="D6" s="16"/>
      <c r="E6" s="41">
        <v>2.9384E-2</v>
      </c>
      <c r="F6" s="14">
        <v>7723000</v>
      </c>
      <c r="G6" s="15">
        <f t="shared" si="1"/>
        <v>508.63677999999999</v>
      </c>
      <c r="H6" s="16">
        <v>74.360000610351562</v>
      </c>
      <c r="I6" s="16"/>
      <c r="J6" s="41">
        <v>0.14294502139091492</v>
      </c>
      <c r="K6" s="14">
        <v>188923</v>
      </c>
      <c r="L6" s="15">
        <f t="shared" si="0"/>
        <v>14.048314395309449</v>
      </c>
      <c r="N6" s="33" t="s">
        <v>55</v>
      </c>
    </row>
    <row r="7" spans="2:27">
      <c r="B7">
        <v>20170428</v>
      </c>
      <c r="C7" s="16">
        <v>68.459999999999994</v>
      </c>
      <c r="D7" s="16"/>
      <c r="E7" s="41">
        <v>3.9477999999999999E-2</v>
      </c>
      <c r="F7" s="14">
        <v>7720515</v>
      </c>
      <c r="G7" s="15">
        <f t="shared" si="1"/>
        <v>528.54645689999995</v>
      </c>
      <c r="H7" s="16">
        <v>75.199996948242188</v>
      </c>
      <c r="I7" s="16">
        <v>0.68230998516082764</v>
      </c>
      <c r="J7" s="41">
        <v>2.0472113043069839E-2</v>
      </c>
      <c r="K7" s="14">
        <v>188923</v>
      </c>
      <c r="L7" s="15">
        <f t="shared" si="0"/>
        <v>14.207009023452759</v>
      </c>
      <c r="N7">
        <v>20170131</v>
      </c>
      <c r="O7" s="33" t="s">
        <v>54</v>
      </c>
      <c r="P7" s="37">
        <v>64.650000000000006</v>
      </c>
      <c r="Q7" s="39" t="s">
        <v>54</v>
      </c>
      <c r="R7" s="37"/>
      <c r="S7" s="39" t="s">
        <v>54</v>
      </c>
      <c r="T7" s="37">
        <f>E4*100</f>
        <v>4.0392999999999999</v>
      </c>
      <c r="U7" s="39" t="s">
        <v>54</v>
      </c>
      <c r="V7" s="39">
        <v>62.130001068115234</v>
      </c>
      <c r="W7" s="39" t="s">
        <v>54</v>
      </c>
      <c r="X7" s="37"/>
      <c r="Y7" s="39" t="s">
        <v>54</v>
      </c>
      <c r="Z7" s="37">
        <f>J4*100</f>
        <v>6.8627484142780304</v>
      </c>
      <c r="AA7" s="34" t="s">
        <v>56</v>
      </c>
    </row>
    <row r="8" spans="2:27">
      <c r="B8">
        <v>20170531</v>
      </c>
      <c r="C8" s="16">
        <v>69.84</v>
      </c>
      <c r="D8" s="16">
        <v>0.39</v>
      </c>
      <c r="E8" s="41">
        <v>2.5853999999999999E-2</v>
      </c>
      <c r="F8" s="14">
        <v>7720515</v>
      </c>
      <c r="G8" s="15">
        <f t="shared" si="1"/>
        <v>539.20076760000006</v>
      </c>
      <c r="H8" s="16">
        <v>86.720001220703125</v>
      </c>
      <c r="I8" s="16"/>
      <c r="J8" s="41">
        <v>0.15319155156612396</v>
      </c>
      <c r="K8" s="14">
        <v>188923</v>
      </c>
      <c r="L8" s="15">
        <f t="shared" si="0"/>
        <v>16.383402790618895</v>
      </c>
      <c r="M8" s="34"/>
      <c r="N8">
        <v>20170228</v>
      </c>
      <c r="O8" s="33" t="s">
        <v>54</v>
      </c>
      <c r="P8" s="37">
        <v>63.98</v>
      </c>
      <c r="Q8" s="39" t="s">
        <v>54</v>
      </c>
      <c r="R8" s="37">
        <v>0.39</v>
      </c>
      <c r="S8" s="39" t="s">
        <v>54</v>
      </c>
      <c r="T8" s="37">
        <f t="shared" ref="T8:T10" si="2">E5*100</f>
        <v>-0.43309999999999998</v>
      </c>
      <c r="U8" s="39" t="s">
        <v>54</v>
      </c>
      <c r="V8" s="39">
        <v>65.05999755859375</v>
      </c>
      <c r="W8" s="39" t="s">
        <v>54</v>
      </c>
      <c r="X8" s="37"/>
      <c r="Y8" s="39" t="s">
        <v>54</v>
      </c>
      <c r="Z8" s="37">
        <f t="shared" ref="Z8:Z10" si="3">J5*100</f>
        <v>4.7159124165773392</v>
      </c>
      <c r="AA8" s="34" t="s">
        <v>56</v>
      </c>
    </row>
    <row r="9" spans="2:27">
      <c r="B9">
        <v>20170630</v>
      </c>
      <c r="C9" s="16">
        <v>68.930000000000007</v>
      </c>
      <c r="D9" s="16"/>
      <c r="E9" s="41">
        <v>-1.303E-2</v>
      </c>
      <c r="F9" s="14">
        <v>7708000</v>
      </c>
      <c r="G9" s="15">
        <f t="shared" si="1"/>
        <v>531.31244000000004</v>
      </c>
      <c r="H9" s="16">
        <v>86.019996643066406</v>
      </c>
      <c r="I9" s="16"/>
      <c r="J9" s="41">
        <v>-8.07200837880373E-3</v>
      </c>
      <c r="K9" s="14">
        <v>188923</v>
      </c>
      <c r="L9" s="15">
        <f t="shared" si="0"/>
        <v>16.251155825798033</v>
      </c>
      <c r="M9" s="34"/>
      <c r="N9">
        <v>20170331</v>
      </c>
      <c r="O9" s="33" t="s">
        <v>54</v>
      </c>
      <c r="P9" s="37">
        <v>65.86</v>
      </c>
      <c r="Q9" s="39" t="s">
        <v>54</v>
      </c>
      <c r="R9" s="37"/>
      <c r="S9" s="39" t="s">
        <v>54</v>
      </c>
      <c r="T9" s="37">
        <f t="shared" si="2"/>
        <v>2.9384000000000001</v>
      </c>
      <c r="U9" s="39" t="s">
        <v>54</v>
      </c>
      <c r="V9" s="39">
        <v>74.360000610351562</v>
      </c>
      <c r="W9" s="39" t="s">
        <v>54</v>
      </c>
      <c r="X9" s="37"/>
      <c r="Y9" s="39" t="s">
        <v>54</v>
      </c>
      <c r="Z9" s="37">
        <f t="shared" si="3"/>
        <v>14.294502139091492</v>
      </c>
      <c r="AA9" s="34" t="s">
        <v>56</v>
      </c>
    </row>
    <row r="10" spans="2:27">
      <c r="B10">
        <v>20170731</v>
      </c>
      <c r="C10" s="16">
        <v>72.7</v>
      </c>
      <c r="D10" s="16"/>
      <c r="E10" s="41">
        <v>5.4692999999999999E-2</v>
      </c>
      <c r="F10" s="14">
        <v>7702244</v>
      </c>
      <c r="G10" s="15">
        <f t="shared" si="1"/>
        <v>559.95313880000003</v>
      </c>
      <c r="H10" s="16">
        <v>105.19000244140625</v>
      </c>
      <c r="I10" s="16"/>
      <c r="J10" s="41">
        <v>0.22285522520542145</v>
      </c>
      <c r="K10" s="14">
        <v>188923</v>
      </c>
      <c r="L10" s="15">
        <f t="shared" si="0"/>
        <v>19.872810831237793</v>
      </c>
      <c r="M10" s="34"/>
      <c r="N10">
        <v>20170428</v>
      </c>
      <c r="O10" s="33" t="s">
        <v>54</v>
      </c>
      <c r="P10" s="37">
        <v>68.459999999999994</v>
      </c>
      <c r="Q10" s="39" t="s">
        <v>54</v>
      </c>
      <c r="R10" s="37"/>
      <c r="S10" s="39" t="s">
        <v>54</v>
      </c>
      <c r="T10" s="37">
        <f t="shared" si="2"/>
        <v>3.9478</v>
      </c>
      <c r="U10" s="39" t="s">
        <v>54</v>
      </c>
      <c r="V10" s="39">
        <v>75.199996948242188</v>
      </c>
      <c r="W10" s="39" t="s">
        <v>54</v>
      </c>
      <c r="X10" s="37">
        <v>0.68230998516082764</v>
      </c>
      <c r="Y10" s="39" t="s">
        <v>54</v>
      </c>
      <c r="Z10" s="37">
        <f t="shared" si="3"/>
        <v>2.0472113043069839</v>
      </c>
      <c r="AA10" s="34" t="s">
        <v>56</v>
      </c>
    </row>
    <row r="11" spans="2:27">
      <c r="B11">
        <v>20170831</v>
      </c>
      <c r="C11" s="16">
        <v>74.77</v>
      </c>
      <c r="D11" s="16">
        <v>0.39</v>
      </c>
      <c r="E11" s="41">
        <v>3.3838E-2</v>
      </c>
      <c r="F11" s="14">
        <v>7702244</v>
      </c>
      <c r="G11" s="15">
        <f t="shared" si="1"/>
        <v>575.89678388000004</v>
      </c>
      <c r="H11" s="16">
        <v>114.48999786376953</v>
      </c>
      <c r="I11" s="16"/>
      <c r="J11" s="41">
        <v>8.8411398231983185E-2</v>
      </c>
      <c r="K11" s="14">
        <v>188923</v>
      </c>
      <c r="L11" s="15">
        <f t="shared" si="0"/>
        <v>21.629793866416932</v>
      </c>
      <c r="N11" s="33" t="s">
        <v>105</v>
      </c>
      <c r="O11" s="33" t="s">
        <v>54</v>
      </c>
      <c r="P11" s="39" t="s">
        <v>105</v>
      </c>
      <c r="Q11" s="39" t="s">
        <v>54</v>
      </c>
      <c r="R11" s="39" t="s">
        <v>105</v>
      </c>
      <c r="S11" s="39" t="s">
        <v>54</v>
      </c>
      <c r="T11" s="39" t="s">
        <v>105</v>
      </c>
      <c r="U11" s="39" t="s">
        <v>54</v>
      </c>
      <c r="V11" s="39" t="s">
        <v>105</v>
      </c>
      <c r="W11" s="39" t="s">
        <v>54</v>
      </c>
      <c r="X11" s="39" t="s">
        <v>105</v>
      </c>
      <c r="Y11" s="39" t="s">
        <v>54</v>
      </c>
      <c r="Z11" s="39" t="s">
        <v>105</v>
      </c>
      <c r="AA11" s="34" t="s">
        <v>56</v>
      </c>
    </row>
    <row r="12" spans="2:27">
      <c r="B12">
        <v>20170929</v>
      </c>
      <c r="C12" s="16">
        <v>74.489999999999995</v>
      </c>
      <c r="D12" s="16"/>
      <c r="E12" s="41">
        <v>-3.7450000000000001E-3</v>
      </c>
      <c r="F12" s="14">
        <v>7715433</v>
      </c>
      <c r="G12" s="15">
        <f t="shared" si="1"/>
        <v>574.72260416999995</v>
      </c>
      <c r="H12" s="16">
        <v>110.48000335693359</v>
      </c>
      <c r="I12" s="16"/>
      <c r="J12" s="41">
        <v>-3.5024844110012054E-2</v>
      </c>
      <c r="K12" s="14">
        <v>188923</v>
      </c>
      <c r="L12" s="15">
        <f t="shared" si="0"/>
        <v>20.872213674201966</v>
      </c>
      <c r="N12">
        <v>20211029</v>
      </c>
      <c r="O12" s="33" t="s">
        <v>54</v>
      </c>
      <c r="P12" s="37">
        <v>331.62</v>
      </c>
      <c r="Q12" s="39" t="s">
        <v>54</v>
      </c>
      <c r="R12" s="37"/>
      <c r="S12" s="39" t="s">
        <v>54</v>
      </c>
      <c r="T12" s="37">
        <f>E61*100</f>
        <v>17.629100000000001</v>
      </c>
      <c r="U12" s="39" t="s">
        <v>54</v>
      </c>
      <c r="V12" s="39">
        <v>237.16999816894531</v>
      </c>
      <c r="W12" s="39" t="s">
        <v>54</v>
      </c>
      <c r="X12" s="37"/>
      <c r="Y12" s="39" t="s">
        <v>54</v>
      </c>
      <c r="Z12" s="37">
        <f>J61*100</f>
        <v>13.413353264331818</v>
      </c>
      <c r="AA12" s="34" t="s">
        <v>56</v>
      </c>
    </row>
    <row r="13" spans="2:27">
      <c r="B13">
        <v>20171031</v>
      </c>
      <c r="C13" s="16">
        <v>83.18</v>
      </c>
      <c r="D13" s="16"/>
      <c r="E13" s="41">
        <v>0.11666</v>
      </c>
      <c r="F13" s="14">
        <v>7714590</v>
      </c>
      <c r="G13" s="15">
        <f t="shared" si="1"/>
        <v>641.69959620000009</v>
      </c>
      <c r="H13" s="16">
        <v>119.68000030517578</v>
      </c>
      <c r="I13" s="16"/>
      <c r="J13" s="41">
        <v>8.3272963762283325E-2</v>
      </c>
      <c r="K13" s="14">
        <v>188923</v>
      </c>
      <c r="L13" s="15">
        <f t="shared" si="0"/>
        <v>22.610304697654723</v>
      </c>
      <c r="N13">
        <v>20211130</v>
      </c>
      <c r="O13" s="33" t="s">
        <v>54</v>
      </c>
      <c r="P13" s="37">
        <v>330.59</v>
      </c>
      <c r="Q13" s="39" t="s">
        <v>54</v>
      </c>
      <c r="R13" s="37">
        <v>0.62</v>
      </c>
      <c r="S13" s="39" t="s">
        <v>54</v>
      </c>
      <c r="T13" s="37">
        <f t="shared" ref="T13:T14" si="4">E62*100</f>
        <v>-0.12359999999999999</v>
      </c>
      <c r="U13" s="39" t="s">
        <v>54</v>
      </c>
      <c r="V13" s="39">
        <v>260.45999145507812</v>
      </c>
      <c r="W13" s="39" t="s">
        <v>54</v>
      </c>
      <c r="X13" s="37"/>
      <c r="Y13" s="39" t="s">
        <v>54</v>
      </c>
      <c r="Z13" s="37">
        <f t="shared" ref="Z13:Z14" si="5">J62*100</f>
        <v>9.8199576139450073</v>
      </c>
      <c r="AA13" s="34" t="s">
        <v>56</v>
      </c>
    </row>
    <row r="14" spans="2:27">
      <c r="B14">
        <v>20171130</v>
      </c>
      <c r="C14" s="16">
        <v>84.17</v>
      </c>
      <c r="D14" s="16">
        <v>0.42</v>
      </c>
      <c r="E14" s="41">
        <v>1.6951000000000001E-2</v>
      </c>
      <c r="F14" s="14">
        <v>7714590</v>
      </c>
      <c r="G14" s="15">
        <f t="shared" si="1"/>
        <v>649.33704030000013</v>
      </c>
      <c r="H14" s="16">
        <v>108.59999847412109</v>
      </c>
      <c r="I14" s="16"/>
      <c r="J14" s="41">
        <v>-9.2580229043960571E-2</v>
      </c>
      <c r="K14" s="14">
        <v>188954</v>
      </c>
      <c r="L14" s="15">
        <f t="shared" si="0"/>
        <v>20.520404111679078</v>
      </c>
      <c r="N14">
        <v>20211231</v>
      </c>
      <c r="O14" s="33" t="s">
        <v>54</v>
      </c>
      <c r="P14" s="37">
        <v>336.32001000000002</v>
      </c>
      <c r="Q14" s="39" t="s">
        <v>54</v>
      </c>
      <c r="R14" s="37"/>
      <c r="S14" s="39" t="s">
        <v>54</v>
      </c>
      <c r="T14" s="37">
        <f t="shared" si="4"/>
        <v>1.7333000000000001</v>
      </c>
      <c r="U14" s="39" t="s">
        <v>54</v>
      </c>
      <c r="V14" s="39">
        <v>258.82000732421875</v>
      </c>
      <c r="W14" s="39" t="s">
        <v>54</v>
      </c>
      <c r="X14" s="37"/>
      <c r="Y14" s="39" t="s">
        <v>54</v>
      </c>
      <c r="Z14" s="37">
        <f t="shared" si="5"/>
        <v>-0.62964917160570621</v>
      </c>
      <c r="AA14" s="34" t="s">
        <v>56</v>
      </c>
    </row>
    <row r="15" spans="2:27">
      <c r="B15">
        <v>20171229</v>
      </c>
      <c r="C15" s="16">
        <v>85.54</v>
      </c>
      <c r="D15" s="16"/>
      <c r="E15" s="41">
        <v>1.6277E-2</v>
      </c>
      <c r="F15" s="14">
        <v>7705000</v>
      </c>
      <c r="G15" s="15">
        <f t="shared" si="1"/>
        <v>659.08569999999997</v>
      </c>
      <c r="H15" s="16">
        <v>104.83999633789062</v>
      </c>
      <c r="I15" s="16"/>
      <c r="J15" s="41">
        <v>-3.4622486680746078E-2</v>
      </c>
      <c r="K15" s="14">
        <v>188954</v>
      </c>
      <c r="L15" s="15">
        <f t="shared" si="0"/>
        <v>19.809936668029785</v>
      </c>
      <c r="N15" s="33" t="s">
        <v>55</v>
      </c>
    </row>
    <row r="16" spans="2:27">
      <c r="B16">
        <v>20180131</v>
      </c>
      <c r="C16" s="16">
        <v>95.01</v>
      </c>
      <c r="D16" s="16"/>
      <c r="E16" s="41">
        <v>0.110708</v>
      </c>
      <c r="F16" s="14">
        <v>7699793</v>
      </c>
      <c r="G16" s="15">
        <f t="shared" si="1"/>
        <v>731.55733293000003</v>
      </c>
      <c r="H16" s="16">
        <v>119.5</v>
      </c>
      <c r="I16" s="16"/>
      <c r="J16" s="41">
        <v>0.13983216881752014</v>
      </c>
      <c r="K16" s="14">
        <v>188954</v>
      </c>
      <c r="L16" s="15">
        <f t="shared" si="0"/>
        <v>22.580003000000001</v>
      </c>
    </row>
    <row r="17" spans="2:12">
      <c r="B17">
        <v>20180228</v>
      </c>
      <c r="C17" s="16">
        <v>93.77</v>
      </c>
      <c r="D17" s="16">
        <v>0.42</v>
      </c>
      <c r="E17" s="41">
        <v>-8.6309999999999998E-3</v>
      </c>
      <c r="F17" s="14">
        <v>7699793</v>
      </c>
      <c r="G17" s="15">
        <f t="shared" si="1"/>
        <v>722.00958961000003</v>
      </c>
      <c r="H17" s="16">
        <v>124.20999908447266</v>
      </c>
      <c r="I17" s="16"/>
      <c r="J17" s="41">
        <v>3.9414219558238983E-2</v>
      </c>
      <c r="K17" s="14">
        <v>188954</v>
      </c>
      <c r="L17" s="15">
        <f t="shared" si="0"/>
        <v>23.469976167007445</v>
      </c>
    </row>
    <row r="18" spans="2:12">
      <c r="B18">
        <v>20180329</v>
      </c>
      <c r="C18" s="16">
        <v>91.27</v>
      </c>
      <c r="D18" s="16"/>
      <c r="E18" s="41">
        <v>-2.6661000000000001E-2</v>
      </c>
      <c r="F18" s="14">
        <v>7690000</v>
      </c>
      <c r="G18" s="15">
        <f t="shared" si="1"/>
        <v>701.86630000000002</v>
      </c>
      <c r="H18" s="16">
        <v>120.51999664306641</v>
      </c>
      <c r="I18" s="16"/>
      <c r="J18" s="41">
        <v>-2.97077726572752E-2</v>
      </c>
      <c r="K18" s="14">
        <v>188954</v>
      </c>
      <c r="L18" s="15">
        <f t="shared" si="0"/>
        <v>22.772735445693971</v>
      </c>
    </row>
    <row r="19" spans="2:12">
      <c r="B19">
        <v>20180430</v>
      </c>
      <c r="C19" s="16">
        <v>93.52</v>
      </c>
      <c r="D19" s="16"/>
      <c r="E19" s="41">
        <v>2.4652E-2</v>
      </c>
      <c r="F19" s="14">
        <v>7683198</v>
      </c>
      <c r="G19" s="15">
        <f t="shared" si="1"/>
        <v>718.53267695999989</v>
      </c>
      <c r="H19" s="16">
        <v>122.68000030517578</v>
      </c>
      <c r="I19" s="16">
        <v>0.87911999225616455</v>
      </c>
      <c r="J19" s="41">
        <v>2.5216758251190186E-2</v>
      </c>
      <c r="K19" s="14">
        <v>188954</v>
      </c>
      <c r="L19" s="15">
        <f t="shared" si="0"/>
        <v>23.180876777664185</v>
      </c>
    </row>
    <row r="20" spans="2:12">
      <c r="B20">
        <v>20180531</v>
      </c>
      <c r="C20" s="16">
        <v>98.84</v>
      </c>
      <c r="D20" s="16">
        <v>0.42</v>
      </c>
      <c r="E20" s="41">
        <v>6.1377000000000001E-2</v>
      </c>
      <c r="F20" s="14">
        <v>7683198</v>
      </c>
      <c r="G20" s="15">
        <f t="shared" si="1"/>
        <v>759.40729032000002</v>
      </c>
      <c r="H20" s="16">
        <v>131.35000610351562</v>
      </c>
      <c r="I20" s="16"/>
      <c r="J20" s="41">
        <v>7.0671714842319489E-2</v>
      </c>
      <c r="K20" s="14">
        <v>188646</v>
      </c>
      <c r="L20" s="15">
        <f t="shared" si="0"/>
        <v>24.77865325140381</v>
      </c>
    </row>
    <row r="21" spans="2:12">
      <c r="B21">
        <v>20180629</v>
      </c>
      <c r="C21" s="16">
        <v>98.61</v>
      </c>
      <c r="D21" s="16"/>
      <c r="E21" s="41">
        <v>-2.3270000000000001E-3</v>
      </c>
      <c r="F21" s="14">
        <v>7677000</v>
      </c>
      <c r="G21" s="15">
        <f t="shared" si="1"/>
        <v>757.02896999999996</v>
      </c>
      <c r="H21" s="16">
        <v>135.00999450683594</v>
      </c>
      <c r="I21" s="16"/>
      <c r="J21" s="41">
        <v>2.7864394709467888E-2</v>
      </c>
      <c r="K21" s="14">
        <v>188646</v>
      </c>
      <c r="L21" s="15">
        <f t="shared" si="0"/>
        <v>25.469095423736572</v>
      </c>
    </row>
    <row r="22" spans="2:12">
      <c r="B22">
        <v>20180731</v>
      </c>
      <c r="C22" s="16">
        <v>106.08</v>
      </c>
      <c r="D22" s="16"/>
      <c r="E22" s="41">
        <v>7.5753000000000001E-2</v>
      </c>
      <c r="F22" s="14">
        <v>7668217</v>
      </c>
      <c r="G22" s="15">
        <f t="shared" si="1"/>
        <v>813.44445936</v>
      </c>
      <c r="H22" s="16">
        <v>132.6199951171875</v>
      </c>
      <c r="I22" s="16"/>
      <c r="J22" s="41">
        <v>-1.7702389508485794E-2</v>
      </c>
      <c r="K22" s="14">
        <v>188646</v>
      </c>
      <c r="L22" s="15">
        <f t="shared" si="0"/>
        <v>25.018231598876952</v>
      </c>
    </row>
    <row r="23" spans="2:12">
      <c r="B23">
        <v>20180831</v>
      </c>
      <c r="C23" s="16">
        <v>112.33</v>
      </c>
      <c r="D23" s="16">
        <v>0.42</v>
      </c>
      <c r="E23" s="41">
        <v>6.2877000000000002E-2</v>
      </c>
      <c r="F23" s="14">
        <v>7668217</v>
      </c>
      <c r="G23" s="15">
        <f t="shared" si="1"/>
        <v>861.37081561000002</v>
      </c>
      <c r="H23" s="16">
        <v>131.08999633789062</v>
      </c>
      <c r="I23" s="16"/>
      <c r="J23" s="41">
        <v>-1.1536712758243084E-2</v>
      </c>
      <c r="K23" s="14">
        <v>188646</v>
      </c>
      <c r="L23" s="15">
        <f t="shared" si="0"/>
        <v>24.729603449157715</v>
      </c>
    </row>
    <row r="24" spans="2:12">
      <c r="B24">
        <v>20180928</v>
      </c>
      <c r="C24" s="16">
        <v>114.37</v>
      </c>
      <c r="D24" s="16"/>
      <c r="E24" s="41">
        <v>1.8161E-2</v>
      </c>
      <c r="F24" s="14">
        <v>7680000</v>
      </c>
      <c r="G24" s="15">
        <f t="shared" si="1"/>
        <v>878.36159999999995</v>
      </c>
      <c r="H24" s="16">
        <v>136.91000366210938</v>
      </c>
      <c r="I24" s="16"/>
      <c r="J24" s="41">
        <v>4.4397037476301193E-2</v>
      </c>
      <c r="K24" s="14">
        <v>188646</v>
      </c>
      <c r="L24" s="15">
        <f t="shared" si="0"/>
        <v>25.827524550842284</v>
      </c>
    </row>
    <row r="25" spans="2:12">
      <c r="B25">
        <v>20181031</v>
      </c>
      <c r="C25" s="16">
        <v>106.81</v>
      </c>
      <c r="D25" s="16"/>
      <c r="E25" s="41">
        <v>-6.6100999999999993E-2</v>
      </c>
      <c r="F25" s="14">
        <v>7676219</v>
      </c>
      <c r="G25" s="15">
        <f t="shared" si="1"/>
        <v>819.89695139000003</v>
      </c>
      <c r="H25" s="16">
        <v>117.11000061035156</v>
      </c>
      <c r="I25" s="16"/>
      <c r="J25" s="41">
        <v>-0.14462056756019592</v>
      </c>
      <c r="K25" s="14">
        <v>188646</v>
      </c>
      <c r="L25" s="15">
        <f t="shared" si="0"/>
        <v>22.092333175140382</v>
      </c>
    </row>
    <row r="26" spans="2:12">
      <c r="B26">
        <v>20181130</v>
      </c>
      <c r="C26" s="16">
        <v>110.89</v>
      </c>
      <c r="D26" s="16">
        <v>0.46</v>
      </c>
      <c r="E26" s="41">
        <v>4.2505000000000001E-2</v>
      </c>
      <c r="F26" s="14">
        <v>7676219</v>
      </c>
      <c r="G26" s="15">
        <f t="shared" si="1"/>
        <v>851.21592491000001</v>
      </c>
      <c r="H26" s="16">
        <v>109.59999847412109</v>
      </c>
      <c r="I26" s="16"/>
      <c r="J26" s="41">
        <v>-6.4127758145332336E-2</v>
      </c>
      <c r="K26" s="14">
        <v>188646</v>
      </c>
      <c r="L26" s="15">
        <f t="shared" si="0"/>
        <v>20.675601312149048</v>
      </c>
    </row>
    <row r="27" spans="2:12">
      <c r="B27">
        <v>20181231</v>
      </c>
      <c r="C27" s="16">
        <v>101.57</v>
      </c>
      <c r="D27" s="16"/>
      <c r="E27" s="41">
        <v>-8.4046999999999997E-2</v>
      </c>
      <c r="F27" s="14">
        <v>7683000</v>
      </c>
      <c r="G27" s="15">
        <f t="shared" si="1"/>
        <v>780.36230999999998</v>
      </c>
      <c r="H27" s="16">
        <v>99.44000244140625</v>
      </c>
      <c r="I27" s="16"/>
      <c r="J27" s="41">
        <v>-9.2700697481632233E-2</v>
      </c>
      <c r="K27" s="14">
        <v>188646</v>
      </c>
      <c r="L27" s="15">
        <f t="shared" si="0"/>
        <v>18.758958700561525</v>
      </c>
    </row>
    <row r="28" spans="2:12">
      <c r="B28">
        <v>20190131</v>
      </c>
      <c r="C28" s="16">
        <v>104.43</v>
      </c>
      <c r="D28" s="16"/>
      <c r="E28" s="41">
        <v>2.8157999999999999E-2</v>
      </c>
      <c r="F28" s="14">
        <v>7672213</v>
      </c>
      <c r="G28" s="15">
        <f t="shared" si="1"/>
        <v>801.20920359000002</v>
      </c>
      <c r="H28" s="16">
        <v>126.30000305175781</v>
      </c>
      <c r="I28" s="16"/>
      <c r="J28" s="41">
        <v>0.27011263370513916</v>
      </c>
      <c r="K28" s="14">
        <v>188646</v>
      </c>
      <c r="L28" s="15">
        <f t="shared" si="0"/>
        <v>23.825990375701906</v>
      </c>
    </row>
    <row r="29" spans="2:12">
      <c r="B29">
        <v>20190228</v>
      </c>
      <c r="C29" s="16">
        <v>112.03</v>
      </c>
      <c r="D29" s="16">
        <v>0.46</v>
      </c>
      <c r="E29" s="41">
        <v>7.7181E-2</v>
      </c>
      <c r="F29" s="14">
        <v>7672213</v>
      </c>
      <c r="G29" s="15">
        <f t="shared" si="1"/>
        <v>859.51802238999994</v>
      </c>
      <c r="H29" s="16">
        <v>128.25999450683594</v>
      </c>
      <c r="I29" s="16"/>
      <c r="J29" s="41">
        <v>1.5518538653850555E-2</v>
      </c>
      <c r="K29" s="14">
        <v>187921</v>
      </c>
      <c r="L29" s="15">
        <f t="shared" si="0"/>
        <v>24.102746427719115</v>
      </c>
    </row>
    <row r="30" spans="2:12">
      <c r="B30">
        <v>20190329</v>
      </c>
      <c r="C30" s="16">
        <v>117.94</v>
      </c>
      <c r="D30" s="16"/>
      <c r="E30" s="41">
        <v>5.2754000000000002E-2</v>
      </c>
      <c r="F30" s="14">
        <v>7666000</v>
      </c>
      <c r="G30" s="15">
        <f t="shared" si="1"/>
        <v>904.12804000000006</v>
      </c>
      <c r="H30" s="16">
        <v>133.80000305175781</v>
      </c>
      <c r="I30" s="16"/>
      <c r="J30" s="41">
        <v>4.3193582445383072E-2</v>
      </c>
      <c r="K30" s="14">
        <v>187921</v>
      </c>
      <c r="L30" s="15">
        <f t="shared" si="0"/>
        <v>25.143830373489379</v>
      </c>
    </row>
    <row r="31" spans="2:12">
      <c r="B31">
        <v>20190430</v>
      </c>
      <c r="C31" s="16">
        <v>130.60001</v>
      </c>
      <c r="D31" s="16"/>
      <c r="E31" s="41">
        <v>0.10734299999999999</v>
      </c>
      <c r="F31" s="14">
        <v>7662818</v>
      </c>
      <c r="G31" s="15">
        <f t="shared" si="1"/>
        <v>1000.76410742818</v>
      </c>
      <c r="H31" s="16">
        <v>136.02999877929688</v>
      </c>
      <c r="I31" s="16">
        <v>1.1640000343322754</v>
      </c>
      <c r="J31" s="41">
        <v>2.5366185232996941E-2</v>
      </c>
      <c r="K31" s="14">
        <v>187921</v>
      </c>
      <c r="L31" s="15">
        <f t="shared" si="0"/>
        <v>25.562893400604249</v>
      </c>
    </row>
    <row r="32" spans="2:12">
      <c r="B32">
        <v>20190531</v>
      </c>
      <c r="C32" s="16">
        <v>123.68</v>
      </c>
      <c r="D32" s="16">
        <v>0.46</v>
      </c>
      <c r="E32" s="41">
        <v>-4.9464000000000001E-2</v>
      </c>
      <c r="F32" s="14">
        <v>7662818</v>
      </c>
      <c r="G32" s="15">
        <f t="shared" si="1"/>
        <v>947.73733024000001</v>
      </c>
      <c r="H32" s="16">
        <v>143.02000427246094</v>
      </c>
      <c r="I32" s="16"/>
      <c r="J32" s="41">
        <v>5.138576403260231E-2</v>
      </c>
      <c r="K32" s="14">
        <v>187921</v>
      </c>
      <c r="L32" s="15">
        <f t="shared" si="0"/>
        <v>26.876462222885131</v>
      </c>
    </row>
    <row r="33" spans="2:12">
      <c r="B33">
        <v>20190628</v>
      </c>
      <c r="C33" s="16">
        <v>133.96001000000001</v>
      </c>
      <c r="D33" s="16"/>
      <c r="E33" s="41">
        <v>8.3117999999999997E-2</v>
      </c>
      <c r="F33" s="14">
        <v>7643000</v>
      </c>
      <c r="G33" s="15">
        <f t="shared" si="1"/>
        <v>1023.8563564300001</v>
      </c>
      <c r="H33" s="16">
        <v>161.41999816894531</v>
      </c>
      <c r="I33" s="16"/>
      <c r="J33" s="41">
        <v>0.12865328788757324</v>
      </c>
      <c r="K33" s="14">
        <v>187921</v>
      </c>
      <c r="L33" s="15">
        <f t="shared" si="0"/>
        <v>30.334207475906371</v>
      </c>
    </row>
    <row r="34" spans="2:12">
      <c r="B34">
        <v>20190731</v>
      </c>
      <c r="C34" s="16">
        <v>136.27000000000001</v>
      </c>
      <c r="D34" s="16"/>
      <c r="E34" s="41">
        <v>1.7243999999999999E-2</v>
      </c>
      <c r="F34" s="14">
        <v>7635409</v>
      </c>
      <c r="G34" s="15">
        <f t="shared" si="1"/>
        <v>1040.4771844300001</v>
      </c>
      <c r="H34" s="16">
        <v>161.08000183105469</v>
      </c>
      <c r="I34" s="16"/>
      <c r="J34" s="41">
        <v>-2.1062837913632393E-3</v>
      </c>
      <c r="K34" s="14">
        <v>187921</v>
      </c>
      <c r="L34" s="15">
        <f t="shared" si="0"/>
        <v>30.270315024093627</v>
      </c>
    </row>
    <row r="35" spans="2:12">
      <c r="B35">
        <v>20190830</v>
      </c>
      <c r="C35" s="16">
        <v>137.86000000000001</v>
      </c>
      <c r="D35" s="16">
        <v>0.46</v>
      </c>
      <c r="E35" s="41">
        <v>1.5044E-2</v>
      </c>
      <c r="F35" s="14">
        <v>7635409</v>
      </c>
      <c r="G35" s="15">
        <f t="shared" si="1"/>
        <v>1052.6174847400002</v>
      </c>
      <c r="H35" s="16">
        <v>157.75</v>
      </c>
      <c r="I35" s="16"/>
      <c r="J35" s="41">
        <v>-2.067296952009201E-2</v>
      </c>
      <c r="K35" s="14">
        <v>185408</v>
      </c>
      <c r="L35" s="15">
        <f t="shared" si="0"/>
        <v>29.248111999999999</v>
      </c>
    </row>
    <row r="36" spans="2:12">
      <c r="B36">
        <v>20190930</v>
      </c>
      <c r="C36" s="16">
        <v>139.03</v>
      </c>
      <c r="D36" s="16"/>
      <c r="E36" s="41">
        <v>8.4869999999999998E-3</v>
      </c>
      <c r="F36" s="14">
        <v>7634000</v>
      </c>
      <c r="G36" s="15">
        <f t="shared" si="1"/>
        <v>1061.35502</v>
      </c>
      <c r="H36" s="16">
        <v>154.08999633789062</v>
      </c>
      <c r="I36" s="16"/>
      <c r="J36" s="41">
        <v>-2.3201290518045425E-2</v>
      </c>
      <c r="K36" s="14">
        <v>185408</v>
      </c>
      <c r="L36" s="15">
        <f t="shared" si="0"/>
        <v>28.569518041015623</v>
      </c>
    </row>
    <row r="37" spans="2:12">
      <c r="B37">
        <v>20191031</v>
      </c>
      <c r="C37" s="16">
        <v>143.37</v>
      </c>
      <c r="D37" s="16"/>
      <c r="E37" s="41">
        <v>3.1216000000000001E-2</v>
      </c>
      <c r="F37" s="14">
        <v>7628806</v>
      </c>
      <c r="G37" s="15">
        <f t="shared" si="1"/>
        <v>1093.7419162200001</v>
      </c>
      <c r="H37" s="16">
        <v>160.1199951171875</v>
      </c>
      <c r="I37" s="16"/>
      <c r="J37" s="41">
        <v>3.9132967591285706E-2</v>
      </c>
      <c r="K37" s="14">
        <v>185533</v>
      </c>
      <c r="L37" s="15">
        <f t="shared" si="0"/>
        <v>29.707543054077149</v>
      </c>
    </row>
    <row r="38" spans="2:12">
      <c r="B38">
        <v>20191129</v>
      </c>
      <c r="C38" s="16">
        <v>151.38</v>
      </c>
      <c r="D38" s="16">
        <v>0.51</v>
      </c>
      <c r="E38" s="41">
        <v>5.9427000000000001E-2</v>
      </c>
      <c r="F38" s="14">
        <v>7628806</v>
      </c>
      <c r="G38" s="15">
        <f t="shared" si="1"/>
        <v>1154.8486522799999</v>
      </c>
      <c r="H38" s="16">
        <v>168.27000427246094</v>
      </c>
      <c r="I38" s="16"/>
      <c r="J38" s="41">
        <v>5.0899382680654526E-2</v>
      </c>
      <c r="K38" s="14">
        <v>185533</v>
      </c>
      <c r="L38" s="15">
        <f t="shared" si="0"/>
        <v>31.219638702682495</v>
      </c>
    </row>
    <row r="39" spans="2:12">
      <c r="B39">
        <v>20191231</v>
      </c>
      <c r="C39" s="16">
        <v>157.69999999999999</v>
      </c>
      <c r="D39" s="16"/>
      <c r="E39" s="41">
        <v>4.1749000000000001E-2</v>
      </c>
      <c r="F39" s="14">
        <v>7611000</v>
      </c>
      <c r="G39" s="15">
        <f t="shared" si="1"/>
        <v>1200.2547</v>
      </c>
      <c r="H39" s="16">
        <v>165.53999328613281</v>
      </c>
      <c r="I39" s="16"/>
      <c r="J39" s="41">
        <v>-1.622399128973484E-2</v>
      </c>
      <c r="K39" s="14">
        <v>185533</v>
      </c>
      <c r="L39" s="15">
        <f t="shared" si="0"/>
        <v>30.71313157435608</v>
      </c>
    </row>
    <row r="40" spans="2:12">
      <c r="B40">
        <v>20200131</v>
      </c>
      <c r="C40" s="16">
        <v>170.23</v>
      </c>
      <c r="D40" s="16"/>
      <c r="E40" s="41">
        <v>7.9454999999999998E-2</v>
      </c>
      <c r="F40" s="14">
        <v>7606047</v>
      </c>
      <c r="G40" s="15">
        <f t="shared" si="1"/>
        <v>1294.7773808099998</v>
      </c>
      <c r="H40" s="16">
        <v>168.82000732421875</v>
      </c>
      <c r="I40" s="16"/>
      <c r="J40" s="41">
        <v>1.9814027473330498E-2</v>
      </c>
      <c r="K40" s="14">
        <v>185533</v>
      </c>
      <c r="L40" s="15">
        <f t="shared" si="0"/>
        <v>31.321682418884276</v>
      </c>
    </row>
    <row r="41" spans="2:12">
      <c r="B41">
        <v>20200228</v>
      </c>
      <c r="C41" s="16">
        <v>162.00998999999999</v>
      </c>
      <c r="D41" s="16">
        <v>0.51</v>
      </c>
      <c r="E41" s="41">
        <v>-4.5291999999999999E-2</v>
      </c>
      <c r="F41" s="14">
        <v>7606047</v>
      </c>
      <c r="G41" s="15">
        <f t="shared" si="1"/>
        <v>1232.25559840953</v>
      </c>
      <c r="H41" s="16">
        <v>157.75</v>
      </c>
      <c r="I41" s="16"/>
      <c r="J41" s="41">
        <v>-6.5572842955589294E-2</v>
      </c>
      <c r="K41" s="14">
        <v>185283</v>
      </c>
      <c r="L41" s="15">
        <f t="shared" si="0"/>
        <v>29.22839325</v>
      </c>
    </row>
    <row r="42" spans="2:12">
      <c r="B42">
        <v>20200331</v>
      </c>
      <c r="C42" s="16">
        <v>157.71001000000001</v>
      </c>
      <c r="D42" s="16"/>
      <c r="E42" s="41">
        <v>-2.6540999999999999E-2</v>
      </c>
      <c r="F42" s="14">
        <v>7590000</v>
      </c>
      <c r="G42" s="15">
        <f t="shared" si="1"/>
        <v>1197.0189759</v>
      </c>
      <c r="H42" s="16">
        <v>152.57000732421875</v>
      </c>
      <c r="I42" s="16"/>
      <c r="J42" s="41">
        <v>-3.283672034740448E-2</v>
      </c>
      <c r="K42" s="14">
        <v>185283</v>
      </c>
      <c r="L42" s="15">
        <f t="shared" si="0"/>
        <v>28.268628667053221</v>
      </c>
    </row>
    <row r="43" spans="2:12">
      <c r="B43">
        <v>20200430</v>
      </c>
      <c r="C43" s="16">
        <v>179.21001000000001</v>
      </c>
      <c r="D43" s="16"/>
      <c r="E43" s="41">
        <v>0.136326</v>
      </c>
      <c r="F43" s="14">
        <v>7583440</v>
      </c>
      <c r="G43" s="15">
        <f t="shared" si="1"/>
        <v>1359.0283582344</v>
      </c>
      <c r="H43" s="16">
        <v>155.6199951171875</v>
      </c>
      <c r="I43" s="16">
        <v>1.227180004119873</v>
      </c>
      <c r="J43" s="41">
        <v>2.8034131973981857E-2</v>
      </c>
      <c r="K43" s="14">
        <v>185283</v>
      </c>
      <c r="L43" s="15">
        <f t="shared" si="0"/>
        <v>28.83373955529785</v>
      </c>
    </row>
    <row r="44" spans="2:12">
      <c r="B44">
        <v>20200529</v>
      </c>
      <c r="C44" s="16">
        <v>183.25</v>
      </c>
      <c r="D44" s="16">
        <v>0.51</v>
      </c>
      <c r="E44" s="41">
        <v>2.5388999999999998E-2</v>
      </c>
      <c r="F44" s="14">
        <v>7583440</v>
      </c>
      <c r="G44" s="15">
        <f t="shared" si="1"/>
        <v>1389.6653799999999</v>
      </c>
      <c r="H44" s="16">
        <v>168.71000671386719</v>
      </c>
      <c r="I44" s="16"/>
      <c r="J44" s="41">
        <v>8.4115229547023773E-2</v>
      </c>
      <c r="K44" s="14">
        <v>184748</v>
      </c>
      <c r="L44" s="15">
        <f t="shared" si="0"/>
        <v>31.168836320373536</v>
      </c>
    </row>
    <row r="45" spans="2:12">
      <c r="B45">
        <v>20200630</v>
      </c>
      <c r="C45" s="16">
        <v>203.50998999999999</v>
      </c>
      <c r="D45" s="16"/>
      <c r="E45" s="41">
        <v>0.110559</v>
      </c>
      <c r="F45" s="14">
        <v>7571000</v>
      </c>
      <c r="G45" s="15">
        <f t="shared" si="1"/>
        <v>1540.7741342899999</v>
      </c>
      <c r="H45" s="16">
        <v>171.00999450683594</v>
      </c>
      <c r="I45" s="16"/>
      <c r="J45" s="41">
        <v>1.3632788322865963E-2</v>
      </c>
      <c r="K45" s="14">
        <v>184748</v>
      </c>
      <c r="L45" s="15">
        <f t="shared" si="0"/>
        <v>31.593754465148926</v>
      </c>
    </row>
    <row r="46" spans="2:12">
      <c r="B46">
        <v>20200731</v>
      </c>
      <c r="C46" s="16">
        <v>205.00998999999999</v>
      </c>
      <c r="D46" s="16"/>
      <c r="E46" s="41">
        <v>7.3709999999999999E-3</v>
      </c>
      <c r="F46" s="14">
        <v>7567653</v>
      </c>
      <c r="G46" s="15">
        <f t="shared" si="1"/>
        <v>1551.4444658534699</v>
      </c>
      <c r="H46" s="16">
        <v>181.69999694824219</v>
      </c>
      <c r="I46" s="16"/>
      <c r="J46" s="41">
        <v>6.2510982155799866E-2</v>
      </c>
      <c r="K46" s="14">
        <v>184748</v>
      </c>
      <c r="L46" s="15">
        <f t="shared" si="0"/>
        <v>33.568711036193847</v>
      </c>
    </row>
    <row r="47" spans="2:12">
      <c r="B47">
        <v>20200831</v>
      </c>
      <c r="C47" s="16">
        <v>225.53</v>
      </c>
      <c r="D47" s="16">
        <v>0.51</v>
      </c>
      <c r="E47" s="41">
        <v>0.10258</v>
      </c>
      <c r="F47" s="14">
        <v>7567653</v>
      </c>
      <c r="G47" s="15">
        <f t="shared" si="1"/>
        <v>1706.7327810899999</v>
      </c>
      <c r="H47" s="16">
        <v>194.75</v>
      </c>
      <c r="I47" s="16"/>
      <c r="J47" s="41">
        <v>7.1821704506874084E-2</v>
      </c>
      <c r="K47" s="14">
        <v>184748</v>
      </c>
      <c r="L47" s="15">
        <f t="shared" si="0"/>
        <v>35.979672999999998</v>
      </c>
    </row>
    <row r="48" spans="2:12">
      <c r="B48">
        <v>20200930</v>
      </c>
      <c r="C48" s="16">
        <v>210.33</v>
      </c>
      <c r="D48" s="16"/>
      <c r="E48" s="41">
        <v>-6.7396999999999999E-2</v>
      </c>
      <c r="F48" s="14">
        <v>7564000</v>
      </c>
      <c r="G48" s="15">
        <f t="shared" si="1"/>
        <v>1590.9361200000001</v>
      </c>
      <c r="H48" s="16">
        <v>184.08999633789062</v>
      </c>
      <c r="I48" s="16"/>
      <c r="J48" s="41">
        <v>-5.473686009645462E-2</v>
      </c>
      <c r="K48" s="14">
        <v>184748</v>
      </c>
      <c r="L48" s="15">
        <f t="shared" si="0"/>
        <v>34.010258643432614</v>
      </c>
    </row>
    <row r="49" spans="2:12">
      <c r="B49">
        <v>20201030</v>
      </c>
      <c r="C49" s="16">
        <v>202.47</v>
      </c>
      <c r="D49" s="16"/>
      <c r="E49" s="41">
        <v>-3.737E-2</v>
      </c>
      <c r="F49" s="14">
        <v>7560496</v>
      </c>
      <c r="G49" s="15">
        <f t="shared" si="1"/>
        <v>1530.7736251199999</v>
      </c>
      <c r="H49" s="16">
        <v>178.41999816894531</v>
      </c>
      <c r="I49" s="16"/>
      <c r="J49" s="41">
        <v>-3.0800143256783485E-2</v>
      </c>
      <c r="K49" s="14">
        <v>184748</v>
      </c>
      <c r="L49" s="15">
        <f t="shared" si="0"/>
        <v>32.96273782171631</v>
      </c>
    </row>
    <row r="50" spans="2:12">
      <c r="B50">
        <v>20201130</v>
      </c>
      <c r="C50" s="16">
        <v>214.07001</v>
      </c>
      <c r="D50" s="16">
        <v>0.56000000000000005</v>
      </c>
      <c r="E50" s="41">
        <v>6.0058E-2</v>
      </c>
      <c r="F50" s="14">
        <v>7560496</v>
      </c>
      <c r="G50" s="15">
        <f t="shared" si="1"/>
        <v>1618.4754543249601</v>
      </c>
      <c r="H50" s="16">
        <v>211.11000061035156</v>
      </c>
      <c r="I50" s="16"/>
      <c r="J50" s="41">
        <v>0.18321938812732697</v>
      </c>
      <c r="K50" s="14">
        <v>184748</v>
      </c>
      <c r="L50" s="15">
        <f t="shared" si="0"/>
        <v>39.00215039276123</v>
      </c>
    </row>
    <row r="51" spans="2:12">
      <c r="B51">
        <v>20201231</v>
      </c>
      <c r="C51" s="16">
        <v>222.42</v>
      </c>
      <c r="D51" s="16"/>
      <c r="E51" s="41">
        <v>3.9005999999999999E-2</v>
      </c>
      <c r="F51" s="14">
        <v>7546000</v>
      </c>
      <c r="G51" s="15">
        <f t="shared" si="1"/>
        <v>1678.38132</v>
      </c>
      <c r="H51" s="16">
        <v>229.52000427246094</v>
      </c>
      <c r="I51" s="16"/>
      <c r="J51" s="41">
        <v>8.7205737829208374E-2</v>
      </c>
      <c r="K51" s="14">
        <v>184748</v>
      </c>
      <c r="L51" s="15">
        <f t="shared" si="0"/>
        <v>42.40336174932861</v>
      </c>
    </row>
    <row r="52" spans="2:12">
      <c r="B52">
        <v>20210129</v>
      </c>
      <c r="C52" s="16">
        <v>231.96001000000001</v>
      </c>
      <c r="D52" s="16"/>
      <c r="E52" s="41">
        <v>4.2892E-2</v>
      </c>
      <c r="F52" s="14">
        <v>7542216</v>
      </c>
      <c r="G52" s="15">
        <f t="shared" si="1"/>
        <v>1749.4924987821601</v>
      </c>
      <c r="H52" s="16">
        <v>208.17999267578125</v>
      </c>
      <c r="I52" s="16"/>
      <c r="J52" s="41">
        <v>-9.2976696789264679E-2</v>
      </c>
      <c r="K52" s="14">
        <v>184748</v>
      </c>
      <c r="L52" s="15">
        <f t="shared" si="0"/>
        <v>38.460837286865235</v>
      </c>
    </row>
    <row r="53" spans="2:12">
      <c r="B53">
        <v>20210226</v>
      </c>
      <c r="C53" s="16">
        <v>232.38</v>
      </c>
      <c r="D53" s="16">
        <v>0.56000000000000005</v>
      </c>
      <c r="E53" s="41">
        <v>4.2249999999999996E-3</v>
      </c>
      <c r="F53" s="14">
        <v>7542216</v>
      </c>
      <c r="G53" s="15">
        <f t="shared" si="1"/>
        <v>1752.66015408</v>
      </c>
      <c r="H53" s="16">
        <v>197.3800048828125</v>
      </c>
      <c r="I53" s="16"/>
      <c r="J53" s="41">
        <v>-5.1878124475479126E-2</v>
      </c>
      <c r="K53" s="14">
        <v>184748</v>
      </c>
      <c r="L53" s="15">
        <f t="shared" si="0"/>
        <v>36.465561142089847</v>
      </c>
    </row>
    <row r="54" spans="2:12">
      <c r="B54">
        <v>20210331</v>
      </c>
      <c r="C54" s="16">
        <v>235.77</v>
      </c>
      <c r="D54" s="16"/>
      <c r="E54" s="41">
        <v>1.4588E-2</v>
      </c>
      <c r="F54" s="14">
        <v>7534000</v>
      </c>
      <c r="G54" s="15">
        <f t="shared" si="1"/>
        <v>1776.2911799999999</v>
      </c>
      <c r="H54" s="16">
        <v>209.27999877929688</v>
      </c>
      <c r="I54" s="16"/>
      <c r="J54" s="41">
        <v>6.0289762914180756E-2</v>
      </c>
      <c r="K54" s="14">
        <v>184748</v>
      </c>
      <c r="L54" s="15">
        <f t="shared" si="0"/>
        <v>38.664061214477542</v>
      </c>
    </row>
    <row r="55" spans="2:12">
      <c r="B55">
        <v>20210430</v>
      </c>
      <c r="C55" s="16">
        <v>252.17999</v>
      </c>
      <c r="D55" s="16"/>
      <c r="E55" s="41">
        <v>6.9601999999999997E-2</v>
      </c>
      <c r="F55" s="14">
        <v>7531575</v>
      </c>
      <c r="G55" s="15">
        <f t="shared" si="1"/>
        <v>1899.3125081842502</v>
      </c>
      <c r="H55" s="16">
        <v>213.38999938964844</v>
      </c>
      <c r="I55" s="16">
        <v>1.0377999544143677</v>
      </c>
      <c r="J55" s="41">
        <v>2.4597670882940292E-2</v>
      </c>
      <c r="K55" s="14">
        <v>184748</v>
      </c>
      <c r="L55" s="15">
        <f t="shared" si="0"/>
        <v>39.423375607238768</v>
      </c>
    </row>
    <row r="56" spans="2:12">
      <c r="B56">
        <v>20210528</v>
      </c>
      <c r="C56" s="16">
        <v>249.67999</v>
      </c>
      <c r="D56" s="16">
        <v>0.56000000000000005</v>
      </c>
      <c r="E56" s="41">
        <v>-7.6930000000000002E-3</v>
      </c>
      <c r="F56" s="14">
        <v>7531575</v>
      </c>
      <c r="G56" s="15">
        <f t="shared" si="1"/>
        <v>1880.48357068425</v>
      </c>
      <c r="H56" s="16">
        <v>210.91000366210938</v>
      </c>
      <c r="I56" s="16"/>
      <c r="J56" s="41">
        <v>-1.1621893383562565E-2</v>
      </c>
      <c r="K56" s="14">
        <v>184935</v>
      </c>
      <c r="L56" s="15">
        <f t="shared" si="0"/>
        <v>39.004641527252197</v>
      </c>
    </row>
    <row r="57" spans="2:12">
      <c r="B57">
        <v>20210630</v>
      </c>
      <c r="C57" s="16">
        <v>270.89999</v>
      </c>
      <c r="D57" s="16"/>
      <c r="E57" s="41">
        <v>8.4988999999999995E-2</v>
      </c>
      <c r="F57" s="14">
        <v>7519000</v>
      </c>
      <c r="G57" s="15">
        <f t="shared" si="1"/>
        <v>2036.8970248099999</v>
      </c>
      <c r="H57" s="16">
        <v>206.05000305175781</v>
      </c>
      <c r="I57" s="16"/>
      <c r="J57" s="41">
        <v>-2.3043006658554077E-2</v>
      </c>
      <c r="K57" s="14">
        <v>184935</v>
      </c>
      <c r="L57" s="15">
        <f t="shared" si="0"/>
        <v>38.105857314376834</v>
      </c>
    </row>
    <row r="58" spans="2:12">
      <c r="B58">
        <v>20210730</v>
      </c>
      <c r="C58" s="16">
        <v>284.91000000000003</v>
      </c>
      <c r="D58" s="16"/>
      <c r="E58" s="41">
        <v>5.1716999999999999E-2</v>
      </c>
      <c r="F58" s="14">
        <v>7514891</v>
      </c>
      <c r="G58" s="15">
        <f t="shared" si="1"/>
        <v>2141.0675948100002</v>
      </c>
      <c r="H58" s="16">
        <v>218.28999328613281</v>
      </c>
      <c r="I58" s="16"/>
      <c r="J58" s="41">
        <v>5.9403009712696075E-2</v>
      </c>
      <c r="K58" s="14">
        <v>184935</v>
      </c>
      <c r="L58" s="15">
        <f t="shared" si="0"/>
        <v>40.36945990837097</v>
      </c>
    </row>
    <row r="59" spans="2:12">
      <c r="B59">
        <v>20210831</v>
      </c>
      <c r="C59" s="16">
        <v>301.88</v>
      </c>
      <c r="D59" s="16">
        <v>0.56000000000000005</v>
      </c>
      <c r="E59" s="41">
        <v>6.1527999999999999E-2</v>
      </c>
      <c r="F59" s="14">
        <v>7514891</v>
      </c>
      <c r="G59" s="15">
        <f t="shared" si="1"/>
        <v>2268.5952950800001</v>
      </c>
      <c r="H59" s="16">
        <v>217.39999389648438</v>
      </c>
      <c r="I59" s="16"/>
      <c r="J59" s="41">
        <v>-4.0771425701677799E-3</v>
      </c>
      <c r="K59" s="14">
        <v>184457</v>
      </c>
      <c r="L59" s="15">
        <f t="shared" si="0"/>
        <v>40.100950674163819</v>
      </c>
    </row>
    <row r="60" spans="2:12">
      <c r="B60">
        <v>20210930</v>
      </c>
      <c r="C60" s="16">
        <v>281.92000999999999</v>
      </c>
      <c r="D60" s="16"/>
      <c r="E60" s="41">
        <v>-6.6118999999999997E-2</v>
      </c>
      <c r="F60" s="14">
        <v>7507897</v>
      </c>
      <c r="G60" s="15">
        <f t="shared" si="1"/>
        <v>2116.6263973189698</v>
      </c>
      <c r="H60" s="16">
        <v>209.1199951171875</v>
      </c>
      <c r="I60" s="16"/>
      <c r="J60" s="41">
        <v>-3.808647021651268E-2</v>
      </c>
      <c r="K60" s="14">
        <v>184457</v>
      </c>
      <c r="L60" s="15">
        <f t="shared" si="0"/>
        <v>38.573646939331056</v>
      </c>
    </row>
    <row r="61" spans="2:12">
      <c r="B61">
        <v>20211029</v>
      </c>
      <c r="C61" s="16">
        <v>331.62</v>
      </c>
      <c r="D61" s="16"/>
      <c r="E61" s="41">
        <v>0.176291</v>
      </c>
      <c r="F61" s="14">
        <v>7507980</v>
      </c>
      <c r="G61" s="15">
        <f t="shared" si="1"/>
        <v>2489.7963276</v>
      </c>
      <c r="H61" s="16">
        <v>237.16999816894531</v>
      </c>
      <c r="I61" s="16"/>
      <c r="J61" s="41">
        <v>0.13413353264331818</v>
      </c>
      <c r="K61" s="14">
        <v>184457</v>
      </c>
      <c r="L61" s="15">
        <f t="shared" si="0"/>
        <v>43.747666352249148</v>
      </c>
    </row>
    <row r="62" spans="2:12">
      <c r="B62">
        <v>20211130</v>
      </c>
      <c r="C62" s="16">
        <v>330.59</v>
      </c>
      <c r="D62" s="16">
        <v>0.62</v>
      </c>
      <c r="E62" s="41">
        <v>-1.2359999999999999E-3</v>
      </c>
      <c r="F62" s="14">
        <v>7507980</v>
      </c>
      <c r="G62" s="15">
        <f t="shared" si="1"/>
        <v>2482.0631082</v>
      </c>
      <c r="H62" s="16">
        <v>260.45999145507812</v>
      </c>
      <c r="I62" s="16"/>
      <c r="J62" s="41">
        <v>9.8199576139450073E-2</v>
      </c>
      <c r="K62" s="14">
        <v>184151</v>
      </c>
      <c r="L62" s="15">
        <f t="shared" si="0"/>
        <v>47.963967886444095</v>
      </c>
    </row>
    <row r="63" spans="2:12">
      <c r="B63">
        <v>20211231</v>
      </c>
      <c r="C63" s="16">
        <v>336.32001000000002</v>
      </c>
      <c r="D63" s="16"/>
      <c r="E63" s="41">
        <v>1.7333000000000001E-2</v>
      </c>
      <c r="F63" s="14">
        <v>7507980</v>
      </c>
      <c r="G63" s="15">
        <f t="shared" si="1"/>
        <v>2525.0839086798001</v>
      </c>
      <c r="H63" s="16">
        <v>258.82000732421875</v>
      </c>
      <c r="I63" s="16"/>
      <c r="J63" s="41">
        <v>-6.2964917160570621E-3</v>
      </c>
      <c r="K63" s="14">
        <v>184151</v>
      </c>
      <c r="L63" s="15">
        <f t="shared" si="0"/>
        <v>47.661963168762206</v>
      </c>
    </row>
    <row r="64" spans="2:12">
      <c r="C64" s="16"/>
      <c r="D64" s="16"/>
      <c r="E64" s="41"/>
      <c r="F64" s="14"/>
      <c r="G64" s="15"/>
      <c r="H64" s="16"/>
      <c r="I64" s="16"/>
      <c r="J64" s="41"/>
      <c r="K64" s="14"/>
      <c r="L64" s="15"/>
    </row>
    <row r="65" spans="2:12">
      <c r="E65" s="42" t="s">
        <v>160</v>
      </c>
      <c r="F65" s="42" t="s">
        <v>161</v>
      </c>
      <c r="G65" s="42" t="s">
        <v>162</v>
      </c>
      <c r="H65" s="42"/>
      <c r="J65" s="42" t="s">
        <v>160</v>
      </c>
      <c r="K65" s="42" t="s">
        <v>161</v>
      </c>
      <c r="L65" s="42" t="s">
        <v>162</v>
      </c>
    </row>
    <row r="66" spans="2:12">
      <c r="B66" s="33" t="s">
        <v>117</v>
      </c>
      <c r="E66" s="41">
        <f>AVERAGE(E4:E63)</f>
        <v>3.1086766666666672E-2</v>
      </c>
      <c r="F66" s="41">
        <f>E66*12</f>
        <v>0.37304120000000007</v>
      </c>
      <c r="G66" s="41">
        <f>(1+E66)^12-1</f>
        <v>0.44391808530369392</v>
      </c>
      <c r="J66" s="41">
        <f>AVERAGE(J4:J63)</f>
        <v>2.8679077761868635E-2</v>
      </c>
      <c r="K66" s="41">
        <f>J66*12</f>
        <v>0.34414893314242362</v>
      </c>
      <c r="L66" s="41">
        <f>(1+J66)^12-1</f>
        <v>0.40397340779287738</v>
      </c>
    </row>
    <row r="67" spans="2:12">
      <c r="B67" s="33" t="s">
        <v>118</v>
      </c>
      <c r="E67" s="41">
        <f>STDEV(E4:E63)</f>
        <v>5.2360203633949914E-2</v>
      </c>
      <c r="F67" s="41">
        <v>0.28999999999999998</v>
      </c>
      <c r="G67" s="41"/>
      <c r="J67" s="41">
        <f>STDEV(J4:J63)</f>
        <v>7.8003635137649338E-2</v>
      </c>
      <c r="K67" s="41">
        <f>J67*SQRT(12)</f>
        <v>0.27021251846694716</v>
      </c>
      <c r="L67" s="41"/>
    </row>
    <row r="68" spans="2:12">
      <c r="B68" s="33" t="s">
        <v>119</v>
      </c>
      <c r="E68" s="41">
        <f>_xlfn.VAR.S(E4:E63)</f>
        <v>2.7415909245887015E-3</v>
      </c>
      <c r="F68" s="41"/>
      <c r="G68" s="41"/>
      <c r="H68" s="41"/>
      <c r="I68" s="41"/>
      <c r="J68" s="41">
        <f>_xlfn.VAR.S(J4:J63)</f>
        <v>6.0845670946875216E-3</v>
      </c>
      <c r="K68" s="41"/>
      <c r="L68" s="41"/>
    </row>
    <row r="69" spans="2:12">
      <c r="B69" s="33" t="s">
        <v>120</v>
      </c>
      <c r="E69" s="16">
        <f>CORREL(E4:E63,J4:J63)</f>
        <v>0.43756469519341601</v>
      </c>
      <c r="F69" s="16"/>
      <c r="G69" s="16"/>
      <c r="H69" s="41"/>
      <c r="I69" s="41"/>
      <c r="J69" s="41"/>
      <c r="K69" s="41"/>
      <c r="L69" s="41"/>
    </row>
    <row r="70" spans="2:12">
      <c r="B70" s="33" t="s">
        <v>121</v>
      </c>
      <c r="E70" s="43">
        <f>_xlfn.COVARIANCE.S(E4:E63,J4:J63)</f>
        <v>1.7871394549350652E-3</v>
      </c>
      <c r="F70" s="43"/>
      <c r="G70" s="43"/>
      <c r="H70" s="41"/>
      <c r="I70" s="41"/>
      <c r="J70" s="41"/>
      <c r="K70" s="41"/>
      <c r="L70" s="41"/>
    </row>
    <row r="71" spans="2:12">
      <c r="E71" s="41"/>
      <c r="F71" s="41"/>
      <c r="G71" s="41"/>
      <c r="H71" s="41"/>
      <c r="I71" s="41"/>
      <c r="J71" s="41"/>
      <c r="K71" s="41"/>
      <c r="L71" s="41"/>
    </row>
    <row r="72" spans="2:12">
      <c r="E72" s="41"/>
      <c r="F72" s="41"/>
      <c r="G72" s="41">
        <f>G61/(G61+L61)</f>
        <v>0.98273262021236729</v>
      </c>
      <c r="H72" s="41">
        <f>1-G72</f>
        <v>1.7267379787632708E-2</v>
      </c>
      <c r="I72" s="41"/>
      <c r="J72" s="41"/>
      <c r="K72" s="41"/>
      <c r="L72" s="41"/>
    </row>
    <row r="73" spans="2:12">
      <c r="E73" s="41"/>
      <c r="F73" s="41"/>
      <c r="G73" s="41">
        <f>G62/(G62+L62)</f>
        <v>0.98104211281381348</v>
      </c>
      <c r="H73" s="19">
        <f>G61/L61</f>
        <v>56.912666096348133</v>
      </c>
      <c r="I73" s="41"/>
      <c r="J73" s="41"/>
      <c r="K73" s="41"/>
      <c r="L73" s="41"/>
    </row>
    <row r="74" spans="2:12">
      <c r="C74" s="16"/>
      <c r="D74" s="16"/>
      <c r="E74" s="41"/>
      <c r="F74" s="41"/>
      <c r="G74" s="41"/>
      <c r="H74" s="16"/>
      <c r="I74" s="16"/>
      <c r="J74" s="41"/>
      <c r="K74" s="41"/>
      <c r="L74" s="41"/>
    </row>
    <row r="75" spans="2:12">
      <c r="C75" s="16"/>
      <c r="D75" s="16"/>
      <c r="E75" s="41"/>
      <c r="F75" s="41"/>
      <c r="G75" s="41"/>
      <c r="H75" s="16"/>
      <c r="I75" s="16"/>
      <c r="J75" s="41"/>
      <c r="K75" s="41"/>
      <c r="L75" s="41"/>
    </row>
    <row r="76" spans="2:12">
      <c r="B76" t="s">
        <v>163</v>
      </c>
      <c r="C76" t="s">
        <v>164</v>
      </c>
      <c r="D76" t="s">
        <v>165</v>
      </c>
    </row>
    <row r="77" spans="2:12">
      <c r="B77" s="47">
        <v>-0.2</v>
      </c>
      <c r="C77" s="41">
        <f>B77*$E$66+(1-B77)*$J$66</f>
        <v>2.8197539980909028E-2</v>
      </c>
      <c r="D77" s="41">
        <f>SQRT(B77^2*$E$67^2+(1-B77)^2*$J$67^2+2*B77*(1-B77)*$E$70)</f>
        <v>8.9518787497177094E-2</v>
      </c>
      <c r="E77" s="41">
        <f>SQRT((B77*$E$67)^2+(1-B77)^2*$J$67^2+2*$E$67*$J$67*$E$69*B77*(1-B77))</f>
        <v>8.9518787497177094E-2</v>
      </c>
    </row>
    <row r="78" spans="2:12">
      <c r="B78" s="47">
        <f>B77+0.1</f>
        <v>-0.1</v>
      </c>
      <c r="C78" s="41">
        <f t="shared" ref="C78:C88" si="6">B78*$E$66+(1-B78)*$J$66</f>
        <v>2.8438308871388835E-2</v>
      </c>
      <c r="D78" s="41">
        <f t="shared" ref="D78:D88" si="7">SQRT(B78^2*$E$67^2+(1-B78)^2*$J$67^2+2*B78*(1-B78)*$E$70)</f>
        <v>8.3645510421851546E-2</v>
      </c>
      <c r="E78" s="41">
        <f t="shared" ref="E78:E88" si="8">SQRT((B78*$E$67)^2+(1-B78)^2*$J$67^2+2*$E$67*$J$67*$E$69*B78*(1-B78))</f>
        <v>8.3645510421851546E-2</v>
      </c>
    </row>
    <row r="79" spans="2:12">
      <c r="B79" s="47">
        <f t="shared" ref="B79:B87" si="9">B78+0.1</f>
        <v>0</v>
      </c>
      <c r="C79" s="41">
        <f t="shared" si="6"/>
        <v>2.8679077761868635E-2</v>
      </c>
      <c r="D79" s="41">
        <f t="shared" si="7"/>
        <v>7.8003635137649338E-2</v>
      </c>
      <c r="E79" s="41">
        <f t="shared" si="8"/>
        <v>7.8003635137649338E-2</v>
      </c>
    </row>
    <row r="80" spans="2:12">
      <c r="B80" s="47">
        <f t="shared" si="9"/>
        <v>0.1</v>
      </c>
      <c r="C80" s="41">
        <f t="shared" si="6"/>
        <v>2.8919846652348438E-2</v>
      </c>
      <c r="D80" s="41">
        <f t="shared" si="7"/>
        <v>7.2647094627597414E-2</v>
      </c>
      <c r="E80" s="41">
        <f t="shared" si="8"/>
        <v>7.2647094627597414E-2</v>
      </c>
    </row>
    <row r="81" spans="1:5">
      <c r="B81" s="47">
        <f t="shared" si="9"/>
        <v>0.2</v>
      </c>
      <c r="C81" s="41">
        <f t="shared" si="6"/>
        <v>2.9160615542828245E-2</v>
      </c>
      <c r="D81" s="41">
        <f t="shared" si="7"/>
        <v>6.7643707786924162E-2</v>
      </c>
      <c r="E81" s="41">
        <f t="shared" si="8"/>
        <v>6.7643707786924162E-2</v>
      </c>
    </row>
    <row r="82" spans="1:5">
      <c r="B82" s="47">
        <f t="shared" si="9"/>
        <v>0.30000000000000004</v>
      </c>
      <c r="C82" s="41">
        <f t="shared" si="6"/>
        <v>2.9401384433308045E-2</v>
      </c>
      <c r="D82" s="41">
        <f t="shared" si="7"/>
        <v>6.3077568363742398E-2</v>
      </c>
      <c r="E82" s="41">
        <f t="shared" si="8"/>
        <v>6.3077568363742398E-2</v>
      </c>
    </row>
    <row r="83" spans="1:5">
      <c r="B83" s="47">
        <f t="shared" si="9"/>
        <v>0.4</v>
      </c>
      <c r="C83" s="41">
        <f t="shared" si="6"/>
        <v>2.9642153323787852E-2</v>
      </c>
      <c r="D83" s="41">
        <f t="shared" si="7"/>
        <v>5.9050195938629466E-2</v>
      </c>
      <c r="E83" s="41">
        <f t="shared" si="8"/>
        <v>5.9050195938629473E-2</v>
      </c>
    </row>
    <row r="84" spans="1:5">
      <c r="B84" s="47">
        <f t="shared" si="9"/>
        <v>0.5</v>
      </c>
      <c r="C84" s="41">
        <f t="shared" si="6"/>
        <v>2.9882922214267651E-2</v>
      </c>
      <c r="D84" s="41">
        <f t="shared" si="7"/>
        <v>5.567862455455045E-2</v>
      </c>
      <c r="E84" s="41">
        <f t="shared" si="8"/>
        <v>5.5678624554550457E-2</v>
      </c>
    </row>
    <row r="85" spans="1:5">
      <c r="B85" s="47">
        <f t="shared" si="9"/>
        <v>0.6</v>
      </c>
      <c r="C85" s="41">
        <f t="shared" si="6"/>
        <v>3.0123691104747455E-2</v>
      </c>
      <c r="D85" s="41">
        <f t="shared" si="7"/>
        <v>5.308794972845314E-2</v>
      </c>
      <c r="E85" s="41">
        <f t="shared" si="8"/>
        <v>5.308794972845314E-2</v>
      </c>
    </row>
    <row r="86" spans="1:5">
      <c r="B86" s="47">
        <f t="shared" si="9"/>
        <v>0.7</v>
      </c>
      <c r="C86" s="41">
        <f t="shared" si="6"/>
        <v>3.0364459995227262E-2</v>
      </c>
      <c r="D86" s="41">
        <f t="shared" si="7"/>
        <v>5.1396392506119222E-2</v>
      </c>
      <c r="E86" s="41">
        <f t="shared" si="8"/>
        <v>5.1396392506119229E-2</v>
      </c>
    </row>
    <row r="87" spans="1:5">
      <c r="B87" s="47">
        <f t="shared" si="9"/>
        <v>0.79999999999999993</v>
      </c>
      <c r="C87" s="41">
        <f t="shared" si="6"/>
        <v>3.0605228885707065E-2</v>
      </c>
      <c r="D87" s="41">
        <f t="shared" si="7"/>
        <v>5.0694038121888566E-2</v>
      </c>
      <c r="E87" s="41">
        <f t="shared" si="8"/>
        <v>5.0694038121888566E-2</v>
      </c>
    </row>
    <row r="88" spans="1:5">
      <c r="A88" s="33" t="s">
        <v>166</v>
      </c>
      <c r="B88" s="48">
        <f>C95</f>
        <v>0.81826476775822621</v>
      </c>
      <c r="C88" s="49">
        <f t="shared" si="6"/>
        <v>3.0649204764387261E-2</v>
      </c>
      <c r="D88" s="49">
        <f t="shared" si="7"/>
        <v>5.0676754681882465E-2</v>
      </c>
      <c r="E88" s="49">
        <f t="shared" si="8"/>
        <v>5.0676754681882465E-2</v>
      </c>
    </row>
    <row r="89" spans="1:5">
      <c r="A89" s="33" t="s">
        <v>168</v>
      </c>
      <c r="B89" s="47">
        <f>B87+0.1</f>
        <v>0.89999999999999991</v>
      </c>
      <c r="C89" s="41">
        <f>B89*$E$66+(1-B89)*$J$66</f>
        <v>3.0845997776186865E-2</v>
      </c>
      <c r="D89" s="41">
        <f>SQRT(B89^2*$E$67^2+(1-B89)^2*$J$67^2+2*B89*(1-B89)*$E$70)</f>
        <v>5.102175439704161E-2</v>
      </c>
      <c r="E89" s="41">
        <f>SQRT((B89*$E$67)^2+(1-B89)^2*$J$67^2+2*$E$67*$J$67*$E$69*B89*(1-B89))</f>
        <v>5.1021754397041617E-2</v>
      </c>
    </row>
    <row r="90" spans="1:5">
      <c r="B90" s="47">
        <f>B89+0.1</f>
        <v>0.99999999999999989</v>
      </c>
      <c r="C90" s="41">
        <f>B90*$E$66+(1-B90)*$J$66</f>
        <v>3.1086766666666672E-2</v>
      </c>
      <c r="D90" s="41">
        <f>SQRT(B90^2*$E$67^2+(1-B90)^2*$J$67^2+2*B90*(1-B90)*$E$70)</f>
        <v>5.2360203633949914E-2</v>
      </c>
      <c r="E90" s="41">
        <f>SQRT((B90*$E$67)^2+(1-B90)^2*$J$67^2+2*$E$67*$J$67*$E$69*B90*(1-B90))</f>
        <v>5.2360203633949914E-2</v>
      </c>
    </row>
    <row r="91" spans="1:5">
      <c r="B91" s="47">
        <f>B90+0.1</f>
        <v>1.0999999999999999</v>
      </c>
      <c r="C91" s="41">
        <f>B91*$E$66+(1-B91)*$J$66</f>
        <v>3.1327535557146471E-2</v>
      </c>
      <c r="D91" s="41">
        <f>SQRT(B91^2*$E$67^2+(1-B91)^2*$J$67^2+2*B91*(1-B91)*$E$70)</f>
        <v>5.4635153606569918E-2</v>
      </c>
      <c r="E91" s="41">
        <f>SQRT((B91*$E$67)^2+(1-B91)^2*$J$67^2+2*$E$67*$J$67*$E$69*B91*(1-B91))</f>
        <v>5.4635153606569911E-2</v>
      </c>
    </row>
    <row r="92" spans="1:5">
      <c r="B92" s="47">
        <f>B91+0.1</f>
        <v>1.2</v>
      </c>
      <c r="C92" s="41">
        <f>B92*$E$66+(1-B92)*$J$66</f>
        <v>3.1568304447626275E-2</v>
      </c>
      <c r="D92" s="41">
        <f>SQRT(B92^2*$E$67^2+(1-B92)^2*$J$67^2+2*B92*(1-B92)*$E$70)</f>
        <v>5.7736008494062005E-2</v>
      </c>
      <c r="E92" s="41">
        <f>SQRT((B92*$E$67)^2+(1-B92)^2*$J$67^2+2*$E$67*$J$67*$E$69*B92*(1-B92))</f>
        <v>5.7736008494061998E-2</v>
      </c>
    </row>
    <row r="94" spans="1:5">
      <c r="B94" t="s">
        <v>166</v>
      </c>
    </row>
    <row r="95" spans="1:5">
      <c r="B95" t="s">
        <v>163</v>
      </c>
      <c r="C95" s="41">
        <f>(J68-E70)/(E68+J68-2*E70)</f>
        <v>0.81826476775822621</v>
      </c>
    </row>
    <row r="96" spans="1:5">
      <c r="B96" t="s">
        <v>167</v>
      </c>
      <c r="C96" s="41">
        <f>1-C95</f>
        <v>0.18173523224177379</v>
      </c>
    </row>
  </sheetData>
  <mergeCells count="2">
    <mergeCell ref="C2:E2"/>
    <mergeCell ref="H2:J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A003-BE21-2642-9D96-090BD81485AC}">
  <dimension ref="A2:AT68"/>
  <sheetViews>
    <sheetView showGridLines="0" zoomScale="129" zoomScaleNormal="130" workbookViewId="0"/>
  </sheetViews>
  <sheetFormatPr baseColWidth="10" defaultColWidth="8.83203125" defaultRowHeight="13" outlineLevelRow="1"/>
  <cols>
    <col min="1" max="2" width="8.83203125" style="52"/>
    <col min="3" max="5" width="10.5" style="52" customWidth="1"/>
    <col min="6" max="6" width="7.5" style="52" customWidth="1"/>
    <col min="7" max="7" width="6.83203125" style="52" customWidth="1"/>
    <col min="8" max="11" width="8.83203125" style="52"/>
    <col min="12" max="12" width="8.83203125" style="52" customWidth="1"/>
    <col min="13" max="22" width="8.83203125" style="52"/>
    <col min="23" max="26" width="9" style="52" bestFit="1" customWidth="1"/>
    <col min="27" max="27" width="9.1640625" style="52" bestFit="1" customWidth="1"/>
    <col min="28" max="30" width="9.1640625" style="52" customWidth="1"/>
    <col min="31" max="41" width="8.83203125" style="52"/>
    <col min="42" max="42" width="8.5" style="52" customWidth="1"/>
    <col min="43" max="16384" width="8.83203125" style="52"/>
  </cols>
  <sheetData>
    <row r="2" spans="2:46" ht="42">
      <c r="B2" s="50"/>
      <c r="C2" s="51" t="s">
        <v>115</v>
      </c>
      <c r="D2" s="51" t="s">
        <v>178</v>
      </c>
      <c r="E2" s="51" t="s">
        <v>180</v>
      </c>
      <c r="U2" s="54" t="s">
        <v>247</v>
      </c>
      <c r="AO2" s="54" t="s">
        <v>222</v>
      </c>
    </row>
    <row r="3" spans="2:46" ht="16">
      <c r="B3" s="50" t="s">
        <v>110</v>
      </c>
      <c r="C3" s="50" t="s">
        <v>77</v>
      </c>
      <c r="D3" s="50" t="s">
        <v>190</v>
      </c>
      <c r="E3" s="50" t="s">
        <v>192</v>
      </c>
      <c r="G3" s="72"/>
      <c r="H3" s="100" t="s">
        <v>160</v>
      </c>
      <c r="I3" s="100"/>
      <c r="J3" s="100"/>
      <c r="K3" s="100" t="s">
        <v>161</v>
      </c>
      <c r="L3" s="100"/>
      <c r="M3" s="100"/>
      <c r="N3" s="72"/>
      <c r="U3" s="54"/>
      <c r="V3" s="96" t="s">
        <v>248</v>
      </c>
      <c r="W3" s="97">
        <v>-1</v>
      </c>
      <c r="X3" s="97">
        <v>-0.5</v>
      </c>
      <c r="Y3" s="97">
        <v>0</v>
      </c>
      <c r="Z3" s="97">
        <v>0.5</v>
      </c>
      <c r="AA3" s="97">
        <v>1</v>
      </c>
      <c r="AB3" s="97">
        <v>0.9</v>
      </c>
      <c r="AC3" s="97">
        <v>0.8</v>
      </c>
      <c r="AD3" s="98">
        <v>0.71842035294617268</v>
      </c>
      <c r="AO3" s="73" t="s">
        <v>224</v>
      </c>
      <c r="AP3" s="74" t="s">
        <v>238</v>
      </c>
      <c r="AQ3" s="75" t="s">
        <v>239</v>
      </c>
      <c r="AR3" s="73" t="s">
        <v>250</v>
      </c>
      <c r="AS3" s="74" t="s">
        <v>238</v>
      </c>
      <c r="AT3" s="75" t="s">
        <v>239</v>
      </c>
    </row>
    <row r="4" spans="2:46" ht="16" outlineLevel="1">
      <c r="C4" s="50"/>
      <c r="D4" s="50"/>
      <c r="E4" s="50"/>
      <c r="G4" s="54"/>
      <c r="H4" s="72" t="s">
        <v>77</v>
      </c>
      <c r="I4" s="72" t="s">
        <v>190</v>
      </c>
      <c r="J4" s="72" t="s">
        <v>223</v>
      </c>
      <c r="K4" s="72" t="s">
        <v>77</v>
      </c>
      <c r="L4" s="72" t="s">
        <v>190</v>
      </c>
      <c r="M4" s="72" t="s">
        <v>223</v>
      </c>
      <c r="N4" s="54" t="s">
        <v>252</v>
      </c>
      <c r="U4" s="73" t="s">
        <v>224</v>
      </c>
      <c r="V4" s="74" t="s">
        <v>238</v>
      </c>
      <c r="W4" s="75" t="s">
        <v>239</v>
      </c>
      <c r="X4" s="75" t="s">
        <v>239</v>
      </c>
      <c r="Y4" s="75" t="s">
        <v>239</v>
      </c>
      <c r="Z4" s="75" t="s">
        <v>239</v>
      </c>
      <c r="AA4" s="75" t="s">
        <v>239</v>
      </c>
      <c r="AB4" s="75" t="s">
        <v>239</v>
      </c>
      <c r="AC4" s="75" t="s">
        <v>239</v>
      </c>
      <c r="AD4" s="75" t="s">
        <v>239</v>
      </c>
      <c r="AO4" s="17">
        <v>-0.2</v>
      </c>
      <c r="AP4" s="17">
        <f t="shared" ref="AP4:AP9" si="0">AO4*$K$5+(1-AO4)*$M$5</f>
        <v>-2.9851042622950848E-2</v>
      </c>
      <c r="AQ4" s="17">
        <f>ABS(AO4*$K$6)</f>
        <v>4.4715080232399236E-2</v>
      </c>
      <c r="AR4" s="17">
        <v>-0.2</v>
      </c>
      <c r="AS4" s="17">
        <f>AR4*$L$5+(1-AR4)*$M$5</f>
        <v>1.4353573770491696E-3</v>
      </c>
      <c r="AT4" s="17">
        <f>ABS(AR4*$L$6)</f>
        <v>3.2098583726979317E-2</v>
      </c>
    </row>
    <row r="5" spans="2:46" ht="14" outlineLevel="1">
      <c r="B5" s="82">
        <v>20111230</v>
      </c>
      <c r="C5" s="41">
        <v>1.4855E-2</v>
      </c>
      <c r="D5" s="41">
        <v>2.0798000000000001E-2</v>
      </c>
      <c r="E5" s="41">
        <f t="shared" ref="E5:E65" si="1">AVERAGE(C5:D5)</f>
        <v>1.7826500000000002E-2</v>
      </c>
      <c r="G5" s="54" t="s">
        <v>196</v>
      </c>
      <c r="H5" s="90">
        <f>AVERAGE(C5:C65)</f>
        <v>1.8937934426229517E-2</v>
      </c>
      <c r="I5" s="91">
        <f>AVERAGE(D5:D65)</f>
        <v>5.9019344262295128E-3</v>
      </c>
      <c r="J5" s="92">
        <f>M5/12</f>
        <v>1.0833333333333333E-3</v>
      </c>
      <c r="K5" s="91">
        <f>H5*12</f>
        <v>0.22725521311475422</v>
      </c>
      <c r="L5" s="91">
        <f t="shared" ref="L5" si="2">I5*12</f>
        <v>7.0823213114754147E-2</v>
      </c>
      <c r="M5" s="92">
        <v>1.2999999999999999E-2</v>
      </c>
      <c r="N5" s="17">
        <v>0.08</v>
      </c>
      <c r="U5" s="17">
        <v>-0.5</v>
      </c>
      <c r="V5" s="17">
        <f t="shared" ref="V5:V8" si="3">U5*$K$5+(1-U5)*$L$5</f>
        <v>-7.3927868852458889E-3</v>
      </c>
      <c r="W5" s="17">
        <f t="shared" ref="W5:AD14" si="4">SQRT($U5^2*$K$6^2+(1-$U5)^2*$L$6^2+2*$U5*(1-$U5)*W$3*$K$6*$L$6)</f>
        <v>0.35252707853334292</v>
      </c>
      <c r="X5" s="17">
        <f t="shared" si="4"/>
        <v>0.31203147212847182</v>
      </c>
      <c r="Y5" s="17">
        <f t="shared" si="4"/>
        <v>0.26542783971932715</v>
      </c>
      <c r="Z5" s="17">
        <f t="shared" si="4"/>
        <v>0.20866297370994299</v>
      </c>
      <c r="AA5" s="17">
        <f t="shared" si="4"/>
        <v>0.12895167737134675</v>
      </c>
      <c r="AB5" s="17">
        <f t="shared" si="4"/>
        <v>0.14836062616813936</v>
      </c>
      <c r="AC5" s="17">
        <f t="shared" si="4"/>
        <v>0.16550895956751371</v>
      </c>
      <c r="AD5" s="17">
        <f t="shared" si="4"/>
        <v>0.17828098585433463</v>
      </c>
      <c r="AO5" s="17">
        <f t="shared" ref="AO5:AO11" si="5">AO4+0.1</f>
        <v>-0.1</v>
      </c>
      <c r="AP5" s="17">
        <f t="shared" si="0"/>
        <v>-8.4255213114754236E-3</v>
      </c>
      <c r="AQ5" s="17">
        <f t="shared" ref="AQ5:AQ11" si="6">ABS(AO5*$K$6)</f>
        <v>2.2357540116199618E-2</v>
      </c>
      <c r="AR5" s="17">
        <f t="shared" ref="AR5:AR9" si="7">AR4+0.1</f>
        <v>-0.1</v>
      </c>
      <c r="AS5" s="17">
        <f t="shared" ref="AS5:AS11" si="8">AR5*$L$5+(1-AR5)*$M$5</f>
        <v>7.2176786885245854E-3</v>
      </c>
      <c r="AT5" s="17">
        <f t="shared" ref="AT5:AT11" si="9">ABS(AR5*$L$6)</f>
        <v>1.6049291863489658E-2</v>
      </c>
    </row>
    <row r="6" spans="2:46" ht="14" outlineLevel="1">
      <c r="B6" s="82">
        <v>20120131</v>
      </c>
      <c r="C6" s="41">
        <v>0.137519</v>
      </c>
      <c r="D6" s="41">
        <v>2.6773999999999999E-2</v>
      </c>
      <c r="E6" s="41">
        <f t="shared" si="1"/>
        <v>8.2146499999999997E-2</v>
      </c>
      <c r="G6" s="54" t="s">
        <v>118</v>
      </c>
      <c r="H6" s="93">
        <f>_xlfn.STDEV.S(C5:C65)</f>
        <v>6.4540659022528535E-2</v>
      </c>
      <c r="I6" s="41">
        <f>_xlfn.STDEV.S(D5:D65)</f>
        <v>4.6330314888443122E-2</v>
      </c>
      <c r="J6" s="94">
        <v>0</v>
      </c>
      <c r="K6" s="41">
        <f>SQRT(12)*H6</f>
        <v>0.22357540116199617</v>
      </c>
      <c r="L6" s="41">
        <f t="shared" ref="L6:M6" si="10">SQRT(12)*I6</f>
        <v>0.16049291863489656</v>
      </c>
      <c r="M6" s="94">
        <f t="shared" si="10"/>
        <v>0</v>
      </c>
      <c r="N6" s="17"/>
      <c r="U6" s="17">
        <f t="shared" ref="U6:U14" si="11">U5+0.1</f>
        <v>-0.4</v>
      </c>
      <c r="V6" s="17">
        <f t="shared" si="3"/>
        <v>8.2504131147541071E-3</v>
      </c>
      <c r="W6" s="17">
        <f t="shared" si="4"/>
        <v>0.31412024655365361</v>
      </c>
      <c r="X6" s="17">
        <f t="shared" si="4"/>
        <v>0.28031671166941236</v>
      </c>
      <c r="Y6" s="17">
        <f t="shared" si="4"/>
        <v>0.24183338972808688</v>
      </c>
      <c r="Z6" s="17">
        <f t="shared" si="4"/>
        <v>0.19593192168097839</v>
      </c>
      <c r="AA6" s="17">
        <f t="shared" si="4"/>
        <v>0.13525992562405673</v>
      </c>
      <c r="AB6" s="17">
        <f t="shared" si="4"/>
        <v>0.14937891943169387</v>
      </c>
      <c r="AC6" s="17">
        <f t="shared" si="4"/>
        <v>0.16227407575252317</v>
      </c>
      <c r="AD6" s="17">
        <f t="shared" si="4"/>
        <v>0.17207966182069034</v>
      </c>
      <c r="AO6" s="17">
        <f t="shared" si="5"/>
        <v>0</v>
      </c>
      <c r="AP6" s="17">
        <f t="shared" si="0"/>
        <v>1.2999999999999999E-2</v>
      </c>
      <c r="AQ6" s="17">
        <f t="shared" si="6"/>
        <v>0</v>
      </c>
      <c r="AR6" s="77">
        <f t="shared" si="7"/>
        <v>0</v>
      </c>
      <c r="AS6" s="17">
        <f t="shared" si="8"/>
        <v>1.2999999999999999E-2</v>
      </c>
      <c r="AT6" s="17">
        <f t="shared" si="9"/>
        <v>0</v>
      </c>
    </row>
    <row r="7" spans="2:46" ht="14" outlineLevel="1">
      <c r="B7" s="82">
        <v>20120229</v>
      </c>
      <c r="C7" s="41">
        <v>8.1612000000000004E-2</v>
      </c>
      <c r="D7" s="41">
        <v>-3.7157999999999997E-2</v>
      </c>
      <c r="E7" s="41">
        <f t="shared" si="1"/>
        <v>2.2227000000000004E-2</v>
      </c>
      <c r="G7" s="54" t="s">
        <v>225</v>
      </c>
      <c r="H7" s="93">
        <f>CORREL(C5:C65,D5:D65)</f>
        <v>-7.331529990572716E-2</v>
      </c>
      <c r="I7" s="68"/>
      <c r="J7" s="95"/>
      <c r="K7" s="41">
        <f>CORREL(C5:C65,D5:D65)</f>
        <v>-7.331529990572716E-2</v>
      </c>
      <c r="L7" s="68"/>
      <c r="M7" s="95"/>
      <c r="N7" s="78"/>
      <c r="U7" s="17">
        <f t="shared" si="11"/>
        <v>-0.30000000000000004</v>
      </c>
      <c r="V7" s="17">
        <f t="shared" si="3"/>
        <v>2.3893613114754117E-2</v>
      </c>
      <c r="W7" s="17">
        <f t="shared" si="4"/>
        <v>0.27571341457396437</v>
      </c>
      <c r="X7" s="17">
        <f t="shared" si="4"/>
        <v>0.2490457833325565</v>
      </c>
      <c r="Y7" s="17">
        <f t="shared" si="4"/>
        <v>0.21915683291975771</v>
      </c>
      <c r="Z7" s="17">
        <f t="shared" si="4"/>
        <v>0.18448748639165347</v>
      </c>
      <c r="AA7" s="17">
        <f t="shared" si="4"/>
        <v>0.14156817387676668</v>
      </c>
      <c r="AB7" s="17">
        <f t="shared" si="4"/>
        <v>0.15113029084489996</v>
      </c>
      <c r="AC7" s="17">
        <f t="shared" si="4"/>
        <v>0.16012239620654467</v>
      </c>
      <c r="AD7" s="17">
        <f t="shared" si="4"/>
        <v>0.16710010999805897</v>
      </c>
      <c r="AO7" s="17">
        <f t="shared" si="5"/>
        <v>0.1</v>
      </c>
      <c r="AP7" s="17">
        <f t="shared" si="0"/>
        <v>3.4425521311475422E-2</v>
      </c>
      <c r="AQ7" s="17">
        <f t="shared" si="6"/>
        <v>2.2357540116199618E-2</v>
      </c>
      <c r="AR7" s="17">
        <f t="shared" si="7"/>
        <v>0.1</v>
      </c>
      <c r="AS7" s="17">
        <f t="shared" si="8"/>
        <v>1.8782321311475416E-2</v>
      </c>
      <c r="AT7" s="17">
        <f t="shared" si="9"/>
        <v>1.6049291863489658E-2</v>
      </c>
    </row>
    <row r="8" spans="2:46" ht="14" outlineLevel="1">
      <c r="B8" s="82">
        <v>20120330</v>
      </c>
      <c r="C8" s="41">
        <v>1.6226000000000001E-2</v>
      </c>
      <c r="D8" s="41">
        <v>4.2611999999999997E-2</v>
      </c>
      <c r="E8" s="41">
        <f t="shared" si="1"/>
        <v>2.9419000000000001E-2</v>
      </c>
      <c r="G8" s="54" t="s">
        <v>226</v>
      </c>
      <c r="H8" s="83">
        <f>_xlfn.COVARIANCE.S(C5:C65,D5:D65)</f>
        <v>-2.1922660738770498E-4</v>
      </c>
      <c r="J8" s="84"/>
      <c r="K8" s="85">
        <f>H8*12</f>
        <v>-2.6307192886524597E-3</v>
      </c>
      <c r="M8" s="84"/>
      <c r="U8" s="17">
        <f t="shared" si="11"/>
        <v>-0.20000000000000004</v>
      </c>
      <c r="V8" s="17">
        <f t="shared" si="3"/>
        <v>3.9536813114754113E-2</v>
      </c>
      <c r="W8" s="17">
        <f t="shared" si="4"/>
        <v>0.23730658259427512</v>
      </c>
      <c r="X8" s="17">
        <f t="shared" si="4"/>
        <v>0.21840940836507919</v>
      </c>
      <c r="Y8" s="17">
        <f t="shared" si="4"/>
        <v>0.19771425133812268</v>
      </c>
      <c r="Z8" s="17">
        <f t="shared" si="4"/>
        <v>0.17458287631381481</v>
      </c>
      <c r="AA8" s="17">
        <f t="shared" si="4"/>
        <v>0.14787642212947663</v>
      </c>
      <c r="AB8" s="17">
        <f t="shared" si="4"/>
        <v>0.15358966474946512</v>
      </c>
      <c r="AC8" s="17">
        <f t="shared" si="4"/>
        <v>0.15909787557944008</v>
      </c>
      <c r="AD8" s="17">
        <f t="shared" si="4"/>
        <v>0.16345403073743464</v>
      </c>
      <c r="AO8" s="17">
        <f t="shared" si="5"/>
        <v>0.2</v>
      </c>
      <c r="AP8" s="17">
        <f t="shared" si="0"/>
        <v>5.5851042622950847E-2</v>
      </c>
      <c r="AQ8" s="17">
        <f t="shared" si="6"/>
        <v>4.4715080232399236E-2</v>
      </c>
      <c r="AR8" s="17">
        <f t="shared" si="7"/>
        <v>0.2</v>
      </c>
      <c r="AS8" s="17">
        <f t="shared" si="8"/>
        <v>2.4564642622950827E-2</v>
      </c>
      <c r="AT8" s="17">
        <f t="shared" si="9"/>
        <v>3.2098583726979317E-2</v>
      </c>
    </row>
    <row r="9" spans="2:46" ht="14" outlineLevel="1">
      <c r="B9" s="82">
        <v>20120430</v>
      </c>
      <c r="C9" s="41">
        <v>-7.4409999999999997E-3</v>
      </c>
      <c r="D9" s="41">
        <v>-3.7418E-2</v>
      </c>
      <c r="E9" s="41">
        <f t="shared" si="1"/>
        <v>-2.2429499999999998E-2</v>
      </c>
      <c r="G9" s="54" t="s">
        <v>205</v>
      </c>
      <c r="H9" s="86">
        <f>(H5-J5)/H6</f>
        <v>0.27664113387289502</v>
      </c>
      <c r="I9" s="87">
        <f>(I5-J5)/I6</f>
        <v>0.10400536030240011</v>
      </c>
      <c r="J9" s="88"/>
      <c r="K9" s="87">
        <f>(K5-M5)/K6</f>
        <v>0.95831299866263542</v>
      </c>
      <c r="L9" s="87">
        <f>(L5-M5)/L6</f>
        <v>0.36028513660652833</v>
      </c>
      <c r="M9" s="88"/>
      <c r="U9" s="17">
        <f t="shared" si="11"/>
        <v>-0.10000000000000003</v>
      </c>
      <c r="V9" s="17">
        <f>U9*$K$5+(1-U9)*$L$5</f>
        <v>5.5180013114754137E-2</v>
      </c>
      <c r="W9" s="17">
        <f t="shared" si="4"/>
        <v>0.19889975061458587</v>
      </c>
      <c r="X9" s="17">
        <f t="shared" si="4"/>
        <v>0.18871688117686827</v>
      </c>
      <c r="Y9" s="17">
        <f t="shared" si="4"/>
        <v>0.17795227362330607</v>
      </c>
      <c r="Z9" s="17">
        <f t="shared" si="4"/>
        <v>0.1664931293906261</v>
      </c>
      <c r="AA9" s="17">
        <f t="shared" si="4"/>
        <v>0.15418467038218661</v>
      </c>
      <c r="AB9" s="17">
        <f t="shared" si="4"/>
        <v>0.15672371387747158</v>
      </c>
      <c r="AC9" s="17">
        <f t="shared" si="4"/>
        <v>0.15922227357449592</v>
      </c>
      <c r="AD9" s="17">
        <f t="shared" si="4"/>
        <v>0.16123191440026879</v>
      </c>
      <c r="AO9" s="17">
        <f t="shared" si="5"/>
        <v>0.30000000000000004</v>
      </c>
      <c r="AP9" s="17">
        <f t="shared" si="0"/>
        <v>7.7276563934426279E-2</v>
      </c>
      <c r="AQ9" s="17">
        <f t="shared" si="6"/>
        <v>6.7072620348598858E-2</v>
      </c>
      <c r="AR9" s="17">
        <f t="shared" si="7"/>
        <v>0.30000000000000004</v>
      </c>
      <c r="AS9" s="17">
        <f t="shared" si="8"/>
        <v>3.0346963934426249E-2</v>
      </c>
      <c r="AT9" s="17">
        <f t="shared" si="9"/>
        <v>4.8147875590468979E-2</v>
      </c>
    </row>
    <row r="10" spans="2:46" ht="14" outlineLevel="1">
      <c r="B10" s="82">
        <v>20120531</v>
      </c>
      <c r="C10" s="41">
        <v>-8.1992999999999996E-2</v>
      </c>
      <c r="D10" s="41">
        <v>0.124045</v>
      </c>
      <c r="E10" s="41">
        <f t="shared" si="1"/>
        <v>2.1026000000000003E-2</v>
      </c>
      <c r="U10" s="17">
        <f t="shared" si="11"/>
        <v>0</v>
      </c>
      <c r="V10" s="17">
        <f t="shared" ref="V10:V15" si="12">U10*$K$5+(1-U10)*$L$5</f>
        <v>7.0823213114754147E-2</v>
      </c>
      <c r="W10" s="17">
        <f t="shared" si="4"/>
        <v>0.16049291863489656</v>
      </c>
      <c r="X10" s="17">
        <f t="shared" si="4"/>
        <v>0.16049291863489656</v>
      </c>
      <c r="Y10" s="17">
        <f t="shared" si="4"/>
        <v>0.16049291863489656</v>
      </c>
      <c r="Z10" s="17">
        <f t="shared" si="4"/>
        <v>0.16049291863489656</v>
      </c>
      <c r="AA10" s="17">
        <f t="shared" si="4"/>
        <v>0.16049291863489656</v>
      </c>
      <c r="AB10" s="17">
        <f t="shared" si="4"/>
        <v>0.16049291863489656</v>
      </c>
      <c r="AC10" s="17">
        <f t="shared" si="4"/>
        <v>0.16049291863489656</v>
      </c>
      <c r="AD10" s="17">
        <f t="shared" si="4"/>
        <v>0.16049291863489656</v>
      </c>
      <c r="AO10" s="17">
        <f t="shared" si="5"/>
        <v>0.4</v>
      </c>
      <c r="AP10" s="17">
        <f t="shared" ref="AP10:AP18" si="13">AO10*$K$5+(1-AO10)*$M$5</f>
        <v>9.8702085245901697E-2</v>
      </c>
      <c r="AQ10" s="17">
        <f t="shared" si="6"/>
        <v>8.9430160464798472E-2</v>
      </c>
      <c r="AR10" s="17">
        <f>AR9+0.1</f>
        <v>0.4</v>
      </c>
      <c r="AS10" s="17">
        <f t="shared" si="8"/>
        <v>3.6129285245901657E-2</v>
      </c>
      <c r="AT10" s="17">
        <f t="shared" si="9"/>
        <v>6.4197167453958634E-2</v>
      </c>
    </row>
    <row r="11" spans="2:46" ht="14" outlineLevel="1">
      <c r="B11" s="82">
        <v>20120629</v>
      </c>
      <c r="C11" s="41">
        <v>4.7961999999999998E-2</v>
      </c>
      <c r="D11" s="41">
        <v>5.9253E-2</v>
      </c>
      <c r="E11" s="41">
        <f t="shared" si="1"/>
        <v>5.3607500000000002E-2</v>
      </c>
      <c r="H11" s="100" t="s">
        <v>166</v>
      </c>
      <c r="I11" s="100"/>
      <c r="K11" s="79"/>
      <c r="L11" s="79"/>
      <c r="M11" s="79"/>
      <c r="N11" s="79"/>
      <c r="U11" s="17">
        <f>U10+0.1</f>
        <v>0.1</v>
      </c>
      <c r="V11" s="17">
        <f t="shared" si="12"/>
        <v>8.6466413114754156E-2</v>
      </c>
      <c r="W11" s="17">
        <f t="shared" si="4"/>
        <v>0.12208608665520729</v>
      </c>
      <c r="X11" s="17">
        <f t="shared" si="4"/>
        <v>0.13466408851231973</v>
      </c>
      <c r="Y11" s="17">
        <f t="shared" si="4"/>
        <v>0.14616367850777762</v>
      </c>
      <c r="Z11" s="17">
        <f t="shared" si="4"/>
        <v>0.15682227231804821</v>
      </c>
      <c r="AA11" s="17">
        <f t="shared" si="4"/>
        <v>0.16680116688760652</v>
      </c>
      <c r="AB11" s="17">
        <f t="shared" si="4"/>
        <v>0.16485371830520823</v>
      </c>
      <c r="AC11" s="17">
        <f t="shared" si="4"/>
        <v>0.16288298745737298</v>
      </c>
      <c r="AD11" s="17">
        <f t="shared" si="4"/>
        <v>0.16125743485690827</v>
      </c>
      <c r="AO11" s="17">
        <f t="shared" si="5"/>
        <v>0.5</v>
      </c>
      <c r="AP11" s="17">
        <f t="shared" si="13"/>
        <v>0.12012760655737711</v>
      </c>
      <c r="AQ11" s="17">
        <f t="shared" si="6"/>
        <v>0.11178770058099809</v>
      </c>
      <c r="AR11" s="17">
        <f t="shared" ref="AR11" si="14">AR10+0.1</f>
        <v>0.5</v>
      </c>
      <c r="AS11" s="17">
        <f t="shared" si="8"/>
        <v>4.1911606557377072E-2</v>
      </c>
      <c r="AT11" s="17">
        <f t="shared" si="9"/>
        <v>8.0246459317448282E-2</v>
      </c>
    </row>
    <row r="12" spans="2:46" ht="14" outlineLevel="1">
      <c r="B12" s="82">
        <v>20120731</v>
      </c>
      <c r="C12" s="41">
        <v>-3.6613E-2</v>
      </c>
      <c r="D12" s="41">
        <v>6.7556000000000005E-2</v>
      </c>
      <c r="E12" s="41">
        <f t="shared" si="1"/>
        <v>1.5471500000000003E-2</v>
      </c>
      <c r="G12" s="53"/>
      <c r="H12" s="54" t="s">
        <v>236</v>
      </c>
      <c r="I12" s="54" t="s">
        <v>237</v>
      </c>
      <c r="U12" s="77">
        <f>Z32</f>
        <v>0.1960992336151556</v>
      </c>
      <c r="V12" s="17">
        <f t="shared" si="12"/>
        <v>0.10149940842764019</v>
      </c>
      <c r="W12" s="17">
        <f t="shared" si="4"/>
        <v>8.5177415466865428E-2</v>
      </c>
      <c r="X12" s="17">
        <f t="shared" si="4"/>
        <v>0.11363022529294521</v>
      </c>
      <c r="Y12" s="17">
        <f t="shared" si="4"/>
        <v>0.13626615168351958</v>
      </c>
      <c r="Z12" s="77">
        <f t="shared" si="4"/>
        <v>0.15564414569506441</v>
      </c>
      <c r="AA12" s="17">
        <f t="shared" si="4"/>
        <v>0.17286334511300225</v>
      </c>
      <c r="AB12" s="17">
        <f t="shared" si="4"/>
        <v>0.16955945530920657</v>
      </c>
      <c r="AC12" s="17">
        <f t="shared" si="4"/>
        <v>0.16618989646140564</v>
      </c>
      <c r="AD12" s="17">
        <f t="shared" si="4"/>
        <v>0.16338956193699905</v>
      </c>
      <c r="AO12" s="17">
        <f t="shared" ref="AO12:AO18" si="15">AO11+0.1</f>
        <v>0.6</v>
      </c>
      <c r="AP12" s="17">
        <f t="shared" si="13"/>
        <v>0.14155312786885255</v>
      </c>
      <c r="AQ12" s="17">
        <f t="shared" ref="AQ12:AQ18" si="16">ABS(AO12*$K$6)</f>
        <v>0.13414524069719769</v>
      </c>
      <c r="AR12" s="17">
        <f t="shared" ref="AR12:AR18" si="17">AR11+0.1</f>
        <v>0.6</v>
      </c>
      <c r="AS12" s="17">
        <f t="shared" ref="AS12:AS18" si="18">AR12*$L$5+(1-AR12)*$M$5</f>
        <v>4.7693927868852487E-2</v>
      </c>
      <c r="AT12" s="17">
        <f t="shared" ref="AT12:AT18" si="19">ABS(AR12*$L$6)</f>
        <v>9.629575118093793E-2</v>
      </c>
    </row>
    <row r="13" spans="2:46" ht="15" outlineLevel="1">
      <c r="B13" s="82">
        <v>20120831</v>
      </c>
      <c r="C13" s="41">
        <v>5.2595999999999997E-2</v>
      </c>
      <c r="D13" s="41">
        <v>-1.9245999999999999E-2</v>
      </c>
      <c r="E13" s="41">
        <f t="shared" si="1"/>
        <v>1.6674999999999999E-2</v>
      </c>
      <c r="G13" s="54" t="s">
        <v>227</v>
      </c>
      <c r="H13" s="41">
        <f>(L6^2-K8)/(K6^2+L6^2-2*K8)</f>
        <v>0.35045447342804603</v>
      </c>
      <c r="I13" s="65">
        <v>0.35045447342804564</v>
      </c>
      <c r="U13" s="17">
        <f>U11+0.1</f>
        <v>0.2</v>
      </c>
      <c r="V13" s="17">
        <f t="shared" si="12"/>
        <v>0.10210961311475417</v>
      </c>
      <c r="W13" s="17">
        <f t="shared" si="4"/>
        <v>8.3679254675518025E-2</v>
      </c>
      <c r="X13" s="17">
        <f t="shared" si="4"/>
        <v>0.11288658312591122</v>
      </c>
      <c r="Y13" s="17">
        <f t="shared" si="4"/>
        <v>0.13595787449293373</v>
      </c>
      <c r="Z13" s="17">
        <f t="shared" si="4"/>
        <v>0.15564609414768293</v>
      </c>
      <c r="AA13" s="17">
        <f t="shared" si="4"/>
        <v>0.1731094151403165</v>
      </c>
      <c r="AB13" s="17">
        <f t="shared" si="4"/>
        <v>0.16976052843009129</v>
      </c>
      <c r="AC13" s="17">
        <f t="shared" si="4"/>
        <v>0.1663442346927155</v>
      </c>
      <c r="AD13" s="17">
        <f t="shared" si="4"/>
        <v>0.16350437399416282</v>
      </c>
      <c r="AO13" s="17">
        <f t="shared" si="15"/>
        <v>0.7</v>
      </c>
      <c r="AP13" s="17">
        <f t="shared" si="13"/>
        <v>0.16297864918032792</v>
      </c>
      <c r="AQ13" s="17">
        <f t="shared" si="16"/>
        <v>0.1565027808133973</v>
      </c>
      <c r="AR13" s="17">
        <f t="shared" si="17"/>
        <v>0.7</v>
      </c>
      <c r="AS13" s="17">
        <f t="shared" si="18"/>
        <v>5.3476249180327902E-2</v>
      </c>
      <c r="AT13" s="17">
        <f t="shared" si="19"/>
        <v>0.11234504304442759</v>
      </c>
    </row>
    <row r="14" spans="2:46" ht="15" outlineLevel="1">
      <c r="B14" s="82">
        <v>20120928</v>
      </c>
      <c r="C14" s="41">
        <v>-3.4393E-2</v>
      </c>
      <c r="D14" s="41">
        <v>1.6528999999999999E-2</v>
      </c>
      <c r="E14" s="41">
        <f t="shared" si="1"/>
        <v>-8.9320000000000007E-3</v>
      </c>
      <c r="G14" s="54" t="s">
        <v>228</v>
      </c>
      <c r="H14" s="41">
        <f>1-H13</f>
        <v>0.64954552657195397</v>
      </c>
      <c r="I14" s="65">
        <f>1-I13</f>
        <v>0.6495455265719543</v>
      </c>
      <c r="U14" s="17">
        <f t="shared" si="11"/>
        <v>0.30000000000000004</v>
      </c>
      <c r="V14" s="17">
        <f t="shared" si="12"/>
        <v>0.11775281311475419</v>
      </c>
      <c r="W14" s="17">
        <f t="shared" si="4"/>
        <v>4.5272422695828721E-2</v>
      </c>
      <c r="X14" s="17">
        <f t="shared" si="4"/>
        <v>9.7902342550705471E-2</v>
      </c>
      <c r="Y14" s="17">
        <f t="shared" si="4"/>
        <v>0.13084397233759593</v>
      </c>
      <c r="Z14" s="17">
        <f t="shared" si="4"/>
        <v>0.15702044936009912</v>
      </c>
      <c r="AA14" s="17">
        <f t="shared" si="4"/>
        <v>0.17941766339302645</v>
      </c>
      <c r="AB14" s="17">
        <f t="shared" si="4"/>
        <v>0.17516747030593371</v>
      </c>
      <c r="AC14" s="17">
        <f t="shared" si="4"/>
        <v>0.17081155514000507</v>
      </c>
      <c r="AD14" s="17">
        <f t="shared" si="4"/>
        <v>0.16717397221974079</v>
      </c>
      <c r="AO14" s="17">
        <f t="shared" si="15"/>
        <v>0.79999999999999993</v>
      </c>
      <c r="AP14" s="17">
        <f t="shared" si="13"/>
        <v>0.18440417049180335</v>
      </c>
      <c r="AQ14" s="17">
        <f t="shared" si="16"/>
        <v>0.17886032092959692</v>
      </c>
      <c r="AR14" s="17">
        <f t="shared" si="17"/>
        <v>0.79999999999999993</v>
      </c>
      <c r="AS14" s="17">
        <f t="shared" si="18"/>
        <v>5.925857049180331E-2</v>
      </c>
      <c r="AT14" s="17">
        <f t="shared" si="19"/>
        <v>0.12839433490791724</v>
      </c>
    </row>
    <row r="15" spans="2:46" ht="14" outlineLevel="1">
      <c r="B15" s="82">
        <v>20121031</v>
      </c>
      <c r="C15" s="41">
        <v>-4.0994999999999997E-2</v>
      </c>
      <c r="D15" s="41">
        <v>1.6531000000000001E-2</v>
      </c>
      <c r="E15" s="41">
        <f t="shared" si="1"/>
        <v>-1.2231999999999998E-2</v>
      </c>
      <c r="G15" s="54" t="s">
        <v>229</v>
      </c>
      <c r="H15" s="41">
        <f>(K6^2*L6^2-K8^2)/(K6^2+L6^2-2*K8)</f>
        <v>1.5809031346648402E-2</v>
      </c>
      <c r="I15" s="41">
        <f>I13^2*K6^2+(1-I13)^2*L6^2+2*I13*(1-I13)*K6*L6*K7</f>
        <v>1.5809031346648399E-2</v>
      </c>
      <c r="U15" s="77">
        <f>Y32</f>
        <v>0.34006651850530856</v>
      </c>
      <c r="V15" s="17">
        <f t="shared" si="12"/>
        <v>0.12402049873757659</v>
      </c>
      <c r="W15" s="17">
        <f t="shared" ref="W15:AD29" si="20">SQRT($U15^2*$K$6^2+(1-$U15)^2*$L$6^2+2*$U15*(1-$U15)*W$3*$K$6*$L$6)</f>
        <v>2.9884142253383688E-2</v>
      </c>
      <c r="X15" s="17">
        <f t="shared" si="20"/>
        <v>9.4582274637430228E-2</v>
      </c>
      <c r="Y15" s="77">
        <f t="shared" si="20"/>
        <v>0.13037849283129516</v>
      </c>
      <c r="Z15" s="17">
        <f t="shared" si="20"/>
        <v>0.15827601242869965</v>
      </c>
      <c r="AA15" s="17">
        <f t="shared" si="20"/>
        <v>0.18194515884655929</v>
      </c>
      <c r="AB15" s="17">
        <f t="shared" si="20"/>
        <v>0.17746405800675732</v>
      </c>
      <c r="AC15" s="17">
        <f t="shared" si="20"/>
        <v>0.17286683586145657</v>
      </c>
      <c r="AD15" s="17">
        <f t="shared" si="20"/>
        <v>0.16902385274580795</v>
      </c>
      <c r="AO15" s="17">
        <f t="shared" si="15"/>
        <v>0.89999999999999991</v>
      </c>
      <c r="AP15" s="17">
        <f t="shared" si="13"/>
        <v>0.20582969180327876</v>
      </c>
      <c r="AQ15" s="17">
        <f t="shared" si="16"/>
        <v>0.20121786104579653</v>
      </c>
      <c r="AR15" s="17">
        <f t="shared" si="17"/>
        <v>0.89999999999999991</v>
      </c>
      <c r="AS15" s="17">
        <f t="shared" si="18"/>
        <v>6.5040891803278725E-2</v>
      </c>
      <c r="AT15" s="17">
        <f t="shared" si="19"/>
        <v>0.1444436267714069</v>
      </c>
    </row>
    <row r="16" spans="2:46" ht="14" outlineLevel="1">
      <c r="B16" s="82">
        <v>20121130</v>
      </c>
      <c r="C16" s="41">
        <v>-5.9389999999999998E-2</v>
      </c>
      <c r="D16" s="41">
        <v>-3.9988999999999997E-2</v>
      </c>
      <c r="E16" s="41">
        <f t="shared" si="1"/>
        <v>-4.9689499999999998E-2</v>
      </c>
      <c r="G16" s="54" t="s">
        <v>230</v>
      </c>
      <c r="H16" s="41">
        <f>SQRT(H15)</f>
        <v>0.12573397053560506</v>
      </c>
      <c r="I16" s="41">
        <f>SQRT(I15)</f>
        <v>0.12573397053560506</v>
      </c>
      <c r="U16" s="77">
        <f>X32</f>
        <v>0.39147717177309982</v>
      </c>
      <c r="V16" s="17">
        <f t="shared" ref="V16" si="21">U16*$K$5+(1-U16)*$L$5</f>
        <v>0.13206277004956371</v>
      </c>
      <c r="W16" s="17">
        <f t="shared" si="20"/>
        <v>1.0138939033162445E-2</v>
      </c>
      <c r="X16" s="77">
        <f t="shared" si="20"/>
        <v>9.3009528784220544E-2</v>
      </c>
      <c r="Y16" s="17">
        <f t="shared" si="20"/>
        <v>0.13114399263636636</v>
      </c>
      <c r="Z16" s="17">
        <f t="shared" si="20"/>
        <v>0.16045784856014952</v>
      </c>
      <c r="AA16" s="17">
        <f t="shared" si="20"/>
        <v>0.18518827048303152</v>
      </c>
      <c r="AB16" s="17">
        <f t="shared" si="20"/>
        <v>0.1805134362104592</v>
      </c>
      <c r="AC16" s="17">
        <f t="shared" si="20"/>
        <v>0.17571427312691082</v>
      </c>
      <c r="AD16" s="17">
        <f t="shared" si="20"/>
        <v>0.17169980872994509</v>
      </c>
      <c r="AO16" s="17">
        <f t="shared" si="15"/>
        <v>0.99999999999999989</v>
      </c>
      <c r="AP16" s="17">
        <f t="shared" si="13"/>
        <v>0.22725521311475419</v>
      </c>
      <c r="AQ16" s="17">
        <f t="shared" si="16"/>
        <v>0.22357540116199615</v>
      </c>
      <c r="AR16" s="77">
        <f t="shared" si="17"/>
        <v>0.99999999999999989</v>
      </c>
      <c r="AS16" s="17">
        <f t="shared" si="18"/>
        <v>7.0823213114754133E-2</v>
      </c>
      <c r="AT16" s="17">
        <f t="shared" si="19"/>
        <v>0.16049291863489654</v>
      </c>
    </row>
    <row r="17" spans="2:46" ht="14" outlineLevel="1">
      <c r="B17" s="82">
        <v>20121231</v>
      </c>
      <c r="C17" s="41">
        <v>3.558E-3</v>
      </c>
      <c r="D17" s="41">
        <v>-4.7105000000000001E-2</v>
      </c>
      <c r="E17" s="41">
        <f t="shared" si="1"/>
        <v>-2.1773500000000001E-2</v>
      </c>
      <c r="G17" s="54" t="s">
        <v>231</v>
      </c>
      <c r="H17" s="65">
        <f>H13*K5+H14*L5</f>
        <v>0.12564550730205026</v>
      </c>
      <c r="I17" s="41">
        <f>I13*K5+I14*L5</f>
        <v>0.12564550730205021</v>
      </c>
      <c r="U17" s="17">
        <f>U14+0.1</f>
        <v>0.4</v>
      </c>
      <c r="V17" s="17">
        <f t="shared" ref="V17:V24" si="22">U17*$K$5+(1-U17)*$L$5</f>
        <v>0.13339601311475419</v>
      </c>
      <c r="W17" s="17">
        <f t="shared" si="20"/>
        <v>6.8655907161395101E-3</v>
      </c>
      <c r="X17" s="17">
        <f t="shared" si="20"/>
        <v>9.3053107503570931E-2</v>
      </c>
      <c r="Y17" s="17">
        <f t="shared" si="20"/>
        <v>0.13141775106986389</v>
      </c>
      <c r="Z17" s="17">
        <f t="shared" si="20"/>
        <v>0.16087998563043912</v>
      </c>
      <c r="AA17" s="17">
        <f t="shared" si="20"/>
        <v>0.1857259116457364</v>
      </c>
      <c r="AB17" s="17">
        <f t="shared" si="20"/>
        <v>0.18102973612255521</v>
      </c>
      <c r="AC17" s="17">
        <f t="shared" si="20"/>
        <v>0.17620844606477878</v>
      </c>
      <c r="AD17" s="17">
        <f t="shared" si="20"/>
        <v>0.17217528949922178</v>
      </c>
      <c r="AO17" s="17">
        <f t="shared" si="15"/>
        <v>1.0999999999999999</v>
      </c>
      <c r="AP17" s="17">
        <f t="shared" si="13"/>
        <v>0.24868073442622962</v>
      </c>
      <c r="AQ17" s="17">
        <f t="shared" si="16"/>
        <v>0.24593294127819576</v>
      </c>
      <c r="AR17" s="17">
        <f t="shared" si="17"/>
        <v>1.0999999999999999</v>
      </c>
      <c r="AS17" s="17">
        <f t="shared" si="18"/>
        <v>7.6605534426229555E-2</v>
      </c>
      <c r="AT17" s="17">
        <f t="shared" si="19"/>
        <v>0.1765422104983862</v>
      </c>
    </row>
    <row r="18" spans="2:46" ht="14" outlineLevel="1">
      <c r="B18" s="82">
        <v>20130131</v>
      </c>
      <c r="C18" s="41">
        <v>2.7716999999999999E-2</v>
      </c>
      <c r="D18" s="41">
        <v>2.5208999999999999E-2</v>
      </c>
      <c r="E18" s="41">
        <f t="shared" si="1"/>
        <v>2.6463E-2</v>
      </c>
      <c r="U18" s="77">
        <v>0.41787999999999997</v>
      </c>
      <c r="V18" s="17">
        <f t="shared" si="22"/>
        <v>0.13619301727475416</v>
      </c>
      <c r="W18" s="77">
        <f t="shared" si="20"/>
        <v>1.5508419754169011E-6</v>
      </c>
      <c r="X18" s="17">
        <f t="shared" si="20"/>
        <v>9.3426913226314176E-2</v>
      </c>
      <c r="Y18" s="17">
        <f t="shared" si="20"/>
        <v>0.13212560776620622</v>
      </c>
      <c r="Z18" s="17">
        <f t="shared" si="20"/>
        <v>0.16182016048744205</v>
      </c>
      <c r="AA18" s="17">
        <f t="shared" si="20"/>
        <v>0.18685382643332094</v>
      </c>
      <c r="AB18" s="17">
        <f t="shared" si="20"/>
        <v>0.18212258187895097</v>
      </c>
      <c r="AC18" s="17">
        <f t="shared" si="20"/>
        <v>0.17726510431479958</v>
      </c>
      <c r="AD18" s="17">
        <f t="shared" si="20"/>
        <v>0.17320152116170856</v>
      </c>
      <c r="AO18" s="17">
        <f t="shared" si="15"/>
        <v>1.2</v>
      </c>
      <c r="AP18" s="17">
        <f t="shared" si="13"/>
        <v>0.27010625573770508</v>
      </c>
      <c r="AQ18" s="17">
        <f t="shared" si="16"/>
        <v>0.26829048139439537</v>
      </c>
      <c r="AR18" s="17">
        <f t="shared" si="17"/>
        <v>1.2</v>
      </c>
      <c r="AS18" s="17">
        <f t="shared" si="18"/>
        <v>8.2387855737704963E-2</v>
      </c>
      <c r="AT18" s="17">
        <f t="shared" si="19"/>
        <v>0.19259150236187586</v>
      </c>
    </row>
    <row r="19" spans="2:46" ht="14">
      <c r="B19" s="82">
        <v>20130228</v>
      </c>
      <c r="C19" s="41">
        <v>2.1128999999999998E-2</v>
      </c>
      <c r="D19" s="41">
        <v>1.1866E-2</v>
      </c>
      <c r="E19" s="41">
        <f t="shared" si="1"/>
        <v>1.6497499999999998E-2</v>
      </c>
      <c r="G19" s="54"/>
      <c r="H19" s="41"/>
      <c r="U19" s="17">
        <f>U17+0.1</f>
        <v>0.5</v>
      </c>
      <c r="V19" s="17">
        <f t="shared" si="22"/>
        <v>0.14903921311475418</v>
      </c>
      <c r="W19" s="17">
        <f t="shared" si="20"/>
        <v>3.1541241263549749E-2</v>
      </c>
      <c r="X19" s="17">
        <f t="shared" si="20"/>
        <v>9.9826935580080822E-2</v>
      </c>
      <c r="Y19" s="17">
        <f t="shared" si="20"/>
        <v>0.13760808200892038</v>
      </c>
      <c r="Z19" s="17">
        <f t="shared" si="20"/>
        <v>0.16705254083981455</v>
      </c>
      <c r="AA19" s="17">
        <f t="shared" si="20"/>
        <v>0.19203415989844635</v>
      </c>
      <c r="AB19" s="17">
        <f t="shared" si="20"/>
        <v>0.18730457851993162</v>
      </c>
      <c r="AC19" s="17">
        <f t="shared" si="20"/>
        <v>0.18245243681890469</v>
      </c>
      <c r="AD19" s="17">
        <f t="shared" si="20"/>
        <v>0.17839635729034811</v>
      </c>
      <c r="AS19" s="17"/>
      <c r="AT19" s="17"/>
    </row>
    <row r="20" spans="2:46" ht="14">
      <c r="B20" s="82">
        <v>20130328</v>
      </c>
      <c r="C20" s="41">
        <v>2.8957E-2</v>
      </c>
      <c r="D20" s="41">
        <v>6.386E-2</v>
      </c>
      <c r="E20" s="41">
        <f t="shared" si="1"/>
        <v>4.6408499999999998E-2</v>
      </c>
      <c r="G20" s="54" t="s">
        <v>245</v>
      </c>
      <c r="U20" s="17">
        <f t="shared" ref="U20:U29" si="23">U19+0.1</f>
        <v>0.6</v>
      </c>
      <c r="V20" s="17">
        <f t="shared" si="22"/>
        <v>0.16468241311475421</v>
      </c>
      <c r="W20" s="17">
        <f t="shared" si="20"/>
        <v>6.9948073243239053E-2</v>
      </c>
      <c r="X20" s="17">
        <f t="shared" si="20"/>
        <v>0.11620876658252217</v>
      </c>
      <c r="Y20" s="17">
        <f t="shared" si="20"/>
        <v>0.14871523765512634</v>
      </c>
      <c r="Z20" s="17">
        <f t="shared" si="20"/>
        <v>0.17529394282464611</v>
      </c>
      <c r="AA20" s="17">
        <f t="shared" si="20"/>
        <v>0.19834240815115634</v>
      </c>
      <c r="AB20" s="17">
        <f t="shared" si="20"/>
        <v>0.19395195790494604</v>
      </c>
      <c r="AC20" s="17">
        <f t="shared" si="20"/>
        <v>0.18945979277705347</v>
      </c>
      <c r="AD20" s="17">
        <f t="shared" si="20"/>
        <v>0.18571463843407934</v>
      </c>
    </row>
    <row r="21" spans="2:46" ht="16">
      <c r="B21" s="82">
        <v>20130430</v>
      </c>
      <c r="C21" s="41">
        <v>0.15714</v>
      </c>
      <c r="D21" s="41">
        <v>3.8621000000000003E-2</v>
      </c>
      <c r="E21" s="41">
        <f t="shared" si="1"/>
        <v>9.7880500000000009E-2</v>
      </c>
      <c r="G21" s="73" t="s">
        <v>224</v>
      </c>
      <c r="H21" s="74" t="s">
        <v>238</v>
      </c>
      <c r="I21" s="75" t="s">
        <v>239</v>
      </c>
      <c r="J21" s="75" t="s">
        <v>246</v>
      </c>
      <c r="K21" s="75" t="s">
        <v>205</v>
      </c>
      <c r="U21" s="17">
        <f t="shared" si="23"/>
        <v>0.7</v>
      </c>
      <c r="V21" s="17">
        <f t="shared" si="22"/>
        <v>0.18032561311475417</v>
      </c>
      <c r="W21" s="17">
        <f t="shared" si="20"/>
        <v>0.10835490522292833</v>
      </c>
      <c r="X21" s="17">
        <f t="shared" si="20"/>
        <v>0.1388382580776483</v>
      </c>
      <c r="Y21" s="17">
        <f t="shared" si="20"/>
        <v>0.16374168170078612</v>
      </c>
      <c r="Z21" s="17">
        <f t="shared" si="20"/>
        <v>0.18532839703177559</v>
      </c>
      <c r="AA21" s="17">
        <f t="shared" si="20"/>
        <v>0.20465065640386629</v>
      </c>
      <c r="AB21" s="17">
        <f t="shared" si="20"/>
        <v>0.20093490458977048</v>
      </c>
      <c r="AC21" s="17">
        <f t="shared" si="20"/>
        <v>0.19714913288794089</v>
      </c>
      <c r="AD21" s="17">
        <f t="shared" si="20"/>
        <v>0.19400600562056491</v>
      </c>
    </row>
    <row r="22" spans="2:46" ht="14">
      <c r="B22" s="82">
        <v>20130531</v>
      </c>
      <c r="C22" s="41">
        <v>6.1329000000000002E-2</v>
      </c>
      <c r="D22" s="41">
        <v>-3.1008999999999998E-2</v>
      </c>
      <c r="E22" s="41">
        <f t="shared" si="1"/>
        <v>1.5160000000000002E-2</v>
      </c>
      <c r="G22" s="17">
        <v>-0.5</v>
      </c>
      <c r="H22" s="17">
        <f t="shared" ref="H22:H25" si="24">G22*$K$5+(1-G22)*$L$5</f>
        <v>-7.3927868852458889E-3</v>
      </c>
      <c r="I22" s="17">
        <f t="shared" ref="I22:I25" si="25">SQRT(G22^2*$K$6^2+(1-G22)^2*$L$6^2+2*G22*(1-G22)*$K$7*$K$6*$L$6)</f>
        <v>0.27275999895704556</v>
      </c>
      <c r="J22" s="17">
        <f>SQRT(G22^2*$K$6^2+(1-G22)^2*$L$6^2+2*G22*(1-G22)*$K$8)</f>
        <v>0.27275999895704556</v>
      </c>
      <c r="K22" s="17">
        <f>(H22-$M$5)/I22</f>
        <v>-7.4764580448826584E-2</v>
      </c>
      <c r="U22" s="17">
        <f t="shared" si="23"/>
        <v>0.79999999999999993</v>
      </c>
      <c r="V22" s="17">
        <f t="shared" si="22"/>
        <v>0.1959688131147542</v>
      </c>
      <c r="W22" s="17">
        <f t="shared" si="20"/>
        <v>0.14676173720261759</v>
      </c>
      <c r="X22" s="17">
        <f t="shared" si="20"/>
        <v>0.16516709870165805</v>
      </c>
      <c r="Y22" s="17">
        <f t="shared" si="20"/>
        <v>0.181717730231027</v>
      </c>
      <c r="Z22" s="17">
        <f t="shared" si="20"/>
        <v>0.19688193534986739</v>
      </c>
      <c r="AA22" s="17">
        <f t="shared" si="20"/>
        <v>0.21095890465657624</v>
      </c>
      <c r="AB22" s="17">
        <f t="shared" si="20"/>
        <v>0.208219660110528</v>
      </c>
      <c r="AC22" s="17">
        <f t="shared" si="20"/>
        <v>0.20544389564838669</v>
      </c>
      <c r="AD22" s="17">
        <f t="shared" si="20"/>
        <v>0.20315134791308437</v>
      </c>
      <c r="AO22" s="54" t="s">
        <v>232</v>
      </c>
    </row>
    <row r="23" spans="2:46" ht="16">
      <c r="B23" s="82">
        <v>20130628</v>
      </c>
      <c r="C23" s="41">
        <v>-1.0172E-2</v>
      </c>
      <c r="D23" s="41">
        <v>-4.6769999999999997E-3</v>
      </c>
      <c r="E23" s="41">
        <f t="shared" si="1"/>
        <v>-7.4245000000000005E-3</v>
      </c>
      <c r="G23" s="17">
        <f t="shared" ref="G23:G30" si="26">G22+0.1</f>
        <v>-0.4</v>
      </c>
      <c r="H23" s="17">
        <f t="shared" si="24"/>
        <v>8.2504131147541071E-3</v>
      </c>
      <c r="I23" s="17">
        <f t="shared" si="25"/>
        <v>0.24785034595632</v>
      </c>
      <c r="J23" s="17">
        <f t="shared" ref="J23:J43" si="27">SQRT(G23^2*$K$6^2+(1-G23)^2*$L$6^2+2*G23*(1-G23)*$K$8)</f>
        <v>0.24785034595632</v>
      </c>
      <c r="K23" s="17">
        <f t="shared" ref="K23:K43" si="28">(H23-$M$5)/I23</f>
        <v>-1.9163123888005135E-2</v>
      </c>
      <c r="U23" s="17">
        <f t="shared" si="23"/>
        <v>0.89999999999999991</v>
      </c>
      <c r="V23" s="17">
        <f t="shared" si="22"/>
        <v>0.21161201311475419</v>
      </c>
      <c r="W23" s="17">
        <f t="shared" si="20"/>
        <v>0.18516856918230684</v>
      </c>
      <c r="X23" s="17">
        <f t="shared" si="20"/>
        <v>0.19369254810935257</v>
      </c>
      <c r="Y23" s="17">
        <f t="shared" si="20"/>
        <v>0.20185689825508801</v>
      </c>
      <c r="Z23" s="17">
        <f t="shared" si="20"/>
        <v>0.20970362789717314</v>
      </c>
      <c r="AA23" s="17">
        <f t="shared" si="20"/>
        <v>0.21726715290928622</v>
      </c>
      <c r="AB23" s="17">
        <f t="shared" si="20"/>
        <v>0.21577565872288035</v>
      </c>
      <c r="AC23" s="17">
        <f t="shared" si="20"/>
        <v>0.21427378295367522</v>
      </c>
      <c r="AD23" s="17">
        <f t="shared" si="20"/>
        <v>0.21304071619028603</v>
      </c>
      <c r="AO23" s="73" t="s">
        <v>224</v>
      </c>
      <c r="AP23" s="74" t="s">
        <v>238</v>
      </c>
      <c r="AQ23" s="75" t="s">
        <v>239</v>
      </c>
      <c r="AR23" s="67" t="s">
        <v>233</v>
      </c>
      <c r="AS23" s="72"/>
      <c r="AT23" s="72"/>
    </row>
    <row r="24" spans="2:46" ht="14">
      <c r="B24" s="82">
        <v>20130731</v>
      </c>
      <c r="C24" s="41">
        <v>-7.8303999999999999E-2</v>
      </c>
      <c r="D24" s="41">
        <v>4.6315000000000002E-2</v>
      </c>
      <c r="E24" s="41">
        <f t="shared" si="1"/>
        <v>-1.5994499999999998E-2</v>
      </c>
      <c r="G24" s="17">
        <f t="shared" si="26"/>
        <v>-0.30000000000000004</v>
      </c>
      <c r="H24" s="17">
        <f t="shared" si="24"/>
        <v>2.3893613114754117E-2</v>
      </c>
      <c r="I24" s="17">
        <f t="shared" si="25"/>
        <v>0.22378936181277143</v>
      </c>
      <c r="J24" s="17">
        <f t="shared" si="27"/>
        <v>0.22378936181277143</v>
      </c>
      <c r="K24" s="17">
        <f t="shared" si="28"/>
        <v>4.8677975693357689E-2</v>
      </c>
      <c r="U24" s="17">
        <f t="shared" si="23"/>
        <v>0.99999999999999989</v>
      </c>
      <c r="V24" s="17">
        <f t="shared" si="22"/>
        <v>0.22725521311475419</v>
      </c>
      <c r="W24" s="17">
        <f t="shared" si="20"/>
        <v>0.22357540116199612</v>
      </c>
      <c r="X24" s="17">
        <f t="shared" si="20"/>
        <v>0.22357540116199612</v>
      </c>
      <c r="Y24" s="17">
        <f t="shared" si="20"/>
        <v>0.22357540116199615</v>
      </c>
      <c r="Z24" s="17">
        <f t="shared" si="20"/>
        <v>0.22357540116199615</v>
      </c>
      <c r="AA24" s="17">
        <f t="shared" si="20"/>
        <v>0.22357540116199615</v>
      </c>
      <c r="AB24" s="17">
        <f t="shared" si="20"/>
        <v>0.22357540116199615</v>
      </c>
      <c r="AC24" s="17">
        <f t="shared" si="20"/>
        <v>0.22357540116199615</v>
      </c>
      <c r="AD24" s="17">
        <f t="shared" si="20"/>
        <v>0.22357540116199615</v>
      </c>
      <c r="AO24" s="17">
        <v>0.6214756032182891</v>
      </c>
      <c r="AP24" s="17">
        <f>AO24*$K$5+(1-AO24)*$L$5</f>
        <v>0.16804188467739761</v>
      </c>
      <c r="AQ24" s="17">
        <f>SQRT(AO24^2*$K$6^2+(1-AO24)^2*$L$6^2+2*AO24*(1-AO24)*$K$7*$K$6*$L$6)</f>
        <v>0.14750957551139479</v>
      </c>
      <c r="AR24" s="17">
        <f>(AP24-M5)/AQ24</f>
        <v>1.0510631878634953</v>
      </c>
      <c r="AS24" s="17"/>
      <c r="AT24" s="17"/>
    </row>
    <row r="25" spans="2:46" ht="14">
      <c r="B25" s="82">
        <v>20130830</v>
      </c>
      <c r="C25" s="41">
        <v>5.6218999999999998E-2</v>
      </c>
      <c r="D25" s="41">
        <v>-5.7607999999999999E-2</v>
      </c>
      <c r="E25" s="41">
        <f t="shared" si="1"/>
        <v>-6.9450000000000067E-4</v>
      </c>
      <c r="G25" s="17">
        <f t="shared" si="26"/>
        <v>-0.20000000000000004</v>
      </c>
      <c r="H25" s="17">
        <f t="shared" si="24"/>
        <v>3.9536813114754113E-2</v>
      </c>
      <c r="I25" s="17">
        <f t="shared" si="25"/>
        <v>0.20088223027621813</v>
      </c>
      <c r="J25" s="17">
        <f t="shared" si="27"/>
        <v>0.20088223027621813</v>
      </c>
      <c r="K25" s="17">
        <f t="shared" si="28"/>
        <v>0.13210134653655192</v>
      </c>
      <c r="U25" s="17">
        <f t="shared" si="23"/>
        <v>1.0999999999999999</v>
      </c>
      <c r="V25" s="17">
        <f t="shared" ref="V25:V29" si="29">U25*$K$5+(1-U25)*$L$5</f>
        <v>0.24289841311475421</v>
      </c>
      <c r="W25" s="17">
        <f t="shared" si="20"/>
        <v>0.26198223314168539</v>
      </c>
      <c r="X25" s="17">
        <f t="shared" si="20"/>
        <v>0.25433765141733178</v>
      </c>
      <c r="Y25" s="17">
        <f t="shared" si="20"/>
        <v>0.24645606378229765</v>
      </c>
      <c r="Z25" s="17">
        <f t="shared" si="20"/>
        <v>0.23831395641389477</v>
      </c>
      <c r="AA25" s="17">
        <f t="shared" si="20"/>
        <v>0.22988364941470613</v>
      </c>
      <c r="AB25" s="17">
        <f t="shared" si="20"/>
        <v>0.23159426197319216</v>
      </c>
      <c r="AC25" s="17">
        <f t="shared" si="20"/>
        <v>0.23329233182766984</v>
      </c>
      <c r="AD25" s="17">
        <f t="shared" si="20"/>
        <v>0.23466851068802475</v>
      </c>
    </row>
    <row r="26" spans="2:46" ht="14">
      <c r="B26" s="82">
        <v>20130930</v>
      </c>
      <c r="C26" s="41">
        <v>-3.5929999999999998E-3</v>
      </c>
      <c r="D26" s="41">
        <v>1.3428000000000001E-2</v>
      </c>
      <c r="E26" s="41">
        <f t="shared" si="1"/>
        <v>4.9175E-3</v>
      </c>
      <c r="G26" s="17">
        <f t="shared" si="26"/>
        <v>-0.10000000000000003</v>
      </c>
      <c r="H26" s="17">
        <f>G26*$K$5+(1-G26)*$L$5</f>
        <v>5.5180013114754137E-2</v>
      </c>
      <c r="I26" s="17">
        <f>SQRT(G26^2*$K$6^2+(1-G26)^2*$L$6^2+2*G26*(1-G26)*$K$7*$K$6*$L$6)</f>
        <v>0.17957107208904094</v>
      </c>
      <c r="J26" s="17">
        <f t="shared" si="27"/>
        <v>0.17957107208904094</v>
      </c>
      <c r="K26" s="17">
        <f t="shared" si="28"/>
        <v>0.23489314077179999</v>
      </c>
      <c r="U26" s="17">
        <f t="shared" si="23"/>
        <v>1.2</v>
      </c>
      <c r="V26" s="17">
        <f t="shared" si="29"/>
        <v>0.25854161311475427</v>
      </c>
      <c r="W26" s="17">
        <f t="shared" si="20"/>
        <v>0.30038906512137464</v>
      </c>
      <c r="X26" s="17">
        <f t="shared" si="20"/>
        <v>0.28569537266869394</v>
      </c>
      <c r="Y26" s="17">
        <f t="shared" si="20"/>
        <v>0.27020381471051497</v>
      </c>
      <c r="Z26" s="17">
        <f t="shared" si="20"/>
        <v>0.25376831363258245</v>
      </c>
      <c r="AA26" s="17">
        <f t="shared" si="20"/>
        <v>0.23619189766741608</v>
      </c>
      <c r="AB26" s="17">
        <f t="shared" si="20"/>
        <v>0.23981026128957256</v>
      </c>
      <c r="AC26" s="17">
        <f t="shared" si="20"/>
        <v>0.24337483500931434</v>
      </c>
      <c r="AD26" s="17">
        <f t="shared" si="20"/>
        <v>0.24624458667396976</v>
      </c>
    </row>
    <row r="27" spans="2:46" ht="14">
      <c r="B27" s="82">
        <v>20131031</v>
      </c>
      <c r="C27" s="41">
        <v>6.3852000000000006E-2</v>
      </c>
      <c r="D27" s="41">
        <v>3.7723E-2</v>
      </c>
      <c r="E27" s="41">
        <f t="shared" si="1"/>
        <v>5.0787499999999999E-2</v>
      </c>
      <c r="G27" s="17">
        <f t="shared" ref="G27" si="30">G26+0.1</f>
        <v>0</v>
      </c>
      <c r="H27" s="17">
        <f t="shared" ref="H27:H31" si="31">G27*$K$5+(1-G27)*$L$5</f>
        <v>7.0823213114754147E-2</v>
      </c>
      <c r="I27" s="17">
        <f t="shared" ref="I27:I29" si="32">SQRT(G27^2*$K$6^2+(1-G27)^2*$L$6^2+2*G27*(1-G27)*$K$7*$K$6*$L$6)</f>
        <v>0.16049291863489656</v>
      </c>
      <c r="J27" s="17">
        <f t="shared" si="27"/>
        <v>0.16049291863489656</v>
      </c>
      <c r="K27" s="17">
        <f t="shared" si="28"/>
        <v>0.36028513660652833</v>
      </c>
      <c r="O27" s="17"/>
      <c r="P27" s="17"/>
      <c r="Q27" s="17"/>
      <c r="R27" s="17"/>
      <c r="S27" s="17"/>
      <c r="U27" s="17">
        <f t="shared" si="23"/>
        <v>1.3</v>
      </c>
      <c r="V27" s="17">
        <f t="shared" si="29"/>
        <v>0.27418481311475423</v>
      </c>
      <c r="W27" s="17">
        <f t="shared" si="20"/>
        <v>0.338795897101064</v>
      </c>
      <c r="X27" s="17">
        <f t="shared" si="20"/>
        <v>0.31747216431083636</v>
      </c>
      <c r="Y27" s="17">
        <f t="shared" si="20"/>
        <v>0.29460904658869286</v>
      </c>
      <c r="Z27" s="17">
        <f t="shared" si="20"/>
        <v>0.2698155028006925</v>
      </c>
      <c r="AA27" s="17">
        <f t="shared" si="20"/>
        <v>0.24250014592012606</v>
      </c>
      <c r="AB27" s="17">
        <f t="shared" si="20"/>
        <v>0.24820382295070326</v>
      </c>
      <c r="AC27" s="17">
        <f t="shared" si="20"/>
        <v>0.25377934250723733</v>
      </c>
      <c r="AD27" s="17">
        <f t="shared" si="20"/>
        <v>0.2582386874150413</v>
      </c>
      <c r="AO27" s="54" t="s">
        <v>234</v>
      </c>
      <c r="AR27" s="54" t="s">
        <v>251</v>
      </c>
    </row>
    <row r="28" spans="2:46" ht="16">
      <c r="B28" s="82">
        <v>20131129</v>
      </c>
      <c r="C28" s="41">
        <v>8.4875000000000006E-2</v>
      </c>
      <c r="D28" s="41">
        <v>5.5504999999999999E-2</v>
      </c>
      <c r="E28" s="41">
        <f t="shared" si="1"/>
        <v>7.0190000000000002E-2</v>
      </c>
      <c r="G28" s="17">
        <f t="shared" si="26"/>
        <v>0.1</v>
      </c>
      <c r="H28" s="17">
        <f t="shared" si="31"/>
        <v>8.6466413114754156E-2</v>
      </c>
      <c r="I28" s="17">
        <f t="shared" si="32"/>
        <v>0.14453474130107105</v>
      </c>
      <c r="J28" s="17">
        <f t="shared" si="27"/>
        <v>0.14453474130107105</v>
      </c>
      <c r="K28" s="17">
        <f t="shared" si="28"/>
        <v>0.50829587719481906</v>
      </c>
      <c r="O28" s="17"/>
      <c r="P28" s="17"/>
      <c r="Q28" s="17"/>
      <c r="R28" s="17"/>
      <c r="S28" s="17"/>
      <c r="U28" s="17">
        <f t="shared" si="23"/>
        <v>1.4000000000000001</v>
      </c>
      <c r="V28" s="17">
        <f t="shared" si="29"/>
        <v>0.28982801311475426</v>
      </c>
      <c r="W28" s="17">
        <f t="shared" si="20"/>
        <v>0.37720272908075336</v>
      </c>
      <c r="X28" s="17">
        <f t="shared" si="20"/>
        <v>0.34955375605504868</v>
      </c>
      <c r="Y28" s="17">
        <f t="shared" si="20"/>
        <v>0.31952113845318086</v>
      </c>
      <c r="Z28" s="17">
        <f t="shared" si="20"/>
        <v>0.28635587555459913</v>
      </c>
      <c r="AA28" s="17">
        <f t="shared" si="20"/>
        <v>0.24880839417283601</v>
      </c>
      <c r="AB28" s="17">
        <f t="shared" si="20"/>
        <v>0.25675753368035864</v>
      </c>
      <c r="AC28" s="17">
        <f t="shared" si="20"/>
        <v>0.26446785285243202</v>
      </c>
      <c r="AD28" s="17">
        <f t="shared" si="20"/>
        <v>0.27059523193020818</v>
      </c>
      <c r="AO28" s="73" t="s">
        <v>235</v>
      </c>
      <c r="AP28" s="74" t="s">
        <v>238</v>
      </c>
      <c r="AQ28" s="75" t="s">
        <v>239</v>
      </c>
      <c r="AR28" s="74" t="s">
        <v>238</v>
      </c>
      <c r="AS28" s="75" t="s">
        <v>239</v>
      </c>
    </row>
    <row r="29" spans="2:46" ht="14">
      <c r="B29" s="82">
        <v>20131231</v>
      </c>
      <c r="C29" s="41">
        <v>-1.8883E-2</v>
      </c>
      <c r="D29" s="41">
        <v>-2.2837E-2</v>
      </c>
      <c r="E29" s="41">
        <f t="shared" si="1"/>
        <v>-2.086E-2</v>
      </c>
      <c r="G29" s="17">
        <f t="shared" si="26"/>
        <v>0.2</v>
      </c>
      <c r="H29" s="17">
        <f t="shared" si="31"/>
        <v>0.10210961311475417</v>
      </c>
      <c r="I29" s="17">
        <f t="shared" si="32"/>
        <v>0.13282587648597519</v>
      </c>
      <c r="J29" s="17">
        <f t="shared" si="27"/>
        <v>0.13282587648597519</v>
      </c>
      <c r="K29" s="17">
        <f t="shared" si="28"/>
        <v>0.67087540072933805</v>
      </c>
      <c r="U29" s="17">
        <f t="shared" si="23"/>
        <v>1.5000000000000002</v>
      </c>
      <c r="V29" s="17">
        <f t="shared" si="29"/>
        <v>0.30547121311475428</v>
      </c>
      <c r="W29" s="17">
        <f t="shared" si="20"/>
        <v>0.41560956106044267</v>
      </c>
      <c r="X29" s="17">
        <f t="shared" si="20"/>
        <v>0.38186333385684113</v>
      </c>
      <c r="Y29" s="17">
        <f t="shared" si="20"/>
        <v>0.34483025424644637</v>
      </c>
      <c r="Z29" s="17">
        <f t="shared" si="20"/>
        <v>0.30330875810480051</v>
      </c>
      <c r="AA29" s="17">
        <f t="shared" si="20"/>
        <v>0.25511664242554599</v>
      </c>
      <c r="AB29" s="17">
        <f t="shared" si="20"/>
        <v>0.26545591261564017</v>
      </c>
      <c r="AC29" s="17">
        <f t="shared" si="20"/>
        <v>0.27540730172368505</v>
      </c>
      <c r="AD29" s="17">
        <f t="shared" si="20"/>
        <v>0.28326679308170499</v>
      </c>
      <c r="AO29" s="17">
        <v>-0.2</v>
      </c>
      <c r="AP29" s="17">
        <f>$AO29*$AP$24+(1-$AO29)*$M$5</f>
        <v>-1.8008376935479523E-2</v>
      </c>
      <c r="AQ29" s="17">
        <f>ABS($AO29*$AQ$24)</f>
        <v>2.950191510227896E-2</v>
      </c>
      <c r="AR29" s="17">
        <f>$AO29*$AP$24+(1-$AO29)*$N$5</f>
        <v>6.2391623064520479E-2</v>
      </c>
      <c r="AS29" s="17">
        <f>ABS($AO29*$AQ$24)</f>
        <v>2.950191510227896E-2</v>
      </c>
    </row>
    <row r="30" spans="2:46" ht="14">
      <c r="B30" s="82">
        <v>20140131</v>
      </c>
      <c r="C30" s="41">
        <v>1.1494000000000001E-2</v>
      </c>
      <c r="D30" s="41">
        <v>-5.0958999999999997E-2</v>
      </c>
      <c r="E30" s="41">
        <f t="shared" si="1"/>
        <v>-1.97325E-2</v>
      </c>
      <c r="G30" s="17">
        <f t="shared" si="26"/>
        <v>0.30000000000000004</v>
      </c>
      <c r="H30" s="17">
        <f t="shared" si="31"/>
        <v>0.11775281311475419</v>
      </c>
      <c r="I30" s="17">
        <f t="shared" ref="I30" si="33">SQRT(G30^2*$K$6^2+(1-G30)^2*$L$6^2+2*G30*(1-G30)*$K$7*$K$6*$L$6)</f>
        <v>0.12655134529449907</v>
      </c>
      <c r="J30" s="17">
        <f t="shared" si="27"/>
        <v>0.12655134529449907</v>
      </c>
      <c r="K30" s="17">
        <f t="shared" si="28"/>
        <v>0.82774950255157487</v>
      </c>
      <c r="AO30" s="17">
        <f t="shared" ref="AO30:AO34" si="34">AO29+0.1</f>
        <v>-0.1</v>
      </c>
      <c r="AP30" s="17">
        <f t="shared" ref="AP30:AP51" si="35">$AO30*$AP$24+(1-$AO30)*$M$5</f>
        <v>-2.5041884677397611E-3</v>
      </c>
      <c r="AQ30" s="17">
        <f t="shared" ref="AQ30:AQ51" si="36">ABS($AO30*$AQ$24)</f>
        <v>1.475095755113948E-2</v>
      </c>
      <c r="AR30" s="17">
        <f t="shared" ref="AR30:AR51" si="37">$AO30*$AP$24+(1-$AO30)*$N$5</f>
        <v>7.1195811532260248E-2</v>
      </c>
      <c r="AS30" s="17">
        <f t="shared" ref="AS30:AS51" si="38">ABS($AO30*$AQ$24)</f>
        <v>1.475095755113948E-2</v>
      </c>
    </row>
    <row r="31" spans="2:46" ht="14">
      <c r="B31" s="82">
        <v>20140228</v>
      </c>
      <c r="C31" s="41">
        <v>1.9820000000000001E-2</v>
      </c>
      <c r="D31" s="41">
        <v>2.6800000000000001E-4</v>
      </c>
      <c r="E31" s="41">
        <f t="shared" si="1"/>
        <v>1.0044000000000001E-2</v>
      </c>
      <c r="G31" s="65">
        <f>H13</f>
        <v>0.35045447342804603</v>
      </c>
      <c r="H31" s="17">
        <f t="shared" si="31"/>
        <v>0.12564550730205026</v>
      </c>
      <c r="I31" s="17">
        <f t="shared" ref="I31" si="39">SQRT(G31^2*$K$6^2+(1-G31)^2*$L$6^2+2*G31*(1-G31)*$K$7*$K$6*$L$6)</f>
        <v>0.12573397053560506</v>
      </c>
      <c r="J31" s="17">
        <f t="shared" si="27"/>
        <v>0.12573397053560506</v>
      </c>
      <c r="K31" s="17">
        <f t="shared" si="28"/>
        <v>0.89590352410092355</v>
      </c>
      <c r="U31" s="54" t="s">
        <v>166</v>
      </c>
      <c r="AO31" s="77">
        <f t="shared" si="34"/>
        <v>0</v>
      </c>
      <c r="AP31" s="17">
        <f t="shared" si="35"/>
        <v>1.2999999999999999E-2</v>
      </c>
      <c r="AQ31" s="17">
        <f t="shared" si="36"/>
        <v>0</v>
      </c>
      <c r="AR31" s="17">
        <f t="shared" si="37"/>
        <v>0.08</v>
      </c>
      <c r="AS31" s="17">
        <f t="shared" si="38"/>
        <v>0</v>
      </c>
    </row>
    <row r="32" spans="2:46" ht="14">
      <c r="B32" s="82">
        <v>20140331</v>
      </c>
      <c r="C32" s="41">
        <v>6.9956000000000004E-2</v>
      </c>
      <c r="D32" s="41">
        <v>2.9585E-2</v>
      </c>
      <c r="E32" s="41">
        <f t="shared" si="1"/>
        <v>4.9770500000000002E-2</v>
      </c>
      <c r="G32" s="17">
        <f>G30+0.1</f>
        <v>0.4</v>
      </c>
      <c r="H32" s="17">
        <f t="shared" ref="H32:H38" si="40">G32*$K$5+(1-G32)*$L$5</f>
        <v>0.13339601311475419</v>
      </c>
      <c r="I32" s="17">
        <f t="shared" ref="I32:I38" si="41">SQRT(G32^2*$K$6^2+(1-G32)^2*$L$6^2+2*G32*(1-G32)*$K$7*$K$6*$L$6)</f>
        <v>0.12652225115649632</v>
      </c>
      <c r="J32" s="17">
        <f t="shared" si="27"/>
        <v>0.12652225115649632</v>
      </c>
      <c r="K32" s="17">
        <f t="shared" si="28"/>
        <v>0.95157975782327375</v>
      </c>
      <c r="U32" s="52" t="s">
        <v>249</v>
      </c>
      <c r="W32" s="41">
        <f t="shared" ref="W32:AD32" si="42">($L$6^2-W3*$K$6*$L$6)/($K$6^2+$L$6^2-2*W3*$L$6*$K$6)</f>
        <v>0.41787596206781702</v>
      </c>
      <c r="X32" s="41">
        <f t="shared" si="42"/>
        <v>0.39147717177309982</v>
      </c>
      <c r="Y32" s="41">
        <f t="shared" si="42"/>
        <v>0.34006651850530856</v>
      </c>
      <c r="Z32" s="41">
        <f t="shared" si="42"/>
        <v>0.1960992336151556</v>
      </c>
      <c r="AA32" s="41">
        <f t="shared" si="42"/>
        <v>-2.5441756919752012</v>
      </c>
      <c r="AB32" s="41">
        <f t="shared" si="42"/>
        <v>-0.58588658996594789</v>
      </c>
      <c r="AC32" s="41">
        <f t="shared" si="42"/>
        <v>-0.16080016502889827</v>
      </c>
      <c r="AD32" s="41">
        <f t="shared" si="42"/>
        <v>-8.5067726291629918E-4</v>
      </c>
      <c r="AO32" s="17">
        <f t="shared" si="34"/>
        <v>0.1</v>
      </c>
      <c r="AP32" s="17">
        <f t="shared" si="35"/>
        <v>2.8504188467739763E-2</v>
      </c>
      <c r="AQ32" s="17">
        <f t="shared" si="36"/>
        <v>1.475095755113948E-2</v>
      </c>
      <c r="AR32" s="17">
        <f t="shared" si="37"/>
        <v>8.880418846773977E-2</v>
      </c>
      <c r="AS32" s="17">
        <f t="shared" si="38"/>
        <v>1.475095755113948E-2</v>
      </c>
    </row>
    <row r="33" spans="2:45" ht="16">
      <c r="B33" s="82">
        <v>20140430</v>
      </c>
      <c r="C33" s="41">
        <v>-1.4394000000000001E-2</v>
      </c>
      <c r="D33" s="41">
        <v>4.2915000000000002E-2</v>
      </c>
      <c r="E33" s="41">
        <f t="shared" si="1"/>
        <v>1.4260500000000001E-2</v>
      </c>
      <c r="G33" s="17">
        <f t="shared" ref="G33:G43" si="43">G32+0.1</f>
        <v>0.5</v>
      </c>
      <c r="H33" s="17">
        <f t="shared" si="40"/>
        <v>0.14903921311475418</v>
      </c>
      <c r="I33" s="17">
        <f t="shared" si="41"/>
        <v>0.13274270070270353</v>
      </c>
      <c r="J33" s="17">
        <f t="shared" si="27"/>
        <v>0.13274270070270353</v>
      </c>
      <c r="K33" s="17">
        <f t="shared" si="28"/>
        <v>1.0248338507096797</v>
      </c>
      <c r="U33" s="81" t="s">
        <v>238</v>
      </c>
      <c r="W33" s="41">
        <f>W32*$K$5+(1-W32)*$L$5</f>
        <v>0.13619238561294694</v>
      </c>
      <c r="X33" s="41">
        <f t="shared" ref="X33:AD33" si="44">X32*$K$5+(1-X32)*$L$5</f>
        <v>0.13206277004956371</v>
      </c>
      <c r="Y33" s="41">
        <f t="shared" si="44"/>
        <v>0.12402049873757659</v>
      </c>
      <c r="Z33" s="41">
        <f t="shared" si="44"/>
        <v>0.10149940842764019</v>
      </c>
      <c r="AA33" s="41">
        <f t="shared" si="44"/>
        <v>-0.32716727873231072</v>
      </c>
      <c r="AB33" s="41">
        <f t="shared" si="44"/>
        <v>-2.0828197926799061E-2</v>
      </c>
      <c r="AC33" s="41">
        <f t="shared" si="44"/>
        <v>4.5668921698953507E-2</v>
      </c>
      <c r="AD33" s="41">
        <f t="shared" si="44"/>
        <v>7.0690139969161611E-2</v>
      </c>
      <c r="AO33" s="17">
        <f t="shared" si="34"/>
        <v>0.2</v>
      </c>
      <c r="AP33" s="17">
        <f t="shared" si="35"/>
        <v>4.4008376935479522E-2</v>
      </c>
      <c r="AQ33" s="17">
        <f t="shared" si="36"/>
        <v>2.950191510227896E-2</v>
      </c>
      <c r="AR33" s="17">
        <f t="shared" si="37"/>
        <v>9.7608376935479524E-2</v>
      </c>
      <c r="AS33" s="17">
        <f t="shared" si="38"/>
        <v>2.950191510227896E-2</v>
      </c>
    </row>
    <row r="34" spans="2:45" ht="16">
      <c r="B34" s="82">
        <v>20140530</v>
      </c>
      <c r="C34" s="41">
        <v>2.0296999999999999E-2</v>
      </c>
      <c r="D34" s="41">
        <v>-3.0862000000000001E-2</v>
      </c>
      <c r="E34" s="41">
        <f t="shared" si="1"/>
        <v>-5.2825000000000007E-3</v>
      </c>
      <c r="G34" s="17">
        <f t="shared" si="43"/>
        <v>0.6</v>
      </c>
      <c r="H34" s="17">
        <f t="shared" si="40"/>
        <v>0.16468241311475421</v>
      </c>
      <c r="I34" s="17">
        <f t="shared" si="41"/>
        <v>0.14440732894236194</v>
      </c>
      <c r="J34" s="17">
        <f t="shared" si="27"/>
        <v>0.14440732894236194</v>
      </c>
      <c r="K34" s="17">
        <f t="shared" si="28"/>
        <v>1.0503789123839828</v>
      </c>
      <c r="U34" s="76" t="s">
        <v>239</v>
      </c>
      <c r="W34" s="41">
        <f t="shared" ref="W34:AD34" si="45">W32^2*$K$6^2+(1-W32)^2*$L$6^2+2*W32*(1-W32)*$K$6*$L$6*W3</f>
        <v>0</v>
      </c>
      <c r="X34" s="41">
        <f t="shared" si="45"/>
        <v>8.6507724446627486E-3</v>
      </c>
      <c r="Y34" s="41">
        <f t="shared" si="45"/>
        <v>1.6998551392960082E-2</v>
      </c>
      <c r="Z34" s="41">
        <f t="shared" si="45"/>
        <v>2.422510008914644E-2</v>
      </c>
      <c r="AA34" s="41">
        <f t="shared" si="45"/>
        <v>0</v>
      </c>
      <c r="AB34" s="41">
        <f t="shared" si="45"/>
        <v>2.1928584174191489E-2</v>
      </c>
      <c r="AC34" s="41">
        <f t="shared" si="45"/>
        <v>2.5283964094744607E-2</v>
      </c>
      <c r="AD34" s="41">
        <f t="shared" si="45"/>
        <v>2.5757959429102369E-2</v>
      </c>
      <c r="AO34" s="17">
        <f t="shared" si="34"/>
        <v>0.30000000000000004</v>
      </c>
      <c r="AP34" s="17">
        <f t="shared" si="35"/>
        <v>5.9512565403219288E-2</v>
      </c>
      <c r="AQ34" s="17">
        <f t="shared" si="36"/>
        <v>4.4252872653418443E-2</v>
      </c>
      <c r="AR34" s="17">
        <f t="shared" si="37"/>
        <v>0.10641256540321928</v>
      </c>
      <c r="AS34" s="17">
        <f t="shared" si="38"/>
        <v>4.4252872653418443E-2</v>
      </c>
    </row>
    <row r="35" spans="2:45" ht="14">
      <c r="B35" s="82">
        <v>20140630</v>
      </c>
      <c r="C35" s="41">
        <v>1.8564000000000001E-2</v>
      </c>
      <c r="D35" s="41">
        <v>-2.2144E-2</v>
      </c>
      <c r="E35" s="41">
        <f t="shared" si="1"/>
        <v>-1.7899999999999999E-3</v>
      </c>
      <c r="G35" s="17">
        <f t="shared" si="43"/>
        <v>0.7</v>
      </c>
      <c r="H35" s="17">
        <f t="shared" si="40"/>
        <v>0.18032561311475417</v>
      </c>
      <c r="I35" s="17">
        <f t="shared" si="41"/>
        <v>0.16033226819629143</v>
      </c>
      <c r="J35" s="17">
        <f t="shared" si="27"/>
        <v>0.16033226819629143</v>
      </c>
      <c r="K35" s="17">
        <f t="shared" si="28"/>
        <v>1.0436178256388222</v>
      </c>
      <c r="AO35" s="80">
        <f>G31</f>
        <v>0.35045447342804603</v>
      </c>
      <c r="AP35" s="17">
        <f t="shared" si="35"/>
        <v>6.7335122053909222E-2</v>
      </c>
      <c r="AQ35" s="17">
        <f t="shared" si="36"/>
        <v>5.1695390611440455E-2</v>
      </c>
      <c r="AR35" s="17">
        <f t="shared" si="37"/>
        <v>0.11085467233423013</v>
      </c>
      <c r="AS35" s="17">
        <f t="shared" si="38"/>
        <v>5.1695390611440455E-2</v>
      </c>
    </row>
    <row r="36" spans="2:45" ht="14">
      <c r="B36" s="82">
        <v>20140731</v>
      </c>
      <c r="C36" s="41">
        <v>3.5012000000000001E-2</v>
      </c>
      <c r="D36" s="41">
        <v>-1.9848000000000001E-2</v>
      </c>
      <c r="E36" s="41">
        <f t="shared" si="1"/>
        <v>7.5820000000000002E-3</v>
      </c>
      <c r="G36" s="17">
        <f t="shared" si="43"/>
        <v>0.79999999999999993</v>
      </c>
      <c r="H36" s="17">
        <f t="shared" si="40"/>
        <v>0.1959688131147542</v>
      </c>
      <c r="I36" s="17">
        <f t="shared" si="41"/>
        <v>0.17938646355828392</v>
      </c>
      <c r="J36" s="17">
        <f t="shared" si="27"/>
        <v>0.17938646355828392</v>
      </c>
      <c r="K36" s="17">
        <f t="shared" si="28"/>
        <v>1.0199700104757701</v>
      </c>
      <c r="AO36" s="17">
        <f>AO34+0.1</f>
        <v>0.4</v>
      </c>
      <c r="AP36" s="17">
        <f t="shared" si="35"/>
        <v>7.5016753870959046E-2</v>
      </c>
      <c r="AQ36" s="17">
        <f t="shared" si="36"/>
        <v>5.9003830204557919E-2</v>
      </c>
      <c r="AR36" s="17">
        <f t="shared" si="37"/>
        <v>0.11521675387095905</v>
      </c>
      <c r="AS36" s="17">
        <f t="shared" si="38"/>
        <v>5.9003830204557919E-2</v>
      </c>
    </row>
    <row r="37" spans="2:45" ht="14">
      <c r="B37" s="82">
        <v>20140829</v>
      </c>
      <c r="C37" s="41">
        <v>5.9082000000000003E-2</v>
      </c>
      <c r="D37" s="41">
        <v>3.2618000000000001E-2</v>
      </c>
      <c r="E37" s="41">
        <f t="shared" si="1"/>
        <v>4.5850000000000002E-2</v>
      </c>
      <c r="G37" s="17">
        <f t="shared" si="43"/>
        <v>0.89999999999999991</v>
      </c>
      <c r="H37" s="17">
        <f t="shared" si="40"/>
        <v>0.21161201311475419</v>
      </c>
      <c r="I37" s="17">
        <f t="shared" si="41"/>
        <v>0.20068053692674712</v>
      </c>
      <c r="J37" s="17">
        <f t="shared" si="27"/>
        <v>0.20068053692674712</v>
      </c>
      <c r="K37" s="17">
        <f t="shared" si="28"/>
        <v>0.98969245426751085</v>
      </c>
      <c r="AO37" s="17">
        <f t="shared" ref="AO37:AO51" si="46">AO36+0.1</f>
        <v>0.5</v>
      </c>
      <c r="AP37" s="17">
        <f t="shared" si="35"/>
        <v>9.0520942338698812E-2</v>
      </c>
      <c r="AQ37" s="17">
        <f t="shared" si="36"/>
        <v>7.3754787755697396E-2</v>
      </c>
      <c r="AR37" s="17">
        <f t="shared" si="37"/>
        <v>0.12402094233869881</v>
      </c>
      <c r="AS37" s="17">
        <f t="shared" si="38"/>
        <v>7.3754787755697396E-2</v>
      </c>
    </row>
    <row r="38" spans="2:45" ht="14">
      <c r="B38" s="82">
        <v>20140930</v>
      </c>
      <c r="C38" s="41">
        <v>2.0471E-2</v>
      </c>
      <c r="D38" s="41">
        <v>1.2848E-2</v>
      </c>
      <c r="E38" s="41">
        <f t="shared" si="1"/>
        <v>1.6659500000000001E-2</v>
      </c>
      <c r="G38" s="17">
        <f t="shared" si="43"/>
        <v>0.99999999999999989</v>
      </c>
      <c r="H38" s="17">
        <f t="shared" si="40"/>
        <v>0.22725521311475419</v>
      </c>
      <c r="I38" s="17">
        <f t="shared" si="41"/>
        <v>0.22357540116199615</v>
      </c>
      <c r="J38" s="17">
        <f t="shared" si="27"/>
        <v>0.22357540116199615</v>
      </c>
      <c r="K38" s="17">
        <f t="shared" si="28"/>
        <v>0.95831299866263542</v>
      </c>
      <c r="AO38" s="17">
        <f t="shared" si="46"/>
        <v>0.6</v>
      </c>
      <c r="AP38" s="17">
        <f t="shared" si="35"/>
        <v>0.10602513080643856</v>
      </c>
      <c r="AQ38" s="17">
        <f t="shared" si="36"/>
        <v>8.8505745306836872E-2</v>
      </c>
      <c r="AR38" s="17">
        <f t="shared" si="37"/>
        <v>0.13282513080643857</v>
      </c>
      <c r="AS38" s="17">
        <f t="shared" si="38"/>
        <v>8.8505745306836872E-2</v>
      </c>
    </row>
    <row r="39" spans="2:45" ht="14">
      <c r="B39" s="82">
        <v>20141031</v>
      </c>
      <c r="C39" s="41">
        <v>1.2725999999999999E-2</v>
      </c>
      <c r="D39" s="41">
        <v>-2.6150000000000001E-3</v>
      </c>
      <c r="E39" s="41">
        <f t="shared" si="1"/>
        <v>5.0554999999999992E-3</v>
      </c>
      <c r="G39" s="17">
        <f t="shared" si="43"/>
        <v>1.0999999999999999</v>
      </c>
      <c r="H39" s="17">
        <f t="shared" ref="H39:H43" si="47">G39*$K$5+(1-G39)*$L$5</f>
        <v>0.24289841311475421</v>
      </c>
      <c r="I39" s="17">
        <f t="shared" ref="I39:I43" si="48">SQRT(G39^2*$K$6^2+(1-G39)^2*$L$6^2+2*G39*(1-G39)*$K$7*$K$6*$L$6)</f>
        <v>0.24762744116629623</v>
      </c>
      <c r="J39" s="17">
        <f t="shared" si="27"/>
        <v>0.24762744116629623</v>
      </c>
      <c r="K39" s="17">
        <f t="shared" si="28"/>
        <v>0.92840442897588249</v>
      </c>
      <c r="AO39" s="17">
        <f t="shared" si="46"/>
        <v>0.7</v>
      </c>
      <c r="AP39" s="17">
        <f t="shared" si="35"/>
        <v>0.12152931927417832</v>
      </c>
      <c r="AQ39" s="17">
        <f t="shared" si="36"/>
        <v>0.10325670285797635</v>
      </c>
      <c r="AR39" s="17">
        <f t="shared" si="37"/>
        <v>0.14162931927417832</v>
      </c>
      <c r="AS39" s="17">
        <f t="shared" si="38"/>
        <v>0.10325670285797635</v>
      </c>
    </row>
    <row r="40" spans="2:45" ht="14">
      <c r="B40" s="82">
        <v>20141128</v>
      </c>
      <c r="C40" s="41">
        <v>2.4920000000000001E-2</v>
      </c>
      <c r="D40" s="41">
        <v>0.14776500000000001</v>
      </c>
      <c r="E40" s="41">
        <f t="shared" si="1"/>
        <v>8.6342500000000003E-2</v>
      </c>
      <c r="G40" s="17">
        <f t="shared" si="43"/>
        <v>1.2</v>
      </c>
      <c r="H40" s="17">
        <f t="shared" si="47"/>
        <v>0.25854161311475427</v>
      </c>
      <c r="I40" s="17">
        <f t="shared" si="48"/>
        <v>0.27253045103743451</v>
      </c>
      <c r="J40" s="17">
        <f t="shared" si="27"/>
        <v>0.27253045103743451</v>
      </c>
      <c r="K40" s="17">
        <f t="shared" si="28"/>
        <v>0.90096945930283179</v>
      </c>
      <c r="AO40" s="17">
        <f t="shared" si="46"/>
        <v>0.79999999999999993</v>
      </c>
      <c r="AP40" s="17">
        <f t="shared" si="35"/>
        <v>0.13703350774191808</v>
      </c>
      <c r="AQ40" s="17">
        <f t="shared" si="36"/>
        <v>0.11800766040911582</v>
      </c>
      <c r="AR40" s="17">
        <f t="shared" si="37"/>
        <v>0.1504335077419181</v>
      </c>
      <c r="AS40" s="17">
        <f t="shared" si="38"/>
        <v>0.11800766040911582</v>
      </c>
    </row>
    <row r="41" spans="2:45" ht="14">
      <c r="B41" s="82">
        <v>20141231</v>
      </c>
      <c r="C41" s="41">
        <v>-2.8445999999999999E-2</v>
      </c>
      <c r="D41" s="41">
        <v>-1.3480000000000001E-2</v>
      </c>
      <c r="E41" s="41">
        <f t="shared" si="1"/>
        <v>-2.0962999999999999E-2</v>
      </c>
      <c r="G41" s="17">
        <f t="shared" si="43"/>
        <v>1.3</v>
      </c>
      <c r="H41" s="17">
        <f t="shared" si="47"/>
        <v>0.27418481311475423</v>
      </c>
      <c r="I41" s="17">
        <f t="shared" si="48"/>
        <v>0.29807121863247299</v>
      </c>
      <c r="J41" s="17">
        <f t="shared" si="27"/>
        <v>0.29807121863247299</v>
      </c>
      <c r="K41" s="17">
        <f t="shared" si="28"/>
        <v>0.8762496906378594</v>
      </c>
      <c r="AO41" s="17">
        <f t="shared" si="46"/>
        <v>0.89999999999999991</v>
      </c>
      <c r="AP41" s="17">
        <f t="shared" si="35"/>
        <v>0.15253769620965782</v>
      </c>
      <c r="AQ41" s="17">
        <f t="shared" si="36"/>
        <v>0.13275861796025529</v>
      </c>
      <c r="AR41" s="17">
        <f t="shared" si="37"/>
        <v>0.15923769620965783</v>
      </c>
      <c r="AS41" s="17">
        <f t="shared" si="38"/>
        <v>0.13275861796025529</v>
      </c>
    </row>
    <row r="42" spans="2:45" ht="14">
      <c r="B42" s="82">
        <v>20150130</v>
      </c>
      <c r="C42" s="41">
        <v>-0.130248</v>
      </c>
      <c r="D42" s="41">
        <v>-1.048E-2</v>
      </c>
      <c r="E42" s="41">
        <f t="shared" si="1"/>
        <v>-7.0363999999999996E-2</v>
      </c>
      <c r="G42" s="17">
        <f t="shared" si="43"/>
        <v>1.4000000000000001</v>
      </c>
      <c r="H42" s="17">
        <f t="shared" si="47"/>
        <v>0.28982801311475426</v>
      </c>
      <c r="I42" s="17">
        <f t="shared" si="48"/>
        <v>0.32409900265460168</v>
      </c>
      <c r="J42" s="17">
        <f t="shared" si="27"/>
        <v>0.32409900265460168</v>
      </c>
      <c r="K42" s="17">
        <f t="shared" si="28"/>
        <v>0.85414645169326542</v>
      </c>
      <c r="AO42" s="77">
        <f t="shared" si="46"/>
        <v>0.99999999999999989</v>
      </c>
      <c r="AP42" s="17">
        <f t="shared" si="35"/>
        <v>0.16804188467739758</v>
      </c>
      <c r="AQ42" s="17">
        <f t="shared" si="36"/>
        <v>0.14750957551139476</v>
      </c>
      <c r="AR42" s="17">
        <f t="shared" si="37"/>
        <v>0.16804188467739758</v>
      </c>
      <c r="AS42" s="17">
        <f t="shared" si="38"/>
        <v>0.14750957551139476</v>
      </c>
    </row>
    <row r="43" spans="2:45" ht="14">
      <c r="B43" s="82">
        <v>20150227</v>
      </c>
      <c r="C43" s="41">
        <v>9.3068999999999999E-2</v>
      </c>
      <c r="D43" s="41">
        <v>-1.2356000000000001E-2</v>
      </c>
      <c r="E43" s="41">
        <f t="shared" si="1"/>
        <v>4.0356499999999997E-2</v>
      </c>
      <c r="G43" s="17">
        <f t="shared" si="43"/>
        <v>1.5000000000000002</v>
      </c>
      <c r="H43" s="17">
        <f t="shared" si="47"/>
        <v>0.30547121311475428</v>
      </c>
      <c r="I43" s="17">
        <f t="shared" si="48"/>
        <v>0.35050532546117974</v>
      </c>
      <c r="J43" s="17">
        <f t="shared" si="27"/>
        <v>0.35050532546117974</v>
      </c>
      <c r="K43" s="17">
        <f t="shared" si="28"/>
        <v>0.83442730215277983</v>
      </c>
      <c r="AO43" s="17">
        <f t="shared" si="46"/>
        <v>1.0999999999999999</v>
      </c>
      <c r="AP43" s="17">
        <f t="shared" si="35"/>
        <v>0.18354607314513735</v>
      </c>
      <c r="AQ43" s="17">
        <f t="shared" si="36"/>
        <v>0.16226053306253424</v>
      </c>
      <c r="AR43" s="17">
        <f t="shared" si="37"/>
        <v>0.17684607314513737</v>
      </c>
      <c r="AS43" s="17">
        <f t="shared" si="38"/>
        <v>0.16226053306253424</v>
      </c>
    </row>
    <row r="44" spans="2:45" ht="14">
      <c r="B44" s="82">
        <v>20150331</v>
      </c>
      <c r="C44" s="41">
        <v>-7.2861999999999996E-2</v>
      </c>
      <c r="D44" s="41">
        <v>-1.4178E-2</v>
      </c>
      <c r="E44" s="41">
        <f t="shared" si="1"/>
        <v>-4.3519999999999996E-2</v>
      </c>
      <c r="AO44" s="17">
        <f t="shared" si="46"/>
        <v>1.2</v>
      </c>
      <c r="AP44" s="17">
        <f t="shared" si="35"/>
        <v>0.19905026161287714</v>
      </c>
      <c r="AQ44" s="17">
        <f t="shared" si="36"/>
        <v>0.17701149061367374</v>
      </c>
      <c r="AR44" s="17">
        <f t="shared" si="37"/>
        <v>0.18565026161287715</v>
      </c>
      <c r="AS44" s="17">
        <f t="shared" si="38"/>
        <v>0.17701149061367374</v>
      </c>
    </row>
    <row r="45" spans="2:45" ht="14">
      <c r="B45" s="82">
        <v>20150430</v>
      </c>
      <c r="C45" s="41">
        <v>0.196409</v>
      </c>
      <c r="D45" s="41">
        <v>-5.1063999999999998E-2</v>
      </c>
      <c r="E45" s="41">
        <f t="shared" si="1"/>
        <v>7.2672500000000001E-2</v>
      </c>
      <c r="AO45" s="17">
        <f t="shared" si="46"/>
        <v>1.3</v>
      </c>
      <c r="AP45" s="17">
        <f t="shared" si="35"/>
        <v>0.21455445008061691</v>
      </c>
      <c r="AQ45" s="17">
        <f t="shared" si="36"/>
        <v>0.19176244816481325</v>
      </c>
      <c r="AR45" s="17">
        <f t="shared" si="37"/>
        <v>0.1944544500806169</v>
      </c>
      <c r="AS45" s="17">
        <f t="shared" si="38"/>
        <v>0.19176244816481325</v>
      </c>
    </row>
    <row r="46" spans="2:45" ht="14">
      <c r="B46" s="82">
        <v>20150529</v>
      </c>
      <c r="C46" s="41">
        <v>-3.0221999999999999E-2</v>
      </c>
      <c r="D46" s="41">
        <v>-4.2153000000000003E-2</v>
      </c>
      <c r="E46" s="41">
        <f t="shared" si="1"/>
        <v>-3.6187499999999997E-2</v>
      </c>
      <c r="AO46" s="17">
        <f t="shared" si="46"/>
        <v>1.4000000000000001</v>
      </c>
      <c r="AP46" s="17">
        <f t="shared" si="35"/>
        <v>0.23005863854835668</v>
      </c>
      <c r="AQ46" s="17">
        <f t="shared" si="36"/>
        <v>0.20651340571595272</v>
      </c>
      <c r="AR46" s="17">
        <f t="shared" si="37"/>
        <v>0.20325863854835668</v>
      </c>
      <c r="AS46" s="17">
        <f t="shared" si="38"/>
        <v>0.20651340571595272</v>
      </c>
    </row>
    <row r="47" spans="2:45" ht="14">
      <c r="B47" s="82">
        <v>20150630</v>
      </c>
      <c r="C47" s="41">
        <v>-5.7832000000000001E-2</v>
      </c>
      <c r="D47" s="41">
        <v>-4.4970999999999997E-2</v>
      </c>
      <c r="E47" s="41">
        <f t="shared" si="1"/>
        <v>-5.1401500000000003E-2</v>
      </c>
      <c r="AO47" s="17">
        <f t="shared" si="46"/>
        <v>1.5000000000000002</v>
      </c>
      <c r="AP47" s="17">
        <f t="shared" si="35"/>
        <v>0.24556282701609644</v>
      </c>
      <c r="AQ47" s="17">
        <f t="shared" si="36"/>
        <v>0.22126436326709223</v>
      </c>
      <c r="AR47" s="17">
        <f t="shared" si="37"/>
        <v>0.21206282701609641</v>
      </c>
      <c r="AS47" s="17">
        <f t="shared" si="38"/>
        <v>0.22126436326709223</v>
      </c>
    </row>
    <row r="48" spans="2:45" ht="14">
      <c r="B48" s="82">
        <v>20150731</v>
      </c>
      <c r="C48" s="41">
        <v>5.7757999999999997E-2</v>
      </c>
      <c r="D48" s="41">
        <v>1.4803E-2</v>
      </c>
      <c r="E48" s="41">
        <f t="shared" si="1"/>
        <v>3.62805E-2</v>
      </c>
      <c r="AO48" s="17">
        <f t="shared" si="46"/>
        <v>1.6000000000000003</v>
      </c>
      <c r="AP48" s="17">
        <f t="shared" si="35"/>
        <v>0.26106701548383621</v>
      </c>
      <c r="AQ48" s="17">
        <f t="shared" si="36"/>
        <v>0.23601532081823171</v>
      </c>
      <c r="AR48" s="17">
        <f t="shared" si="37"/>
        <v>0.22086701548383619</v>
      </c>
      <c r="AS48" s="17">
        <f t="shared" si="38"/>
        <v>0.23601532081823171</v>
      </c>
    </row>
    <row r="49" spans="2:45" ht="14">
      <c r="B49" s="82">
        <v>20150831</v>
      </c>
      <c r="C49" s="41">
        <v>-6.1455999999999997E-2</v>
      </c>
      <c r="D49" s="41">
        <v>-9.3914999999999998E-2</v>
      </c>
      <c r="E49" s="41">
        <f t="shared" si="1"/>
        <v>-7.7685499999999991E-2</v>
      </c>
      <c r="AO49" s="17">
        <f t="shared" si="46"/>
        <v>1.7000000000000004</v>
      </c>
      <c r="AP49" s="17">
        <f t="shared" si="35"/>
        <v>0.27657120395157603</v>
      </c>
      <c r="AQ49" s="17">
        <f t="shared" si="36"/>
        <v>0.25076627836937121</v>
      </c>
      <c r="AR49" s="17">
        <f t="shared" si="37"/>
        <v>0.22967120395157598</v>
      </c>
      <c r="AS49" s="17">
        <f t="shared" si="38"/>
        <v>0.25076627836937121</v>
      </c>
    </row>
    <row r="50" spans="2:45" ht="14">
      <c r="B50" s="82">
        <v>20150930</v>
      </c>
      <c r="C50" s="41">
        <v>1.7003999999999998E-2</v>
      </c>
      <c r="D50" s="41">
        <v>1.699E-3</v>
      </c>
      <c r="E50" s="41">
        <f t="shared" si="1"/>
        <v>9.3514999999999987E-3</v>
      </c>
      <c r="AO50" s="17">
        <f t="shared" si="46"/>
        <v>1.8000000000000005</v>
      </c>
      <c r="AP50" s="17">
        <f t="shared" si="35"/>
        <v>0.29207539241931574</v>
      </c>
      <c r="AQ50" s="17">
        <f t="shared" si="36"/>
        <v>0.26551723592051069</v>
      </c>
      <c r="AR50" s="17">
        <f t="shared" si="37"/>
        <v>0.2384753924193157</v>
      </c>
      <c r="AS50" s="17">
        <f t="shared" si="38"/>
        <v>0.26551723592051069</v>
      </c>
    </row>
    <row r="51" spans="2:45" ht="14">
      <c r="B51" s="82">
        <v>20151030</v>
      </c>
      <c r="C51" s="41">
        <v>0.189336</v>
      </c>
      <c r="D51" s="41">
        <v>-0.117212</v>
      </c>
      <c r="E51" s="41">
        <f t="shared" si="1"/>
        <v>3.6062000000000004E-2</v>
      </c>
      <c r="AO51" s="17">
        <f t="shared" si="46"/>
        <v>1.9000000000000006</v>
      </c>
      <c r="AP51" s="17">
        <f t="shared" si="35"/>
        <v>0.30757958088705556</v>
      </c>
      <c r="AQ51" s="17">
        <f t="shared" si="36"/>
        <v>0.28026819347165016</v>
      </c>
      <c r="AR51" s="17">
        <f t="shared" si="37"/>
        <v>0.24727958088705548</v>
      </c>
      <c r="AS51" s="17">
        <f t="shared" si="38"/>
        <v>0.28026819347165016</v>
      </c>
    </row>
    <row r="52" spans="2:45" ht="14">
      <c r="B52" s="82">
        <v>20151130</v>
      </c>
      <c r="C52" s="41">
        <v>3.9323999999999998E-2</v>
      </c>
      <c r="D52" s="41">
        <v>2.7952000000000001E-2</v>
      </c>
      <c r="E52" s="41">
        <f t="shared" si="1"/>
        <v>3.3638000000000001E-2</v>
      </c>
      <c r="AO52" s="17"/>
      <c r="AP52" s="17"/>
      <c r="AQ52" s="17"/>
    </row>
    <row r="53" spans="2:45" ht="14">
      <c r="B53" s="82">
        <v>20151231</v>
      </c>
      <c r="C53" s="41">
        <v>2.0791E-2</v>
      </c>
      <c r="D53" s="41">
        <v>5.0136E-2</v>
      </c>
      <c r="E53" s="41">
        <f t="shared" si="1"/>
        <v>3.5463500000000002E-2</v>
      </c>
      <c r="AO53" s="17"/>
      <c r="AP53" s="17"/>
      <c r="AQ53" s="17"/>
    </row>
    <row r="54" spans="2:45" ht="14">
      <c r="B54" s="82">
        <v>20160129</v>
      </c>
      <c r="C54" s="41">
        <v>-7.0299999999999998E-3</v>
      </c>
      <c r="D54" s="41">
        <v>8.2544999999999993E-2</v>
      </c>
      <c r="E54" s="41">
        <f t="shared" si="1"/>
        <v>3.7757499999999999E-2</v>
      </c>
    </row>
    <row r="55" spans="2:45" ht="14">
      <c r="B55" s="82">
        <v>20160229</v>
      </c>
      <c r="C55" s="41">
        <v>-6.9886000000000004E-2</v>
      </c>
      <c r="D55" s="41">
        <v>-3.01E-4</v>
      </c>
      <c r="E55" s="41">
        <f t="shared" si="1"/>
        <v>-3.50935E-2</v>
      </c>
    </row>
    <row r="56" spans="2:45" ht="14">
      <c r="B56" s="82">
        <v>20160331</v>
      </c>
      <c r="C56" s="41">
        <v>8.5495000000000002E-2</v>
      </c>
      <c r="D56" s="41">
        <v>3.9946000000000002E-2</v>
      </c>
      <c r="E56" s="41">
        <f t="shared" si="1"/>
        <v>6.2720499999999998E-2</v>
      </c>
    </row>
    <row r="57" spans="2:45" ht="14">
      <c r="B57" s="82">
        <v>20160429</v>
      </c>
      <c r="C57" s="41">
        <v>-9.7048999999999996E-2</v>
      </c>
      <c r="D57" s="41">
        <v>-2.3653E-2</v>
      </c>
      <c r="E57" s="41">
        <f t="shared" si="1"/>
        <v>-6.0351000000000002E-2</v>
      </c>
    </row>
    <row r="58" spans="2:45" ht="14">
      <c r="B58" s="82">
        <v>20160531</v>
      </c>
      <c r="C58" s="41">
        <v>6.9982000000000003E-2</v>
      </c>
      <c r="D58" s="41">
        <v>6.5948999999999994E-2</v>
      </c>
      <c r="E58" s="41">
        <f t="shared" si="1"/>
        <v>6.7965499999999998E-2</v>
      </c>
    </row>
    <row r="59" spans="2:45" ht="14">
      <c r="B59" s="82">
        <v>20160630</v>
      </c>
      <c r="C59" s="41">
        <v>-3.4528000000000003E-2</v>
      </c>
      <c r="D59" s="41">
        <v>3.1647000000000002E-2</v>
      </c>
      <c r="E59" s="41">
        <f t="shared" si="1"/>
        <v>-1.4405000000000008E-3</v>
      </c>
    </row>
    <row r="60" spans="2:45" ht="14">
      <c r="B60" s="82">
        <v>20160729</v>
      </c>
      <c r="C60" s="41">
        <v>0.10768</v>
      </c>
      <c r="D60" s="41">
        <v>-6.8499999999999995E-4</v>
      </c>
      <c r="E60" s="41">
        <f t="shared" si="1"/>
        <v>5.3497499999999996E-2</v>
      </c>
    </row>
    <row r="61" spans="2:45" ht="14">
      <c r="B61" s="82">
        <v>20160831</v>
      </c>
      <c r="C61" s="41">
        <v>2.0112999999999999E-2</v>
      </c>
      <c r="D61" s="41">
        <v>-1.4115000000000001E-2</v>
      </c>
      <c r="E61" s="41">
        <f t="shared" si="1"/>
        <v>2.9989999999999991E-3</v>
      </c>
    </row>
    <row r="62" spans="2:45" ht="14">
      <c r="B62" s="82">
        <v>20160930</v>
      </c>
      <c r="C62" s="41">
        <v>2.4359999999999998E-3</v>
      </c>
      <c r="D62" s="41">
        <v>9.5180000000000004E-3</v>
      </c>
      <c r="E62" s="41">
        <f t="shared" si="1"/>
        <v>5.9769999999999997E-3</v>
      </c>
    </row>
    <row r="63" spans="2:45" ht="14">
      <c r="B63" s="82">
        <v>20161031</v>
      </c>
      <c r="C63" s="41">
        <v>4.0278000000000001E-2</v>
      </c>
      <c r="D63" s="41">
        <v>-2.9118000000000002E-2</v>
      </c>
      <c r="E63" s="41">
        <f t="shared" si="1"/>
        <v>5.5799999999999999E-3</v>
      </c>
    </row>
    <row r="64" spans="2:45" ht="14">
      <c r="B64" s="82">
        <v>20161130</v>
      </c>
      <c r="C64" s="41">
        <v>1.2182999999999999E-2</v>
      </c>
      <c r="D64" s="41">
        <v>5.8560000000000001E-3</v>
      </c>
      <c r="E64" s="41">
        <f t="shared" si="1"/>
        <v>9.0194999999999997E-3</v>
      </c>
    </row>
    <row r="65" spans="1:6" ht="14">
      <c r="B65" s="82">
        <v>20161230</v>
      </c>
      <c r="C65" s="41">
        <v>3.1198E-2</v>
      </c>
      <c r="D65" s="41">
        <v>-1.1501000000000001E-2</v>
      </c>
      <c r="E65" s="41">
        <f t="shared" si="1"/>
        <v>9.8484999999999996E-3</v>
      </c>
    </row>
    <row r="67" spans="1:6">
      <c r="B67" s="63"/>
      <c r="C67" s="41"/>
      <c r="D67" s="41"/>
      <c r="E67" s="41"/>
      <c r="F67" s="69"/>
    </row>
    <row r="68" spans="1:6">
      <c r="A68" s="89" t="s">
        <v>221</v>
      </c>
    </row>
  </sheetData>
  <scenarios current="0">
    <scenario name="Minimum Variance Portfolio" count="1" user="Roberts, Michael" comment="Created by Roberts, Michael on 4/6/2022">
      <inputCells r="I13" val="0.350454473428046" numFmtId="183"/>
    </scenario>
  </scenarios>
  <mergeCells count="3">
    <mergeCell ref="H3:J3"/>
    <mergeCell ref="K3:M3"/>
    <mergeCell ref="H11:I11"/>
  </mergeCells>
  <pageMargins left="0.7" right="0.7" top="0.75" bottom="0.75" header="0.3" footer="0.3"/>
  <pageSetup paperSize="0" scale="7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2DDA-F9BB-954B-8A5F-7DF9BF2A3457}">
  <dimension ref="A2:BR115"/>
  <sheetViews>
    <sheetView zoomScale="120" zoomScaleNormal="120" workbookViewId="0">
      <pane ySplit="3" topLeftCell="A4" activePane="bottomLeft" state="frozen"/>
      <selection activeCell="I12" sqref="I12"/>
      <selection pane="bottomLeft"/>
    </sheetView>
  </sheetViews>
  <sheetFormatPr baseColWidth="10" defaultColWidth="8.83203125" defaultRowHeight="13"/>
  <cols>
    <col min="1" max="2" width="8.83203125" style="52"/>
    <col min="3" max="16" width="10.5" style="52" customWidth="1"/>
    <col min="17" max="20" width="8.83203125" style="52"/>
    <col min="21" max="21" width="9.1640625" style="52" bestFit="1" customWidth="1"/>
    <col min="22" max="23" width="8.83203125" style="52"/>
    <col min="24" max="24" width="9.83203125" style="52" bestFit="1" customWidth="1"/>
    <col min="25" max="25" width="9.1640625" style="52" bestFit="1" customWidth="1"/>
    <col min="26" max="28" width="9.83203125" style="52" bestFit="1" customWidth="1"/>
    <col min="29" max="29" width="9.1640625" style="52" bestFit="1" customWidth="1"/>
    <col min="30" max="35" width="9.83203125" style="52" bestFit="1" customWidth="1"/>
    <col min="36" max="36" width="9.1640625" style="52" bestFit="1" customWidth="1"/>
    <col min="37" max="39" width="8.83203125" style="52"/>
    <col min="40" max="42" width="9.1640625" style="52" bestFit="1" customWidth="1"/>
    <col min="43" max="43" width="12.83203125" style="52" bestFit="1" customWidth="1"/>
    <col min="44" max="44" width="9.1640625" style="52" bestFit="1" customWidth="1"/>
    <col min="45" max="45" width="12.83203125" style="52" bestFit="1" customWidth="1"/>
    <col min="46" max="48" width="9.1640625" style="52" bestFit="1" customWidth="1"/>
    <col min="49" max="49" width="12.83203125" style="52" bestFit="1" customWidth="1"/>
    <col min="50" max="54" width="9.1640625" style="52" bestFit="1" customWidth="1"/>
    <col min="55" max="16384" width="8.83203125" style="52"/>
  </cols>
  <sheetData>
    <row r="2" spans="2:70" ht="42">
      <c r="B2" s="50"/>
      <c r="C2" s="51" t="s">
        <v>115</v>
      </c>
      <c r="D2" s="51" t="s">
        <v>169</v>
      </c>
      <c r="E2" s="51" t="s">
        <v>170</v>
      </c>
      <c r="F2" s="51" t="s">
        <v>171</v>
      </c>
      <c r="G2" s="51" t="s">
        <v>172</v>
      </c>
      <c r="H2" s="51" t="s">
        <v>173</v>
      </c>
      <c r="I2" s="51" t="s">
        <v>174</v>
      </c>
      <c r="J2" s="51" t="s">
        <v>175</v>
      </c>
      <c r="K2" s="51" t="s">
        <v>176</v>
      </c>
      <c r="L2" s="51" t="s">
        <v>177</v>
      </c>
      <c r="M2" s="51" t="s">
        <v>178</v>
      </c>
      <c r="N2" s="51" t="s">
        <v>179</v>
      </c>
      <c r="O2" s="51" t="s">
        <v>180</v>
      </c>
      <c r="P2" s="51"/>
    </row>
    <row r="3" spans="2:70">
      <c r="B3" s="50" t="s">
        <v>110</v>
      </c>
      <c r="C3" s="50" t="s">
        <v>77</v>
      </c>
      <c r="D3" s="50" t="s">
        <v>181</v>
      </c>
      <c r="E3" s="50" t="s">
        <v>182</v>
      </c>
      <c r="F3" s="50" t="s">
        <v>183</v>
      </c>
      <c r="G3" s="50" t="s">
        <v>184</v>
      </c>
      <c r="H3" s="50" t="s">
        <v>185</v>
      </c>
      <c r="I3" s="50" t="s">
        <v>186</v>
      </c>
      <c r="J3" s="50" t="s">
        <v>187</v>
      </c>
      <c r="K3" s="50" t="s">
        <v>188</v>
      </c>
      <c r="L3" s="50" t="s">
        <v>189</v>
      </c>
      <c r="M3" s="50" t="s">
        <v>190</v>
      </c>
      <c r="N3" s="50" t="s">
        <v>191</v>
      </c>
      <c r="O3" s="50" t="s">
        <v>192</v>
      </c>
      <c r="P3" s="50"/>
      <c r="S3" s="53"/>
    </row>
    <row r="4" spans="2:70">
      <c r="C4" s="50"/>
      <c r="D4" s="50"/>
      <c r="E4" s="50"/>
      <c r="F4" s="50"/>
      <c r="G4" s="50"/>
      <c r="H4" s="50"/>
      <c r="I4" s="50"/>
      <c r="J4" s="50"/>
      <c r="K4" s="50"/>
      <c r="L4" s="50"/>
      <c r="M4" s="50"/>
      <c r="N4" s="50"/>
      <c r="O4" s="50"/>
      <c r="P4" s="50"/>
      <c r="W4" s="54" t="s">
        <v>193</v>
      </c>
      <c r="AN4" s="54" t="s">
        <v>194</v>
      </c>
      <c r="BE4" s="54" t="s">
        <v>195</v>
      </c>
    </row>
    <row r="5" spans="2:70" ht="16" thickBot="1">
      <c r="B5" s="55">
        <v>20111230</v>
      </c>
      <c r="C5" s="41">
        <v>1.4855E-2</v>
      </c>
      <c r="D5" s="41">
        <v>-5.0465000000000003E-2</v>
      </c>
      <c r="E5" s="41">
        <v>-2.1915E-2</v>
      </c>
      <c r="F5" s="41">
        <v>7.1082000000000006E-2</v>
      </c>
      <c r="G5" s="41">
        <v>1.1514E-2</v>
      </c>
      <c r="H5" s="41">
        <v>3.3141999999999998E-2</v>
      </c>
      <c r="I5" s="41">
        <v>-7.4376999999999999E-2</v>
      </c>
      <c r="J5" s="41">
        <v>-1.8800999999999998E-2</v>
      </c>
      <c r="K5" s="41">
        <v>6.7840999999999999E-2</v>
      </c>
      <c r="L5" s="41">
        <v>7.3620000000000005E-2</v>
      </c>
      <c r="M5" s="41">
        <v>2.0798000000000001E-2</v>
      </c>
      <c r="N5" s="41">
        <v>2.5007999999999999E-2</v>
      </c>
      <c r="O5" s="41">
        <f>AVERAGE(C5:N5)</f>
        <v>1.2691833333333334E-2</v>
      </c>
      <c r="P5" s="41"/>
    </row>
    <row r="6" spans="2:70" ht="15">
      <c r="B6" s="55">
        <v>20120131</v>
      </c>
      <c r="C6" s="41">
        <v>0.137519</v>
      </c>
      <c r="D6" s="41">
        <v>1.049E-3</v>
      </c>
      <c r="E6" s="41">
        <v>4.7421999999999999E-2</v>
      </c>
      <c r="F6" s="41">
        <v>-1.133E-2</v>
      </c>
      <c r="G6" s="41">
        <v>-6.8050000000000003E-3</v>
      </c>
      <c r="H6" s="41">
        <v>-4.7143999999999998E-2</v>
      </c>
      <c r="I6" s="41">
        <v>0.20949200000000001</v>
      </c>
      <c r="J6" s="41">
        <v>0.113769</v>
      </c>
      <c r="K6" s="41">
        <v>1.1316E-2</v>
      </c>
      <c r="L6" s="41">
        <v>0.12932299999999999</v>
      </c>
      <c r="M6" s="41">
        <v>2.6773999999999999E-2</v>
      </c>
      <c r="N6" s="41">
        <v>4.1708000000000002E-2</v>
      </c>
      <c r="O6" s="41">
        <f t="shared" ref="O6:O65" si="0">AVERAGE(C6:N6)</f>
        <v>5.4424416666666663E-2</v>
      </c>
      <c r="P6" s="41"/>
      <c r="T6" s="56" t="s">
        <v>196</v>
      </c>
      <c r="U6" s="56" t="s">
        <v>118</v>
      </c>
      <c r="W6" s="57"/>
      <c r="X6" s="57" t="s">
        <v>77</v>
      </c>
      <c r="Y6" s="57" t="s">
        <v>181</v>
      </c>
      <c r="Z6" s="57" t="s">
        <v>182</v>
      </c>
      <c r="AA6" s="57" t="s">
        <v>183</v>
      </c>
      <c r="AB6" s="57" t="s">
        <v>184</v>
      </c>
      <c r="AC6" s="57" t="s">
        <v>185</v>
      </c>
      <c r="AD6" s="57" t="s">
        <v>186</v>
      </c>
      <c r="AE6" s="57" t="s">
        <v>187</v>
      </c>
      <c r="AF6" s="57" t="s">
        <v>188</v>
      </c>
      <c r="AG6" s="57" t="s">
        <v>189</v>
      </c>
      <c r="AH6" s="57" t="s">
        <v>190</v>
      </c>
      <c r="AI6" s="57" t="s">
        <v>191</v>
      </c>
      <c r="AJ6" s="57" t="s">
        <v>192</v>
      </c>
      <c r="AN6" s="57"/>
      <c r="AO6" s="57" t="s">
        <v>77</v>
      </c>
      <c r="AP6" s="57" t="s">
        <v>181</v>
      </c>
      <c r="AQ6" s="57" t="s">
        <v>182</v>
      </c>
      <c r="AR6" s="57" t="s">
        <v>183</v>
      </c>
      <c r="AS6" s="57" t="s">
        <v>184</v>
      </c>
      <c r="AT6" s="57" t="s">
        <v>185</v>
      </c>
      <c r="AU6" s="57" t="s">
        <v>186</v>
      </c>
      <c r="AV6" s="57" t="s">
        <v>187</v>
      </c>
      <c r="AW6" s="57" t="s">
        <v>188</v>
      </c>
      <c r="AX6" s="57" t="s">
        <v>189</v>
      </c>
      <c r="AY6" s="57" t="s">
        <v>190</v>
      </c>
      <c r="AZ6" s="57" t="s">
        <v>191</v>
      </c>
      <c r="BA6" s="57" t="s">
        <v>192</v>
      </c>
      <c r="BE6" s="57"/>
      <c r="BF6" s="57" t="s">
        <v>77</v>
      </c>
      <c r="BG6" s="57" t="s">
        <v>181</v>
      </c>
      <c r="BH6" s="57" t="s">
        <v>182</v>
      </c>
      <c r="BI6" s="57" t="s">
        <v>183</v>
      </c>
      <c r="BJ6" s="57" t="s">
        <v>184</v>
      </c>
      <c r="BK6" s="57" t="s">
        <v>185</v>
      </c>
      <c r="BL6" s="57" t="s">
        <v>186</v>
      </c>
      <c r="BM6" s="57" t="s">
        <v>187</v>
      </c>
      <c r="BN6" s="57" t="s">
        <v>188</v>
      </c>
      <c r="BO6" s="57" t="s">
        <v>189</v>
      </c>
      <c r="BP6" s="57" t="s">
        <v>190</v>
      </c>
      <c r="BQ6" s="57" t="s">
        <v>191</v>
      </c>
      <c r="BR6" s="57" t="s">
        <v>192</v>
      </c>
    </row>
    <row r="7" spans="2:70" ht="15">
      <c r="B7" s="55">
        <v>20120229</v>
      </c>
      <c r="C7" s="41">
        <v>8.1612000000000004E-2</v>
      </c>
      <c r="D7" s="41">
        <v>9.5879000000000006E-2</v>
      </c>
      <c r="E7" s="41">
        <v>2.5336999999999998E-2</v>
      </c>
      <c r="F7" s="41">
        <v>0</v>
      </c>
      <c r="G7" s="41">
        <v>-3.8162000000000001E-2</v>
      </c>
      <c r="H7" s="41">
        <v>7.2651999999999994E-2</v>
      </c>
      <c r="I7" s="41">
        <v>4.6646E-2</v>
      </c>
      <c r="J7" s="41">
        <v>-3.7377000000000001E-2</v>
      </c>
      <c r="K7" s="41">
        <v>1.6312E-2</v>
      </c>
      <c r="L7" s="41">
        <v>5.2011000000000002E-2</v>
      </c>
      <c r="M7" s="41">
        <v>-3.7157999999999997E-2</v>
      </c>
      <c r="N7" s="41">
        <v>0.131192</v>
      </c>
      <c r="O7" s="41">
        <f t="shared" si="0"/>
        <v>3.4078666666666667E-2</v>
      </c>
      <c r="P7" s="41"/>
      <c r="S7" s="52" t="s">
        <v>77</v>
      </c>
      <c r="T7" s="41">
        <v>0.22725521311475422</v>
      </c>
      <c r="U7" s="41">
        <v>0.22357540116199617</v>
      </c>
      <c r="W7" s="52" t="s">
        <v>77</v>
      </c>
      <c r="X7" s="58">
        <f>AO7*12</f>
        <v>4.9166518037456586E-2</v>
      </c>
      <c r="Y7" s="58">
        <f t="shared" ref="Y7:AJ19" si="1">AP7*12</f>
        <v>1.0599740995791456E-2</v>
      </c>
      <c r="Z7" s="58">
        <f t="shared" si="1"/>
        <v>1.1493516457506049E-2</v>
      </c>
      <c r="AA7" s="58">
        <f t="shared" si="1"/>
        <v>-5.4856829289191087E-3</v>
      </c>
      <c r="AB7" s="58">
        <f t="shared" si="1"/>
        <v>2.9561552493200807E-4</v>
      </c>
      <c r="AC7" s="58">
        <f t="shared" si="1"/>
        <v>7.2284042861069601E-3</v>
      </c>
      <c r="AD7" s="58">
        <f t="shared" si="1"/>
        <v>2.0797112643054009E-2</v>
      </c>
      <c r="AE7" s="58">
        <f t="shared" si="1"/>
        <v>6.8192157375060476E-3</v>
      </c>
      <c r="AF7" s="58">
        <f t="shared" si="1"/>
        <v>6.9518360396452587E-3</v>
      </c>
      <c r="AG7" s="58">
        <f t="shared" si="1"/>
        <v>2.2289788873905939E-2</v>
      </c>
      <c r="AH7" s="58">
        <f t="shared" si="1"/>
        <v>-2.5875927429368454E-3</v>
      </c>
      <c r="AI7" s="58">
        <f t="shared" si="1"/>
        <v>1.4837719290027414E-2</v>
      </c>
      <c r="AJ7" s="58">
        <f t="shared" si="1"/>
        <v>1.186718268450631E-2</v>
      </c>
      <c r="AN7" s="52" t="s">
        <v>77</v>
      </c>
      <c r="AO7" s="52">
        <f>VARP('N-Stock'!$C$5:$C$65)</f>
        <v>4.0972098364547155E-3</v>
      </c>
      <c r="AP7" s="52">
        <v>8.8331174964928797E-4</v>
      </c>
      <c r="AQ7" s="52">
        <v>9.5779303812550402E-4</v>
      </c>
      <c r="AR7" s="52">
        <v>-4.5714024407659236E-4</v>
      </c>
      <c r="AS7" s="52">
        <v>2.4634627077667341E-5</v>
      </c>
      <c r="AT7" s="52">
        <v>6.0236702384224667E-4</v>
      </c>
      <c r="AU7" s="52">
        <v>1.7330927202545007E-3</v>
      </c>
      <c r="AV7" s="52">
        <v>5.68267978125504E-4</v>
      </c>
      <c r="AW7" s="52">
        <v>5.7931966997043819E-4</v>
      </c>
      <c r="AX7" s="52">
        <v>1.8574824061588283E-3</v>
      </c>
      <c r="AY7" s="52">
        <v>-2.1563272857807046E-4</v>
      </c>
      <c r="AZ7" s="52">
        <v>1.2364766075022846E-3</v>
      </c>
      <c r="BA7" s="52">
        <v>9.8893189037552588E-4</v>
      </c>
      <c r="BE7" s="52" t="s">
        <v>77</v>
      </c>
      <c r="BF7" s="17">
        <v>1</v>
      </c>
      <c r="BG7" s="17"/>
      <c r="BH7" s="17"/>
      <c r="BI7" s="17"/>
      <c r="BJ7" s="17"/>
      <c r="BK7" s="17"/>
      <c r="BL7" s="17"/>
      <c r="BM7" s="17"/>
      <c r="BN7" s="17"/>
      <c r="BO7" s="17"/>
      <c r="BP7" s="17"/>
      <c r="BQ7" s="17"/>
      <c r="BR7" s="17"/>
    </row>
    <row r="8" spans="2:70" ht="15">
      <c r="B8" s="55">
        <v>20120330</v>
      </c>
      <c r="C8" s="41">
        <v>1.6226000000000001E-2</v>
      </c>
      <c r="D8" s="41">
        <v>1.4744E-2</v>
      </c>
      <c r="E8" s="41">
        <v>6.0590999999999999E-2</v>
      </c>
      <c r="F8" s="41">
        <v>1.0378999999999999E-2</v>
      </c>
      <c r="G8" s="41">
        <v>2.9756999999999999E-2</v>
      </c>
      <c r="H8" s="41">
        <v>-6.0629999999999998E-3</v>
      </c>
      <c r="I8" s="41">
        <v>-6.7332000000000003E-2</v>
      </c>
      <c r="J8" s="41">
        <v>-1.8932000000000001E-2</v>
      </c>
      <c r="K8" s="41">
        <v>-7.7380000000000001E-3</v>
      </c>
      <c r="L8" s="41">
        <v>0.171763</v>
      </c>
      <c r="M8" s="41">
        <v>4.2611999999999997E-2</v>
      </c>
      <c r="N8" s="41">
        <v>3.2457E-2</v>
      </c>
      <c r="O8" s="41">
        <f t="shared" si="0"/>
        <v>2.3205333333333331E-2</v>
      </c>
      <c r="P8" s="41"/>
      <c r="S8" s="52" t="s">
        <v>181</v>
      </c>
      <c r="T8" s="41">
        <v>0.13017481967213115</v>
      </c>
      <c r="U8" s="41">
        <v>0.21934647608448596</v>
      </c>
      <c r="W8" s="52" t="s">
        <v>181</v>
      </c>
      <c r="X8" s="58">
        <f t="shared" ref="X8:X19" si="2">AO8*12</f>
        <v>1.0599740995791456E-2</v>
      </c>
      <c r="Y8" s="58">
        <f t="shared" si="1"/>
        <v>4.7324140889195392E-2</v>
      </c>
      <c r="Z8" s="58">
        <f t="shared" si="1"/>
        <v>1.0578899789111531E-2</v>
      </c>
      <c r="AA8" s="58">
        <f t="shared" si="1"/>
        <v>5.7406144071131425E-3</v>
      </c>
      <c r="AB8" s="58">
        <f t="shared" si="1"/>
        <v>9.5861580717258831E-3</v>
      </c>
      <c r="AC8" s="58">
        <f t="shared" si="1"/>
        <v>8.5085060307669973E-3</v>
      </c>
      <c r="AD8" s="58">
        <f t="shared" si="1"/>
        <v>8.9551895999580768E-3</v>
      </c>
      <c r="AE8" s="58">
        <f t="shared" si="1"/>
        <v>3.030347582554153E-3</v>
      </c>
      <c r="AF8" s="58">
        <f t="shared" si="1"/>
        <v>1.098453380169739E-2</v>
      </c>
      <c r="AG8" s="58">
        <f t="shared" si="1"/>
        <v>8.682884712990056E-3</v>
      </c>
      <c r="AH8" s="58">
        <f t="shared" si="1"/>
        <v>2.4584269384144049E-3</v>
      </c>
      <c r="AI8" s="58">
        <f t="shared" si="1"/>
        <v>1.1273537441401771E-2</v>
      </c>
      <c r="AJ8" s="58">
        <f t="shared" si="1"/>
        <v>1.1476915021726687E-2</v>
      </c>
      <c r="AN8" s="52" t="s">
        <v>181</v>
      </c>
      <c r="AO8" s="52">
        <v>8.8331174964928797E-4</v>
      </c>
      <c r="AP8" s="52">
        <f>VARP('N-Stock'!$D$5:$D$65)</f>
        <v>3.9436784074329493E-3</v>
      </c>
      <c r="AQ8" s="52">
        <v>8.8157498242596088E-4</v>
      </c>
      <c r="AR8" s="52">
        <v>4.7838453392609522E-4</v>
      </c>
      <c r="AS8" s="52">
        <v>7.9884650597715685E-4</v>
      </c>
      <c r="AT8" s="52">
        <v>7.0904216923058311E-4</v>
      </c>
      <c r="AU8" s="52">
        <v>7.462657999965064E-4</v>
      </c>
      <c r="AV8" s="52">
        <v>2.5252896521284608E-4</v>
      </c>
      <c r="AW8" s="52">
        <v>9.1537781680811582E-4</v>
      </c>
      <c r="AX8" s="52">
        <v>7.235737260825047E-4</v>
      </c>
      <c r="AY8" s="52">
        <v>2.0486891153453376E-4</v>
      </c>
      <c r="AZ8" s="52">
        <v>9.394614534501476E-4</v>
      </c>
      <c r="BA8" s="52">
        <v>9.5640958514389067E-4</v>
      </c>
      <c r="BE8" s="52" t="s">
        <v>181</v>
      </c>
      <c r="BF8" s="17">
        <v>0.2197450787656752</v>
      </c>
      <c r="BG8" s="17">
        <v>1</v>
      </c>
      <c r="BH8" s="17"/>
      <c r="BI8" s="17"/>
      <c r="BJ8" s="17"/>
      <c r="BK8" s="17"/>
      <c r="BL8" s="17"/>
      <c r="BM8" s="17"/>
      <c r="BN8" s="17"/>
      <c r="BO8" s="17"/>
      <c r="BP8" s="17"/>
      <c r="BQ8" s="17"/>
      <c r="BR8" s="17"/>
    </row>
    <row r="9" spans="2:70" ht="15">
      <c r="B9" s="55">
        <v>20120430</v>
      </c>
      <c r="C9" s="41">
        <v>-7.4409999999999997E-3</v>
      </c>
      <c r="D9" s="41">
        <v>-2.6216E-2</v>
      </c>
      <c r="E9" s="41">
        <v>-7.5249999999999996E-3</v>
      </c>
      <c r="F9" s="41">
        <v>9.2614000000000002E-2</v>
      </c>
      <c r="G9" s="41">
        <v>-6.4640000000000001E-3</v>
      </c>
      <c r="H9" s="41">
        <v>-4.4755000000000003E-2</v>
      </c>
      <c r="I9" s="41">
        <v>-3.0886E-2</v>
      </c>
      <c r="J9" s="41">
        <v>1.8047000000000001E-2</v>
      </c>
      <c r="K9" s="41">
        <v>3.2674000000000002E-2</v>
      </c>
      <c r="L9" s="41">
        <v>-5.8721000000000002E-2</v>
      </c>
      <c r="M9" s="41">
        <v>-3.7418E-2</v>
      </c>
      <c r="N9" s="41">
        <v>0.111653</v>
      </c>
      <c r="O9" s="41">
        <f t="shared" si="0"/>
        <v>2.9635000000000009E-3</v>
      </c>
      <c r="P9" s="41"/>
      <c r="S9" s="52" t="s">
        <v>182</v>
      </c>
      <c r="T9" s="41">
        <v>1.5517967213114764E-2</v>
      </c>
      <c r="U9" s="41">
        <v>0.17302149882275361</v>
      </c>
      <c r="W9" s="52" t="s">
        <v>182</v>
      </c>
      <c r="X9" s="58">
        <f t="shared" si="2"/>
        <v>1.1493516457506049E-2</v>
      </c>
      <c r="Y9" s="58">
        <f t="shared" si="1"/>
        <v>1.0578899789111531E-2</v>
      </c>
      <c r="Z9" s="58">
        <f t="shared" si="1"/>
        <v>2.944567775889062E-2</v>
      </c>
      <c r="AA9" s="58">
        <f t="shared" si="1"/>
        <v>-8.5340239078419847E-4</v>
      </c>
      <c r="AB9" s="58">
        <f t="shared" si="1"/>
        <v>3.7311198664240811E-3</v>
      </c>
      <c r="AC9" s="58">
        <f t="shared" si="1"/>
        <v>2.3821726641752227E-3</v>
      </c>
      <c r="AD9" s="58">
        <f t="shared" si="1"/>
        <v>1.7066876343676429E-2</v>
      </c>
      <c r="AE9" s="58">
        <f t="shared" si="1"/>
        <v>7.9160083188906175E-3</v>
      </c>
      <c r="AF9" s="58">
        <f t="shared" si="1"/>
        <v>5.8398438124934171E-3</v>
      </c>
      <c r="AG9" s="58">
        <f t="shared" si="1"/>
        <v>1.9812015027792531E-2</v>
      </c>
      <c r="AH9" s="58">
        <f t="shared" si="1"/>
        <v>3.9851454613093248E-3</v>
      </c>
      <c r="AI9" s="58">
        <f t="shared" si="1"/>
        <v>1.8661258828898682E-2</v>
      </c>
      <c r="AJ9" s="58">
        <f t="shared" si="1"/>
        <v>1.0838260994865363E-2</v>
      </c>
      <c r="AN9" s="52" t="s">
        <v>182</v>
      </c>
      <c r="AO9" s="52">
        <v>9.5779303812550402E-4</v>
      </c>
      <c r="AP9" s="52">
        <v>8.8157498242596088E-4</v>
      </c>
      <c r="AQ9" s="52">
        <f>VARP('N-Stock'!$E$5:$E$65)</f>
        <v>2.4538064799075518E-3</v>
      </c>
      <c r="AR9" s="52">
        <v>-7.1116865898683201E-5</v>
      </c>
      <c r="AS9" s="52">
        <v>3.1092665553534009E-4</v>
      </c>
      <c r="AT9" s="52">
        <v>1.9851438868126857E-4</v>
      </c>
      <c r="AU9" s="52">
        <v>1.4222396953063692E-3</v>
      </c>
      <c r="AV9" s="52">
        <v>6.5966735990755142E-4</v>
      </c>
      <c r="AW9" s="52">
        <v>4.8665365104111807E-4</v>
      </c>
      <c r="AX9" s="52">
        <v>1.6510012523160442E-3</v>
      </c>
      <c r="AY9" s="52">
        <v>3.3209545510911042E-4</v>
      </c>
      <c r="AZ9" s="52">
        <v>1.5551049024082235E-3</v>
      </c>
      <c r="BA9" s="52">
        <v>9.0318841623878018E-4</v>
      </c>
      <c r="BE9" s="52" t="s">
        <v>182</v>
      </c>
      <c r="BF9" s="17">
        <v>0.30206987658407697</v>
      </c>
      <c r="BG9" s="17">
        <v>0.28339250256692938</v>
      </c>
      <c r="BH9" s="17">
        <v>1</v>
      </c>
      <c r="BI9" s="17"/>
      <c r="BJ9" s="17"/>
      <c r="BK9" s="17"/>
      <c r="BL9" s="17"/>
      <c r="BM9" s="17"/>
      <c r="BN9" s="17"/>
      <c r="BO9" s="17"/>
      <c r="BP9" s="17"/>
      <c r="BQ9" s="17"/>
      <c r="BR9" s="17"/>
    </row>
    <row r="10" spans="2:70" ht="15">
      <c r="B10" s="55">
        <v>20120531</v>
      </c>
      <c r="C10" s="41">
        <v>-8.1992999999999996E-2</v>
      </c>
      <c r="D10" s="41">
        <v>3.9733999999999998E-2</v>
      </c>
      <c r="E10" s="41">
        <v>-6.4370999999999998E-2</v>
      </c>
      <c r="F10" s="41">
        <v>3.4320000000000002E-3</v>
      </c>
      <c r="G10" s="41">
        <v>-1.5685000000000001E-2</v>
      </c>
      <c r="H10" s="41">
        <v>-2.1212999999999999E-2</v>
      </c>
      <c r="I10" s="41">
        <v>-0.14741699999999999</v>
      </c>
      <c r="J10" s="41">
        <v>-0.103084</v>
      </c>
      <c r="K10" s="41">
        <v>-8.7890999999999997E-2</v>
      </c>
      <c r="L10" s="41">
        <v>-0.228711</v>
      </c>
      <c r="M10" s="41">
        <v>0.124045</v>
      </c>
      <c r="N10" s="41">
        <v>-4.4611999999999999E-2</v>
      </c>
      <c r="O10" s="41">
        <f t="shared" si="0"/>
        <v>-5.2313833333333337E-2</v>
      </c>
      <c r="P10" s="41"/>
      <c r="S10" s="52" t="s">
        <v>183</v>
      </c>
      <c r="T10" s="41">
        <v>0.15345698360655738</v>
      </c>
      <c r="U10" s="41">
        <v>0.18102785688539219</v>
      </c>
      <c r="W10" s="52" t="s">
        <v>183</v>
      </c>
      <c r="X10" s="58">
        <f t="shared" si="2"/>
        <v>-5.4856829289191087E-3</v>
      </c>
      <c r="Y10" s="58">
        <f t="shared" si="1"/>
        <v>5.7406144071131425E-3</v>
      </c>
      <c r="Z10" s="58">
        <f t="shared" si="1"/>
        <v>-8.5340239078419847E-4</v>
      </c>
      <c r="AA10" s="58">
        <f t="shared" si="1"/>
        <v>3.223385406739479E-2</v>
      </c>
      <c r="AB10" s="58">
        <f t="shared" si="1"/>
        <v>1.2662159631998925E-2</v>
      </c>
      <c r="AC10" s="58">
        <f t="shared" si="1"/>
        <v>6.1601801030712177E-3</v>
      </c>
      <c r="AD10" s="58">
        <f t="shared" si="1"/>
        <v>-6.4475651501617846E-3</v>
      </c>
      <c r="AE10" s="58">
        <f t="shared" si="1"/>
        <v>-1.9817958223907555E-3</v>
      </c>
      <c r="AF10" s="58">
        <f t="shared" si="1"/>
        <v>9.9183564786401498E-3</v>
      </c>
      <c r="AG10" s="58">
        <f t="shared" si="1"/>
        <v>-1.976851570300457E-3</v>
      </c>
      <c r="AH10" s="58">
        <f t="shared" si="1"/>
        <v>6.4836978754087612E-3</v>
      </c>
      <c r="AI10" s="58">
        <f t="shared" si="1"/>
        <v>1.3356070933673754E-3</v>
      </c>
      <c r="AJ10" s="58">
        <f t="shared" si="1"/>
        <v>4.8157643162031714E-3</v>
      </c>
      <c r="AN10" s="52" t="s">
        <v>183</v>
      </c>
      <c r="AO10" s="52">
        <v>-4.5714024407659236E-4</v>
      </c>
      <c r="AP10" s="52">
        <v>4.7838453392609522E-4</v>
      </c>
      <c r="AQ10" s="52">
        <v>-7.1116865898683201E-5</v>
      </c>
      <c r="AR10" s="52">
        <f>VARP('N-Stock'!$F$5:$F$65)</f>
        <v>2.6861545056162325E-3</v>
      </c>
      <c r="AS10" s="52">
        <v>1.0551799693332437E-3</v>
      </c>
      <c r="AT10" s="52">
        <v>5.1334834192260151E-4</v>
      </c>
      <c r="AU10" s="52">
        <v>-5.3729709584681535E-4</v>
      </c>
      <c r="AV10" s="52">
        <v>-1.6514965186589629E-4</v>
      </c>
      <c r="AW10" s="52">
        <v>8.2652970655334578E-4</v>
      </c>
      <c r="AX10" s="52">
        <v>-1.6473763085837141E-4</v>
      </c>
      <c r="AY10" s="52">
        <v>5.4030815628406347E-4</v>
      </c>
      <c r="AZ10" s="52">
        <v>1.1130059111394795E-4</v>
      </c>
      <c r="BA10" s="52">
        <v>4.0131369301693099E-4</v>
      </c>
      <c r="BE10" s="52" t="s">
        <v>183</v>
      </c>
      <c r="BF10" s="17">
        <v>-0.1377970302175216</v>
      </c>
      <c r="BG10" s="17">
        <v>0.14698089568372066</v>
      </c>
      <c r="BH10" s="17">
        <v>-2.7700458651396444E-2</v>
      </c>
      <c r="BI10" s="17">
        <v>1</v>
      </c>
      <c r="BJ10" s="17"/>
      <c r="BK10" s="17"/>
      <c r="BL10" s="17"/>
      <c r="BM10" s="17"/>
      <c r="BN10" s="17"/>
      <c r="BO10" s="17"/>
      <c r="BP10" s="17"/>
      <c r="BQ10" s="17"/>
      <c r="BR10" s="17"/>
    </row>
    <row r="11" spans="2:70" ht="15">
      <c r="B11" s="55">
        <v>20120629</v>
      </c>
      <c r="C11" s="41">
        <v>4.7961999999999998E-2</v>
      </c>
      <c r="D11" s="41">
        <v>-7.4027999999999997E-2</v>
      </c>
      <c r="E11" s="41">
        <v>1.3893000000000001E-2</v>
      </c>
      <c r="F11" s="41">
        <v>7.7326000000000006E-2</v>
      </c>
      <c r="G11" s="41">
        <v>6.7920000000000003E-3</v>
      </c>
      <c r="H11" s="41">
        <v>-1.6695999999999999E-2</v>
      </c>
      <c r="I11" s="41">
        <v>-3.0929000000000002E-2</v>
      </c>
      <c r="J11" s="41">
        <v>0.10098799999999999</v>
      </c>
      <c r="K11" s="41">
        <v>6.7375000000000004E-2</v>
      </c>
      <c r="L11" s="41">
        <v>7.7827999999999994E-2</v>
      </c>
      <c r="M11" s="41">
        <v>5.9253E-2</v>
      </c>
      <c r="N11" s="41">
        <v>7.1956999999999993E-2</v>
      </c>
      <c r="O11" s="41">
        <f t="shared" si="0"/>
        <v>3.347675E-2</v>
      </c>
      <c r="P11" s="41"/>
      <c r="S11" s="52" t="s">
        <v>184</v>
      </c>
      <c r="T11" s="41">
        <v>0.12616721311475407</v>
      </c>
      <c r="U11" s="41">
        <v>0.14176111671099215</v>
      </c>
      <c r="W11" s="52" t="s">
        <v>184</v>
      </c>
      <c r="X11" s="58">
        <f t="shared" si="2"/>
        <v>2.9561552493200807E-4</v>
      </c>
      <c r="Y11" s="58">
        <f t="shared" si="1"/>
        <v>9.5861580717258831E-3</v>
      </c>
      <c r="Z11" s="58">
        <f t="shared" si="1"/>
        <v>3.7311198664240811E-3</v>
      </c>
      <c r="AA11" s="58">
        <f t="shared" si="1"/>
        <v>1.2662159631998925E-2</v>
      </c>
      <c r="AB11" s="58">
        <f t="shared" si="1"/>
        <v>1.9766768076538561E-2</v>
      </c>
      <c r="AC11" s="58">
        <f t="shared" si="1"/>
        <v>7.236362066238111E-3</v>
      </c>
      <c r="AD11" s="58">
        <f t="shared" si="1"/>
        <v>2.1678068664638551E-3</v>
      </c>
      <c r="AE11" s="58">
        <f t="shared" si="1"/>
        <v>-2.1828486183821544E-4</v>
      </c>
      <c r="AF11" s="58">
        <f t="shared" si="1"/>
        <v>6.7943272702026321E-3</v>
      </c>
      <c r="AG11" s="58">
        <f t="shared" si="1"/>
        <v>1.4358643378403657E-3</v>
      </c>
      <c r="AH11" s="58">
        <f t="shared" si="1"/>
        <v>5.9337681585713512E-3</v>
      </c>
      <c r="AI11" s="58">
        <f t="shared" si="1"/>
        <v>2.0460055409298551E-4</v>
      </c>
      <c r="AJ11" s="58">
        <f t="shared" si="1"/>
        <v>5.7996887969325468E-3</v>
      </c>
      <c r="AN11" s="52" t="s">
        <v>184</v>
      </c>
      <c r="AO11" s="52">
        <v>2.4634627077667341E-5</v>
      </c>
      <c r="AP11" s="52">
        <v>7.9884650597715685E-4</v>
      </c>
      <c r="AQ11" s="52">
        <v>3.1092665553534009E-4</v>
      </c>
      <c r="AR11" s="52">
        <v>1.0551799693332437E-3</v>
      </c>
      <c r="AS11" s="52">
        <f>VARP('N-Stock'!$G$5:$G$65)</f>
        <v>1.64723067304488E-3</v>
      </c>
      <c r="AT11" s="52">
        <v>6.0303017218650925E-4</v>
      </c>
      <c r="AU11" s="52">
        <v>1.8065057220532124E-4</v>
      </c>
      <c r="AV11" s="52">
        <v>-1.8190405153184619E-5</v>
      </c>
      <c r="AW11" s="52">
        <v>5.6619393918355264E-4</v>
      </c>
      <c r="AX11" s="52">
        <v>1.1965536148669714E-4</v>
      </c>
      <c r="AY11" s="52">
        <v>4.9448067988094597E-4</v>
      </c>
      <c r="AZ11" s="52">
        <v>1.7050046174415458E-5</v>
      </c>
      <c r="BA11" s="52">
        <v>4.8330739974437891E-4</v>
      </c>
      <c r="BE11" s="52" t="s">
        <v>184</v>
      </c>
      <c r="BF11" s="17">
        <v>9.4825398955838084E-3</v>
      </c>
      <c r="BG11" s="17">
        <v>0.31342626211669322</v>
      </c>
      <c r="BH11" s="17">
        <v>0.1546537982405021</v>
      </c>
      <c r="BI11" s="17">
        <v>0.5016303831535589</v>
      </c>
      <c r="BJ11" s="17">
        <v>1</v>
      </c>
      <c r="BK11" s="17"/>
      <c r="BL11" s="17"/>
      <c r="BM11" s="17"/>
      <c r="BN11" s="17"/>
      <c r="BO11" s="17"/>
      <c r="BP11" s="17"/>
      <c r="BQ11" s="17"/>
      <c r="BR11" s="17"/>
    </row>
    <row r="12" spans="2:70" ht="15">
      <c r="B12" s="55">
        <v>20120731</v>
      </c>
      <c r="C12" s="41">
        <v>-3.6613E-2</v>
      </c>
      <c r="D12" s="41">
        <v>-0.116192</v>
      </c>
      <c r="E12" s="41">
        <v>2.0449999999999999E-3</v>
      </c>
      <c r="F12" s="41">
        <v>-4.0260000000000001E-3</v>
      </c>
      <c r="G12" s="41">
        <v>1.2714E-2</v>
      </c>
      <c r="H12" s="41">
        <v>6.2890000000000001E-2</v>
      </c>
      <c r="I12" s="41">
        <v>-2.1199999999999999E-3</v>
      </c>
      <c r="J12" s="41">
        <v>-5.008E-2</v>
      </c>
      <c r="K12" s="41">
        <v>-5.2490000000000002E-3</v>
      </c>
      <c r="L12" s="41">
        <v>1.5952999999999998E-2</v>
      </c>
      <c r="M12" s="41">
        <v>6.7556000000000005E-2</v>
      </c>
      <c r="N12" s="41">
        <v>5.4510999999999997E-2</v>
      </c>
      <c r="O12" s="41">
        <f t="shared" si="0"/>
        <v>1.1574999999999953E-4</v>
      </c>
      <c r="P12" s="41"/>
      <c r="S12" s="52" t="s">
        <v>185</v>
      </c>
      <c r="T12" s="41">
        <v>9.2524131147540961E-2</v>
      </c>
      <c r="U12" s="41">
        <v>0.13434375010678426</v>
      </c>
      <c r="W12" s="52" t="s">
        <v>185</v>
      </c>
      <c r="X12" s="58">
        <f t="shared" si="2"/>
        <v>7.2284042861069601E-3</v>
      </c>
      <c r="Y12" s="58">
        <f t="shared" si="1"/>
        <v>8.5085060307669973E-3</v>
      </c>
      <c r="Z12" s="58">
        <f t="shared" si="1"/>
        <v>2.3821726641752227E-3</v>
      </c>
      <c r="AA12" s="58">
        <f t="shared" si="1"/>
        <v>6.1601801030712177E-3</v>
      </c>
      <c r="AB12" s="58">
        <f t="shared" si="1"/>
        <v>7.236362066238111E-3</v>
      </c>
      <c r="AC12" s="58">
        <f t="shared" si="1"/>
        <v>1.775237035352862E-2</v>
      </c>
      <c r="AD12" s="58">
        <f t="shared" si="1"/>
        <v>4.0076807839172258E-3</v>
      </c>
      <c r="AE12" s="58">
        <f t="shared" si="1"/>
        <v>1.5600914481752209E-3</v>
      </c>
      <c r="AF12" s="58">
        <f t="shared" si="1"/>
        <v>2.3785441750755155E-3</v>
      </c>
      <c r="AG12" s="58">
        <f t="shared" si="1"/>
        <v>5.2626683592561117E-3</v>
      </c>
      <c r="AH12" s="58">
        <f t="shared" si="1"/>
        <v>6.9826223829594202E-3</v>
      </c>
      <c r="AI12" s="58">
        <f t="shared" si="1"/>
        <v>3.8555971846019896E-3</v>
      </c>
      <c r="AJ12" s="58">
        <f t="shared" si="1"/>
        <v>6.109599986489387E-3</v>
      </c>
      <c r="AN12" s="52" t="s">
        <v>185</v>
      </c>
      <c r="AO12" s="52">
        <v>6.0236702384224667E-4</v>
      </c>
      <c r="AP12" s="52">
        <v>7.0904216923058311E-4</v>
      </c>
      <c r="AQ12" s="52">
        <v>1.9851438868126857E-4</v>
      </c>
      <c r="AR12" s="52">
        <v>5.1334834192260151E-4</v>
      </c>
      <c r="AS12" s="52">
        <v>6.0303017218650925E-4</v>
      </c>
      <c r="AT12" s="52">
        <f>VARP('N-Stock'!$H$5:$H$65)</f>
        <v>1.4793641961273849E-3</v>
      </c>
      <c r="AU12" s="52">
        <v>3.3397339865976882E-4</v>
      </c>
      <c r="AV12" s="52">
        <v>1.3000762068126842E-4</v>
      </c>
      <c r="AW12" s="52">
        <v>1.9821201458962629E-4</v>
      </c>
      <c r="AX12" s="52">
        <v>4.3855569660467599E-4</v>
      </c>
      <c r="AY12" s="52">
        <v>5.8188519857995172E-4</v>
      </c>
      <c r="AZ12" s="52">
        <v>3.2129976538349913E-4</v>
      </c>
      <c r="BA12" s="52">
        <v>5.0913333220744888E-4</v>
      </c>
      <c r="BE12" s="52" t="s">
        <v>185</v>
      </c>
      <c r="BF12" s="17">
        <v>0.24466933047392611</v>
      </c>
      <c r="BG12" s="17">
        <v>0.29355113701421737</v>
      </c>
      <c r="BH12" s="17">
        <v>0.10419197837191135</v>
      </c>
      <c r="BI12" s="17">
        <v>0.25751890507759345</v>
      </c>
      <c r="BJ12" s="17">
        <v>0.38629961931116785</v>
      </c>
      <c r="BK12" s="17">
        <v>1</v>
      </c>
      <c r="BL12" s="17"/>
      <c r="BM12" s="17"/>
      <c r="BN12" s="17"/>
      <c r="BO12" s="17"/>
      <c r="BP12" s="17"/>
      <c r="BQ12" s="17"/>
      <c r="BR12" s="17"/>
    </row>
    <row r="13" spans="2:70" ht="15">
      <c r="B13" s="55">
        <v>20120831</v>
      </c>
      <c r="C13" s="41">
        <v>5.2595999999999997E-2</v>
      </c>
      <c r="D13" s="41">
        <v>3.2004999999999999E-2</v>
      </c>
      <c r="E13" s="41">
        <v>-1.4289999999999999E-3</v>
      </c>
      <c r="F13" s="41">
        <v>6.4120000000000002E-3</v>
      </c>
      <c r="G13" s="41">
        <v>1.6278999999999998E-2</v>
      </c>
      <c r="H13" s="41">
        <v>4.1059999999999999E-2</v>
      </c>
      <c r="I13" s="41">
        <v>1.3299999999999999E-2</v>
      </c>
      <c r="J13" s="41">
        <v>-2.2259999999999999E-2</v>
      </c>
      <c r="K13" s="41">
        <v>-2.8007000000000001E-2</v>
      </c>
      <c r="L13" s="41">
        <v>3.1667000000000001E-2</v>
      </c>
      <c r="M13" s="41">
        <v>-1.9245999999999999E-2</v>
      </c>
      <c r="N13" s="41">
        <v>7.1557999999999997E-2</v>
      </c>
      <c r="O13" s="41">
        <f t="shared" si="0"/>
        <v>1.6161249999999999E-2</v>
      </c>
      <c r="P13" s="41"/>
      <c r="S13" s="52" t="s">
        <v>186</v>
      </c>
      <c r="T13" s="41">
        <v>4.8217573770491809E-2</v>
      </c>
      <c r="U13" s="41">
        <v>0.24508978089628736</v>
      </c>
      <c r="W13" s="52" t="s">
        <v>186</v>
      </c>
      <c r="X13" s="58">
        <f t="shared" si="2"/>
        <v>2.0797112643054009E-2</v>
      </c>
      <c r="Y13" s="58">
        <f t="shared" si="1"/>
        <v>8.9551895999580768E-3</v>
      </c>
      <c r="Z13" s="58">
        <f t="shared" si="1"/>
        <v>1.7066876343676429E-2</v>
      </c>
      <c r="AA13" s="58">
        <f t="shared" si="1"/>
        <v>-6.4475651501617846E-3</v>
      </c>
      <c r="AB13" s="58">
        <f t="shared" si="1"/>
        <v>2.1678068664638551E-3</v>
      </c>
      <c r="AC13" s="58">
        <f t="shared" si="1"/>
        <v>4.0076807839172258E-3</v>
      </c>
      <c r="AD13" s="58">
        <f t="shared" si="1"/>
        <v>5.9084262983400158E-2</v>
      </c>
      <c r="AE13" s="58">
        <f t="shared" si="1"/>
        <v>2.2769258908856761E-2</v>
      </c>
      <c r="AF13" s="58">
        <f t="shared" si="1"/>
        <v>7.2116074362504681E-3</v>
      </c>
      <c r="AG13" s="58">
        <f t="shared" si="1"/>
        <v>2.3797983090614351E-2</v>
      </c>
      <c r="AH13" s="58">
        <f t="shared" si="1"/>
        <v>-8.5453310432410667E-3</v>
      </c>
      <c r="AI13" s="58">
        <f t="shared" si="1"/>
        <v>2.0758332224010748E-2</v>
      </c>
      <c r="AJ13" s="58">
        <f t="shared" si="1"/>
        <v>1.4301934557233265E-2</v>
      </c>
      <c r="AN13" s="52" t="s">
        <v>186</v>
      </c>
      <c r="AO13" s="52">
        <v>1.7330927202545007E-3</v>
      </c>
      <c r="AP13" s="52">
        <v>7.462657999965064E-4</v>
      </c>
      <c r="AQ13" s="52">
        <v>1.4222396953063692E-3</v>
      </c>
      <c r="AR13" s="52">
        <v>-5.3729709584681535E-4</v>
      </c>
      <c r="AS13" s="52">
        <v>1.8065057220532124E-4</v>
      </c>
      <c r="AT13" s="52">
        <v>3.3397339865976882E-4</v>
      </c>
      <c r="AU13" s="52">
        <f>VARP('N-Stock'!$I$5:$I$65)</f>
        <v>4.9236885819500132E-3</v>
      </c>
      <c r="AV13" s="52">
        <v>1.89743824240473E-3</v>
      </c>
      <c r="AW13" s="52">
        <v>6.0096728635420564E-4</v>
      </c>
      <c r="AX13" s="52">
        <v>1.9831652575511959E-3</v>
      </c>
      <c r="AY13" s="52">
        <v>-7.1211092027008882E-4</v>
      </c>
      <c r="AZ13" s="52">
        <v>1.7298610186675624E-3</v>
      </c>
      <c r="BA13" s="52">
        <v>1.1918278797694388E-3</v>
      </c>
      <c r="BE13" s="52" t="s">
        <v>186</v>
      </c>
      <c r="BF13" s="17">
        <v>0.38586235135402969</v>
      </c>
      <c r="BG13" s="17">
        <v>0.1693547977855995</v>
      </c>
      <c r="BH13" s="17">
        <v>0.40917336252742714</v>
      </c>
      <c r="BI13" s="17">
        <v>-0.14774191033945516</v>
      </c>
      <c r="BJ13" s="17">
        <v>6.3433232461685307E-2</v>
      </c>
      <c r="BK13" s="17">
        <v>0.12374539210598244</v>
      </c>
      <c r="BL13" s="17">
        <v>1</v>
      </c>
      <c r="BM13" s="17"/>
      <c r="BN13" s="17"/>
      <c r="BO13" s="17"/>
      <c r="BP13" s="17"/>
      <c r="BQ13" s="17"/>
      <c r="BR13" s="17"/>
    </row>
    <row r="14" spans="2:70" ht="15">
      <c r="B14" s="55">
        <v>20120928</v>
      </c>
      <c r="C14" s="41">
        <v>-3.4393E-2</v>
      </c>
      <c r="D14" s="41">
        <v>1.6074999999999999E-2</v>
      </c>
      <c r="E14" s="41">
        <v>6.4665E-2</v>
      </c>
      <c r="F14" s="41">
        <v>-1.2949E-2</v>
      </c>
      <c r="G14" s="41">
        <v>1.3221E-2</v>
      </c>
      <c r="H14" s="41">
        <v>3.2295999999999998E-2</v>
      </c>
      <c r="I14" s="41">
        <v>8.3210000000000003E-3</v>
      </c>
      <c r="J14" s="41">
        <v>0.104114</v>
      </c>
      <c r="K14" s="41">
        <v>-2.528E-2</v>
      </c>
      <c r="L14" s="41">
        <v>8.9929999999999996E-2</v>
      </c>
      <c r="M14" s="41">
        <v>1.6528999999999999E-2</v>
      </c>
      <c r="N14" s="41">
        <v>1.8959E-2</v>
      </c>
      <c r="O14" s="41">
        <f t="shared" si="0"/>
        <v>2.4290666666666665E-2</v>
      </c>
      <c r="P14" s="41"/>
      <c r="S14" s="52" t="s">
        <v>187</v>
      </c>
      <c r="T14" s="41">
        <v>9.5605967213114762E-2</v>
      </c>
      <c r="U14" s="41">
        <v>0.18771849544696476</v>
      </c>
      <c r="W14" s="52" t="s">
        <v>187</v>
      </c>
      <c r="X14" s="58">
        <f t="shared" si="2"/>
        <v>6.8192157375060476E-3</v>
      </c>
      <c r="Y14" s="58">
        <f t="shared" si="1"/>
        <v>3.030347582554153E-3</v>
      </c>
      <c r="Z14" s="58">
        <f t="shared" si="1"/>
        <v>7.9160083188906175E-3</v>
      </c>
      <c r="AA14" s="58">
        <f t="shared" si="1"/>
        <v>-1.9817958223907555E-3</v>
      </c>
      <c r="AB14" s="58">
        <f t="shared" si="1"/>
        <v>-2.1828486183821544E-4</v>
      </c>
      <c r="AC14" s="58">
        <f t="shared" si="1"/>
        <v>1.5600914481752209E-3</v>
      </c>
      <c r="AD14" s="58">
        <f t="shared" si="1"/>
        <v>2.2769258908856761E-2</v>
      </c>
      <c r="AE14" s="58">
        <f t="shared" si="1"/>
        <v>3.466055757331684E-2</v>
      </c>
      <c r="AF14" s="58">
        <f t="shared" si="1"/>
        <v>5.6004428393130884E-3</v>
      </c>
      <c r="AG14" s="58">
        <f t="shared" si="1"/>
        <v>2.3796863220054823E-2</v>
      </c>
      <c r="AH14" s="58">
        <f t="shared" si="1"/>
        <v>-6.3305466262510125E-4</v>
      </c>
      <c r="AI14" s="58">
        <f t="shared" si="1"/>
        <v>4.0604440522429459E-3</v>
      </c>
      <c r="AJ14" s="58">
        <f t="shared" si="1"/>
        <v>8.9483411945046991E-3</v>
      </c>
      <c r="AN14" s="52" t="s">
        <v>187</v>
      </c>
      <c r="AO14" s="52">
        <v>5.68267978125504E-4</v>
      </c>
      <c r="AP14" s="52">
        <v>2.5252896521284608E-4</v>
      </c>
      <c r="AQ14" s="52">
        <v>6.5966735990755142E-4</v>
      </c>
      <c r="AR14" s="52">
        <v>-1.6514965186589629E-4</v>
      </c>
      <c r="AS14" s="52">
        <v>-1.8190405153184619E-5</v>
      </c>
      <c r="AT14" s="52">
        <v>1.3000762068126842E-4</v>
      </c>
      <c r="AU14" s="52">
        <v>1.89743824240473E-3</v>
      </c>
      <c r="AV14" s="52">
        <f>VARP('N-Stock'!$J$5:$J$65)</f>
        <v>2.8883797977764035E-3</v>
      </c>
      <c r="AW14" s="52">
        <v>4.6670356994275733E-4</v>
      </c>
      <c r="AX14" s="52">
        <v>1.9830719350045684E-3</v>
      </c>
      <c r="AY14" s="52">
        <v>-5.2754555218758437E-5</v>
      </c>
      <c r="AZ14" s="52">
        <v>3.3837033768691218E-4</v>
      </c>
      <c r="BA14" s="52">
        <v>7.4569509954205829E-4</v>
      </c>
      <c r="BE14" s="52" t="s">
        <v>187</v>
      </c>
      <c r="BF14" s="17">
        <v>0.16518930711839186</v>
      </c>
      <c r="BG14" s="17">
        <v>7.4822687539023769E-2</v>
      </c>
      <c r="BH14" s="17">
        <v>0.24778652894516731</v>
      </c>
      <c r="BI14" s="17">
        <v>-5.9290487126638314E-2</v>
      </c>
      <c r="BJ14" s="17">
        <v>-8.339461584626149E-3</v>
      </c>
      <c r="BK14" s="17">
        <v>6.289326036636797E-2</v>
      </c>
      <c r="BL14" s="17">
        <v>0.5031473756716508</v>
      </c>
      <c r="BM14" s="17">
        <v>1</v>
      </c>
      <c r="BN14" s="17"/>
      <c r="BO14" s="17"/>
      <c r="BP14" s="17"/>
      <c r="BQ14" s="17"/>
      <c r="BR14" s="17"/>
    </row>
    <row r="15" spans="2:70" ht="15">
      <c r="B15" s="55">
        <v>20121031</v>
      </c>
      <c r="C15" s="41">
        <v>-4.0994999999999997E-2</v>
      </c>
      <c r="D15" s="41">
        <v>-1.2508999999999999E-2</v>
      </c>
      <c r="E15" s="41">
        <v>-6.2280000000000002E-2</v>
      </c>
      <c r="F15" s="41">
        <v>-2.8777E-2</v>
      </c>
      <c r="G15" s="41">
        <v>1.4053E-2</v>
      </c>
      <c r="H15" s="41">
        <v>6.3730000000000002E-3</v>
      </c>
      <c r="I15" s="41">
        <v>-8.2520000000000007E-3</v>
      </c>
      <c r="J15" s="41">
        <v>3.6013000000000003E-2</v>
      </c>
      <c r="K15" s="41">
        <v>1.2142E-2</v>
      </c>
      <c r="L15" s="41">
        <v>3.7054999999999998E-2</v>
      </c>
      <c r="M15" s="41">
        <v>1.6531000000000001E-2</v>
      </c>
      <c r="N15" s="41">
        <v>-2.274E-3</v>
      </c>
      <c r="O15" s="41">
        <f t="shared" si="0"/>
        <v>-2.7433333333333316E-3</v>
      </c>
      <c r="P15" s="41"/>
      <c r="S15" s="52" t="s">
        <v>188</v>
      </c>
      <c r="T15" s="41">
        <v>0.20641259016393437</v>
      </c>
      <c r="U15" s="41">
        <v>0.19865240847110435</v>
      </c>
      <c r="W15" s="52" t="s">
        <v>188</v>
      </c>
      <c r="X15" s="58">
        <f t="shared" si="2"/>
        <v>6.9518360396452587E-3</v>
      </c>
      <c r="Y15" s="58">
        <f t="shared" si="1"/>
        <v>1.098453380169739E-2</v>
      </c>
      <c r="Z15" s="58">
        <f t="shared" si="1"/>
        <v>5.8398438124934171E-3</v>
      </c>
      <c r="AA15" s="58">
        <f t="shared" si="1"/>
        <v>9.9183564786401498E-3</v>
      </c>
      <c r="AB15" s="58">
        <f t="shared" si="1"/>
        <v>6.7943272702026321E-3</v>
      </c>
      <c r="AC15" s="58">
        <f t="shared" si="1"/>
        <v>2.3785441750755155E-3</v>
      </c>
      <c r="AD15" s="58">
        <f t="shared" si="1"/>
        <v>7.2116074362504681E-3</v>
      </c>
      <c r="AE15" s="58">
        <f t="shared" si="1"/>
        <v>5.6004428393130884E-3</v>
      </c>
      <c r="AF15" s="58">
        <f t="shared" si="1"/>
        <v>3.8815848581675902E-2</v>
      </c>
      <c r="AG15" s="58">
        <f t="shared" si="1"/>
        <v>1.1591381932718085E-2</v>
      </c>
      <c r="AH15" s="58">
        <f t="shared" si="1"/>
        <v>-6.7248514815802178E-4</v>
      </c>
      <c r="AI15" s="58">
        <f t="shared" si="1"/>
        <v>1.2266721981200754E-2</v>
      </c>
      <c r="AJ15" s="58">
        <f t="shared" si="1"/>
        <v>9.8067466000628864E-3</v>
      </c>
      <c r="AN15" s="52" t="s">
        <v>188</v>
      </c>
      <c r="AO15" s="52">
        <v>5.7931966997043819E-4</v>
      </c>
      <c r="AP15" s="52">
        <v>9.1537781680811582E-4</v>
      </c>
      <c r="AQ15" s="52">
        <v>4.8665365104111807E-4</v>
      </c>
      <c r="AR15" s="52">
        <v>8.2652970655334578E-4</v>
      </c>
      <c r="AS15" s="52">
        <v>5.6619393918355264E-4</v>
      </c>
      <c r="AT15" s="52">
        <v>1.9821201458962629E-4</v>
      </c>
      <c r="AU15" s="52">
        <v>6.0096728635420564E-4</v>
      </c>
      <c r="AV15" s="52">
        <v>4.6670356994275733E-4</v>
      </c>
      <c r="AW15" s="52">
        <f>VARP('N-Stock'!$K$5:$K$65)</f>
        <v>3.2346540484729917E-3</v>
      </c>
      <c r="AX15" s="52">
        <v>9.6594849439317375E-4</v>
      </c>
      <c r="AY15" s="52">
        <v>-5.6040429013168481E-5</v>
      </c>
      <c r="AZ15" s="52">
        <v>1.0222268317667295E-3</v>
      </c>
      <c r="BA15" s="52">
        <v>8.1722888333857387E-4</v>
      </c>
      <c r="BE15" s="52" t="s">
        <v>188</v>
      </c>
      <c r="BF15" s="17">
        <v>0.15913300055645904</v>
      </c>
      <c r="BG15" s="17">
        <v>0.25629239398610981</v>
      </c>
      <c r="BH15" s="17">
        <v>0.17273721446908741</v>
      </c>
      <c r="BI15" s="17">
        <v>0.28040067394800233</v>
      </c>
      <c r="BJ15" s="17">
        <v>0.24528674852118773</v>
      </c>
      <c r="BK15" s="17">
        <v>9.0610495292689039E-2</v>
      </c>
      <c r="BL15" s="17">
        <v>0.15058843646485398</v>
      </c>
      <c r="BM15" s="17">
        <v>0.15268629401240008</v>
      </c>
      <c r="BN15" s="17">
        <v>1</v>
      </c>
      <c r="BO15" s="17"/>
      <c r="BP15" s="17"/>
      <c r="BQ15" s="17"/>
      <c r="BR15" s="17"/>
    </row>
    <row r="16" spans="2:70" ht="15">
      <c r="B16" s="55">
        <v>20121130</v>
      </c>
      <c r="C16" s="41">
        <v>-5.9389999999999998E-2</v>
      </c>
      <c r="D16" s="41">
        <v>1.304E-3</v>
      </c>
      <c r="E16" s="41">
        <v>-1.8558000000000002E-2</v>
      </c>
      <c r="F16" s="41">
        <v>7.0297999999999999E-2</v>
      </c>
      <c r="G16" s="41">
        <v>2.2704999999999999E-2</v>
      </c>
      <c r="H16" s="41">
        <v>8.5210000000000008E-3</v>
      </c>
      <c r="I16" s="41">
        <v>5.0699999999999999E-3</v>
      </c>
      <c r="J16" s="41">
        <v>-1.6268999999999999E-2</v>
      </c>
      <c r="K16" s="41">
        <v>6.0761000000000003E-2</v>
      </c>
      <c r="L16" s="41">
        <v>-1.4395E-2</v>
      </c>
      <c r="M16" s="41">
        <v>-3.9988999999999997E-2</v>
      </c>
      <c r="N16" s="41">
        <v>9.4488000000000003E-2</v>
      </c>
      <c r="O16" s="41">
        <f t="shared" si="0"/>
        <v>9.5455000000000002E-3</v>
      </c>
      <c r="P16" s="41"/>
      <c r="S16" s="52" t="s">
        <v>189</v>
      </c>
      <c r="T16" s="41">
        <v>0.25914806557377063</v>
      </c>
      <c r="U16" s="41">
        <v>0.2366210255135594</v>
      </c>
      <c r="W16" s="52" t="s">
        <v>189</v>
      </c>
      <c r="X16" s="58">
        <f t="shared" si="2"/>
        <v>2.2289788873905939E-2</v>
      </c>
      <c r="Y16" s="58">
        <f t="shared" si="1"/>
        <v>8.682884712990056E-3</v>
      </c>
      <c r="Z16" s="58">
        <f t="shared" si="1"/>
        <v>1.9812015027792531E-2</v>
      </c>
      <c r="AA16" s="58">
        <f t="shared" si="1"/>
        <v>-1.976851570300457E-3</v>
      </c>
      <c r="AB16" s="58">
        <f t="shared" si="1"/>
        <v>1.4358643378403657E-3</v>
      </c>
      <c r="AC16" s="58">
        <f t="shared" si="1"/>
        <v>5.2626683592561117E-3</v>
      </c>
      <c r="AD16" s="58">
        <f t="shared" si="1"/>
        <v>2.3797983090614351E-2</v>
      </c>
      <c r="AE16" s="58">
        <f t="shared" si="1"/>
        <v>2.3796863220054823E-2</v>
      </c>
      <c r="AF16" s="58">
        <f t="shared" si="1"/>
        <v>1.1591381932718085E-2</v>
      </c>
      <c r="AG16" s="58">
        <f t="shared" si="1"/>
        <v>5.5071648900087075E-2</v>
      </c>
      <c r="AH16" s="58">
        <f t="shared" si="1"/>
        <v>-4.0648570881268477E-3</v>
      </c>
      <c r="AI16" s="58">
        <f t="shared" si="1"/>
        <v>1.8529180953481321E-2</v>
      </c>
      <c r="AJ16" s="58">
        <f t="shared" si="1"/>
        <v>1.5352380895859444E-2</v>
      </c>
      <c r="AN16" s="52" t="s">
        <v>189</v>
      </c>
      <c r="AO16" s="52">
        <v>1.8574824061588283E-3</v>
      </c>
      <c r="AP16" s="52">
        <v>7.235737260825047E-4</v>
      </c>
      <c r="AQ16" s="52">
        <v>1.6510012523160442E-3</v>
      </c>
      <c r="AR16" s="52">
        <v>-1.6473763085837141E-4</v>
      </c>
      <c r="AS16" s="52">
        <v>1.1965536148669714E-4</v>
      </c>
      <c r="AT16" s="52">
        <v>4.3855569660467599E-4</v>
      </c>
      <c r="AU16" s="52">
        <v>1.9831652575511959E-3</v>
      </c>
      <c r="AV16" s="52">
        <v>1.9830719350045684E-3</v>
      </c>
      <c r="AW16" s="52">
        <v>9.6594849439317375E-4</v>
      </c>
      <c r="AX16" s="52">
        <f>VARP('N-Stock'!$L$5:$L$65)</f>
        <v>4.5893040750072563E-3</v>
      </c>
      <c r="AY16" s="52">
        <v>-3.3873809067723731E-4</v>
      </c>
      <c r="AZ16" s="52">
        <v>1.5440984127901101E-3</v>
      </c>
      <c r="BA16" s="52">
        <v>1.2793650746549536E-3</v>
      </c>
      <c r="BE16" s="52" t="s">
        <v>189</v>
      </c>
      <c r="BF16" s="17">
        <v>0.42835830223579746</v>
      </c>
      <c r="BG16" s="17">
        <v>0.1700821062737482</v>
      </c>
      <c r="BH16" s="17">
        <v>0.49198723100110031</v>
      </c>
      <c r="BI16" s="17">
        <v>-4.6919557150305755E-2</v>
      </c>
      <c r="BJ16" s="17">
        <v>4.351926339309934E-2</v>
      </c>
      <c r="BK16" s="17">
        <v>0.16831149901152753</v>
      </c>
      <c r="BL16" s="17">
        <v>0.41719606202673715</v>
      </c>
      <c r="BM16" s="17">
        <v>0.54467557685242041</v>
      </c>
      <c r="BN16" s="17">
        <v>0.25070710010179159</v>
      </c>
      <c r="BO16" s="17">
        <v>1</v>
      </c>
      <c r="BP16" s="17"/>
      <c r="BQ16" s="17"/>
      <c r="BR16" s="17"/>
    </row>
    <row r="17" spans="2:70" ht="15">
      <c r="B17" s="55">
        <v>20121231</v>
      </c>
      <c r="C17" s="41">
        <v>3.558E-3</v>
      </c>
      <c r="D17" s="41">
        <v>2.5843000000000001E-2</v>
      </c>
      <c r="E17" s="41">
        <v>7.7869999999999997E-3</v>
      </c>
      <c r="F17" s="41">
        <v>-1.4330000000000001E-2</v>
      </c>
      <c r="G17" s="41">
        <v>-1.3906E-2</v>
      </c>
      <c r="H17" s="41">
        <v>-2.7782000000000001E-2</v>
      </c>
      <c r="I17" s="41">
        <v>5.7349999999999998E-2</v>
      </c>
      <c r="J17" s="41">
        <v>3.3669999999999999E-2</v>
      </c>
      <c r="K17" s="41">
        <v>1.4540000000000001E-2</v>
      </c>
      <c r="L17" s="41">
        <v>7.0329000000000003E-2</v>
      </c>
      <c r="M17" s="41">
        <v>-4.7105000000000001E-2</v>
      </c>
      <c r="N17" s="41">
        <v>-3.4500000000000003E-2</v>
      </c>
      <c r="O17" s="41">
        <f t="shared" si="0"/>
        <v>6.2878333333333328E-3</v>
      </c>
      <c r="P17" s="41"/>
      <c r="S17" s="52" t="s">
        <v>190</v>
      </c>
      <c r="T17" s="41">
        <v>7.0823213114754147E-2</v>
      </c>
      <c r="U17" s="41">
        <v>0.16049291863489656</v>
      </c>
      <c r="W17" s="52" t="s">
        <v>190</v>
      </c>
      <c r="X17" s="58">
        <f t="shared" si="2"/>
        <v>-2.5875927429368454E-3</v>
      </c>
      <c r="Y17" s="58">
        <f t="shared" si="1"/>
        <v>2.4584269384144049E-3</v>
      </c>
      <c r="Z17" s="58">
        <f t="shared" si="1"/>
        <v>3.9851454613093248E-3</v>
      </c>
      <c r="AA17" s="58">
        <f t="shared" si="1"/>
        <v>6.4836978754087612E-3</v>
      </c>
      <c r="AB17" s="58">
        <f t="shared" si="1"/>
        <v>5.9337681585713512E-3</v>
      </c>
      <c r="AC17" s="58">
        <f t="shared" si="1"/>
        <v>6.9826223829594202E-3</v>
      </c>
      <c r="AD17" s="58">
        <f t="shared" si="1"/>
        <v>-8.5453310432410667E-3</v>
      </c>
      <c r="AE17" s="58">
        <f t="shared" si="1"/>
        <v>-6.3305466262510125E-4</v>
      </c>
      <c r="AF17" s="58">
        <f t="shared" si="1"/>
        <v>-6.7248514815802178E-4</v>
      </c>
      <c r="AG17" s="58">
        <f t="shared" si="1"/>
        <v>-4.0648570881268477E-3</v>
      </c>
      <c r="AH17" s="58">
        <f t="shared" si="1"/>
        <v>2.5335715015030361E-2</v>
      </c>
      <c r="AI17" s="58">
        <f t="shared" si="1"/>
        <v>-7.5081226389561969E-3</v>
      </c>
      <c r="AJ17" s="58">
        <f t="shared" si="1"/>
        <v>2.2639943756374635E-3</v>
      </c>
      <c r="AN17" s="52" t="s">
        <v>190</v>
      </c>
      <c r="AO17" s="52">
        <v>-2.1563272857807046E-4</v>
      </c>
      <c r="AP17" s="52">
        <v>2.0486891153453376E-4</v>
      </c>
      <c r="AQ17" s="52">
        <v>3.3209545510911042E-4</v>
      </c>
      <c r="AR17" s="52">
        <v>5.4030815628406347E-4</v>
      </c>
      <c r="AS17" s="52">
        <v>4.9448067988094597E-4</v>
      </c>
      <c r="AT17" s="52">
        <v>5.8188519857995172E-4</v>
      </c>
      <c r="AU17" s="52">
        <v>-7.1211092027008882E-4</v>
      </c>
      <c r="AV17" s="52">
        <v>-5.2754555218758437E-5</v>
      </c>
      <c r="AW17" s="52">
        <v>-5.6040429013168481E-5</v>
      </c>
      <c r="AX17" s="52">
        <v>-3.3873809067723731E-4</v>
      </c>
      <c r="AY17" s="52">
        <f>VARP('N-Stock'!$M$5:$M$65)</f>
        <v>2.1113095845858632E-3</v>
      </c>
      <c r="AZ17" s="52">
        <v>-6.2567688657968307E-4</v>
      </c>
      <c r="BA17" s="52">
        <v>1.8866619796978863E-4</v>
      </c>
      <c r="BE17" s="52" t="s">
        <v>190</v>
      </c>
      <c r="BF17" s="17">
        <v>-7.331529990572716E-2</v>
      </c>
      <c r="BG17" s="17">
        <v>7.0998529547609601E-2</v>
      </c>
      <c r="BH17" s="17">
        <v>0.14590387220862705</v>
      </c>
      <c r="BI17" s="17">
        <v>0.22688201428297872</v>
      </c>
      <c r="BJ17" s="17">
        <v>0.26515276345700384</v>
      </c>
      <c r="BK17" s="17">
        <v>0.3292484952124296</v>
      </c>
      <c r="BL17" s="17">
        <v>-0.2208647448481596</v>
      </c>
      <c r="BM17" s="17">
        <v>-2.1362735176959354E-2</v>
      </c>
      <c r="BN17" s="17">
        <v>-2.1444285086021749E-2</v>
      </c>
      <c r="BO17" s="17">
        <v>-0.10882148766647541</v>
      </c>
      <c r="BP17" s="17">
        <v>1</v>
      </c>
      <c r="BQ17" s="17"/>
      <c r="BR17" s="17"/>
    </row>
    <row r="18" spans="2:70" ht="15">
      <c r="B18" s="55">
        <v>20130131</v>
      </c>
      <c r="C18" s="41">
        <v>2.7716999999999999E-2</v>
      </c>
      <c r="D18" s="41">
        <v>4.1620999999999998E-2</v>
      </c>
      <c r="E18" s="41">
        <v>6.0141E-2</v>
      </c>
      <c r="F18" s="41">
        <v>0.10011100000000001</v>
      </c>
      <c r="G18" s="41">
        <v>4.5768999999999997E-2</v>
      </c>
      <c r="H18" s="41">
        <v>0.11536299999999999</v>
      </c>
      <c r="I18" s="41">
        <v>9.7999000000000003E-2</v>
      </c>
      <c r="J18" s="41">
        <v>8.8404999999999997E-2</v>
      </c>
      <c r="K18" s="41">
        <v>-1.9772000000000001E-2</v>
      </c>
      <c r="L18" s="41">
        <v>7.6893000000000003E-2</v>
      </c>
      <c r="M18" s="41">
        <v>2.5208999999999999E-2</v>
      </c>
      <c r="N18" s="41">
        <v>9.7501000000000004E-2</v>
      </c>
      <c r="O18" s="41">
        <f t="shared" si="0"/>
        <v>6.3079750000000004E-2</v>
      </c>
      <c r="P18" s="41"/>
      <c r="S18" s="52" t="s">
        <v>191</v>
      </c>
      <c r="T18" s="41">
        <v>0.20762891803278691</v>
      </c>
      <c r="U18" s="41">
        <v>0.26256338739921603</v>
      </c>
      <c r="W18" s="52" t="s">
        <v>191</v>
      </c>
      <c r="X18" s="58">
        <f t="shared" si="2"/>
        <v>1.4837719290027414E-2</v>
      </c>
      <c r="Y18" s="58">
        <f t="shared" si="1"/>
        <v>1.1273537441401771E-2</v>
      </c>
      <c r="Z18" s="58">
        <f t="shared" si="1"/>
        <v>1.8661258828898682E-2</v>
      </c>
      <c r="AA18" s="58">
        <f t="shared" si="1"/>
        <v>1.3356070933673754E-3</v>
      </c>
      <c r="AB18" s="58">
        <f t="shared" si="1"/>
        <v>2.0460055409298551E-4</v>
      </c>
      <c r="AC18" s="58">
        <f t="shared" si="1"/>
        <v>3.8555971846019896E-3</v>
      </c>
      <c r="AD18" s="58">
        <f t="shared" si="1"/>
        <v>2.0758332224010748E-2</v>
      </c>
      <c r="AE18" s="58">
        <f t="shared" si="1"/>
        <v>4.0604440522429459E-3</v>
      </c>
      <c r="AF18" s="58">
        <f t="shared" si="1"/>
        <v>1.2266721981200754E-2</v>
      </c>
      <c r="AG18" s="58">
        <f t="shared" si="1"/>
        <v>1.8529180953481321E-2</v>
      </c>
      <c r="AH18" s="58">
        <f t="shared" si="1"/>
        <v>-7.5081226389561969E-3</v>
      </c>
      <c r="AI18" s="58">
        <f t="shared" si="1"/>
        <v>6.7809376133656535E-2</v>
      </c>
      <c r="AJ18" s="58">
        <f t="shared" si="1"/>
        <v>1.384035442483553E-2</v>
      </c>
      <c r="AN18" s="52" t="s">
        <v>191</v>
      </c>
      <c r="AO18" s="52">
        <v>1.2364766075022846E-3</v>
      </c>
      <c r="AP18" s="52">
        <v>9.394614534501476E-4</v>
      </c>
      <c r="AQ18" s="52">
        <v>1.5551049024082235E-3</v>
      </c>
      <c r="AR18" s="52">
        <v>1.1130059111394795E-4</v>
      </c>
      <c r="AS18" s="52">
        <v>1.7050046174415458E-5</v>
      </c>
      <c r="AT18" s="52">
        <v>3.2129976538349913E-4</v>
      </c>
      <c r="AU18" s="52">
        <v>1.7298610186675624E-3</v>
      </c>
      <c r="AV18" s="52">
        <v>3.3837033768691218E-4</v>
      </c>
      <c r="AW18" s="52">
        <v>1.0222268317667295E-3</v>
      </c>
      <c r="AX18" s="52">
        <v>1.5440984127901101E-3</v>
      </c>
      <c r="AY18" s="52">
        <v>-6.2567688657968307E-4</v>
      </c>
      <c r="AZ18" s="52">
        <f>VARP('N-Stock'!$N$5:$N$65)</f>
        <v>5.6507813444713773E-3</v>
      </c>
      <c r="BA18" s="52">
        <v>1.1533628687362943E-3</v>
      </c>
      <c r="BE18" s="52" t="s">
        <v>191</v>
      </c>
      <c r="BF18" s="17">
        <v>0.25697303262350318</v>
      </c>
      <c r="BG18" s="17">
        <v>0.19900957298783142</v>
      </c>
      <c r="BH18" s="17">
        <v>0.41762384218720738</v>
      </c>
      <c r="BI18" s="17">
        <v>2.8567861049529832E-2</v>
      </c>
      <c r="BJ18" s="17">
        <v>5.5884851055005092E-3</v>
      </c>
      <c r="BK18" s="17">
        <v>0.11112674796773649</v>
      </c>
      <c r="BL18" s="17">
        <v>0.32795304879252918</v>
      </c>
      <c r="BM18" s="17">
        <v>8.3755027212287142E-2</v>
      </c>
      <c r="BN18" s="17">
        <v>0.23909974086744953</v>
      </c>
      <c r="BO18" s="17">
        <v>0.30321264456658908</v>
      </c>
      <c r="BP18" s="17">
        <v>-0.1811423096162865</v>
      </c>
      <c r="BQ18" s="17">
        <v>1</v>
      </c>
      <c r="BR18" s="17"/>
    </row>
    <row r="19" spans="2:70" ht="16" thickBot="1">
      <c r="B19" s="55">
        <v>20130228</v>
      </c>
      <c r="C19" s="41">
        <v>2.1128999999999998E-2</v>
      </c>
      <c r="D19" s="41">
        <v>0.123379</v>
      </c>
      <c r="E19" s="41">
        <v>-6.8450000000000004E-3</v>
      </c>
      <c r="F19" s="41">
        <v>5.4247999999999998E-2</v>
      </c>
      <c r="G19" s="41">
        <v>0.102766</v>
      </c>
      <c r="H19" s="41">
        <v>1.3571E-2</v>
      </c>
      <c r="I19" s="41">
        <v>-6.1185000000000003E-2</v>
      </c>
      <c r="J19" s="41">
        <v>-6.6234000000000001E-2</v>
      </c>
      <c r="K19" s="41">
        <v>4.7584000000000001E-2</v>
      </c>
      <c r="L19" s="41">
        <v>3.9745000000000003E-2</v>
      </c>
      <c r="M19" s="41">
        <v>1.1866E-2</v>
      </c>
      <c r="N19" s="41">
        <v>-2.2512000000000001E-2</v>
      </c>
      <c r="O19" s="41">
        <f t="shared" si="0"/>
        <v>2.1459333333333334E-2</v>
      </c>
      <c r="P19" s="41"/>
      <c r="S19" s="52" t="s">
        <v>192</v>
      </c>
      <c r="T19" s="41">
        <v>0.13607772131147541</v>
      </c>
      <c r="U19" s="41">
        <v>9.8887499173304846E-2</v>
      </c>
      <c r="W19" s="59" t="s">
        <v>192</v>
      </c>
      <c r="X19" s="60">
        <f t="shared" si="2"/>
        <v>1.186718268450631E-2</v>
      </c>
      <c r="Y19" s="60">
        <f t="shared" si="1"/>
        <v>1.1476915021726687E-2</v>
      </c>
      <c r="Z19" s="60">
        <f t="shared" si="1"/>
        <v>1.0838260994865363E-2</v>
      </c>
      <c r="AA19" s="60">
        <f t="shared" si="1"/>
        <v>4.8157643162031714E-3</v>
      </c>
      <c r="AB19" s="60">
        <f t="shared" si="1"/>
        <v>5.7996887969325468E-3</v>
      </c>
      <c r="AC19" s="60">
        <f t="shared" si="1"/>
        <v>6.109599986489387E-3</v>
      </c>
      <c r="AD19" s="60">
        <f t="shared" si="1"/>
        <v>1.4301934557233265E-2</v>
      </c>
      <c r="AE19" s="60">
        <f t="shared" si="1"/>
        <v>8.9483411945046991E-3</v>
      </c>
      <c r="AF19" s="60">
        <f t="shared" si="1"/>
        <v>9.8067466000628864E-3</v>
      </c>
      <c r="AG19" s="60">
        <f t="shared" si="1"/>
        <v>1.5352380895859444E-2</v>
      </c>
      <c r="AH19" s="60">
        <f t="shared" si="1"/>
        <v>2.2639943756374635E-3</v>
      </c>
      <c r="AI19" s="60">
        <f t="shared" si="1"/>
        <v>1.384035442483553E-2</v>
      </c>
      <c r="AJ19" s="60">
        <f t="shared" si="1"/>
        <v>9.6184303207380653E-3</v>
      </c>
      <c r="AN19" s="59" t="s">
        <v>192</v>
      </c>
      <c r="AO19" s="59">
        <v>9.8893189037552588E-4</v>
      </c>
      <c r="AP19" s="59">
        <v>9.5640958514389067E-4</v>
      </c>
      <c r="AQ19" s="59">
        <v>9.0318841623878018E-4</v>
      </c>
      <c r="AR19" s="59">
        <v>4.0131369301693099E-4</v>
      </c>
      <c r="AS19" s="59">
        <v>4.8330739974437891E-4</v>
      </c>
      <c r="AT19" s="59">
        <v>5.0913333220744888E-4</v>
      </c>
      <c r="AU19" s="59">
        <v>1.1918278797694388E-3</v>
      </c>
      <c r="AV19" s="59">
        <v>7.4569509954205829E-4</v>
      </c>
      <c r="AW19" s="59">
        <v>8.1722888333857387E-4</v>
      </c>
      <c r="AX19" s="59">
        <v>1.2793650746549536E-3</v>
      </c>
      <c r="AY19" s="59">
        <v>1.8866619796978863E-4</v>
      </c>
      <c r="AZ19" s="59">
        <v>1.1533628687362943E-3</v>
      </c>
      <c r="BA19" s="59">
        <f>VARP('N-Stock'!$O$5:$O$65)</f>
        <v>8.0153586006150544E-4</v>
      </c>
      <c r="BE19" s="61" t="s">
        <v>192</v>
      </c>
      <c r="BF19" s="62">
        <v>0.54570860253325382</v>
      </c>
      <c r="BG19" s="62">
        <v>0.5379373449373871</v>
      </c>
      <c r="BH19" s="62">
        <v>0.64401610194598047</v>
      </c>
      <c r="BI19" s="62">
        <v>0.27349979496853594</v>
      </c>
      <c r="BJ19" s="62">
        <v>0.42061499918696199</v>
      </c>
      <c r="BK19" s="62">
        <v>0.46755477882291779</v>
      </c>
      <c r="BL19" s="62">
        <v>0.59993855624330583</v>
      </c>
      <c r="BM19" s="62">
        <v>0.49008641153358151</v>
      </c>
      <c r="BN19" s="62">
        <v>0.50753770257419228</v>
      </c>
      <c r="BO19" s="62">
        <v>0.66705185353704233</v>
      </c>
      <c r="BP19" s="62">
        <v>0.14502960341494431</v>
      </c>
      <c r="BQ19" s="62">
        <v>0.54193878802191409</v>
      </c>
      <c r="BR19" s="62">
        <v>1</v>
      </c>
    </row>
    <row r="20" spans="2:70" ht="15">
      <c r="B20" s="55">
        <v>20130328</v>
      </c>
      <c r="C20" s="41">
        <v>2.8957E-2</v>
      </c>
      <c r="D20" s="41">
        <v>5.8694000000000003E-2</v>
      </c>
      <c r="E20" s="41">
        <v>6.2092000000000001E-2</v>
      </c>
      <c r="F20" s="41">
        <v>5.0276000000000001E-2</v>
      </c>
      <c r="G20" s="41">
        <v>6.6161999999999999E-2</v>
      </c>
      <c r="H20" s="41">
        <v>1.1552E-2</v>
      </c>
      <c r="I20" s="41">
        <v>-5.8460999999999999E-2</v>
      </c>
      <c r="J20" s="41">
        <v>-1.5257E-2</v>
      </c>
      <c r="K20" s="41">
        <v>0.116385</v>
      </c>
      <c r="L20" s="41">
        <v>-2.9845E-2</v>
      </c>
      <c r="M20" s="41">
        <v>6.386E-2</v>
      </c>
      <c r="N20" s="41">
        <v>-8.9560000000000004E-3</v>
      </c>
      <c r="O20" s="41">
        <f t="shared" si="0"/>
        <v>2.8788250000000001E-2</v>
      </c>
      <c r="P20" s="41"/>
    </row>
    <row r="21" spans="2:70" ht="15">
      <c r="B21" s="55">
        <v>20130430</v>
      </c>
      <c r="C21" s="41">
        <v>0.15714</v>
      </c>
      <c r="D21" s="41">
        <v>6.2259999999999998E-3</v>
      </c>
      <c r="E21" s="41">
        <v>-5.0444999999999997E-2</v>
      </c>
      <c r="F21" s="41">
        <v>1.8622E-2</v>
      </c>
      <c r="G21" s="41">
        <v>2.9203E-2</v>
      </c>
      <c r="H21" s="41">
        <v>4.0419999999999996E-3</v>
      </c>
      <c r="I21" s="41">
        <v>-2.0466999999999999E-2</v>
      </c>
      <c r="J21" s="41">
        <v>3.8614000000000002E-2</v>
      </c>
      <c r="K21" s="41">
        <v>6.4764000000000002E-2</v>
      </c>
      <c r="L21" s="41">
        <v>3.8980000000000001E-2</v>
      </c>
      <c r="M21" s="41">
        <v>3.8621000000000003E-2</v>
      </c>
      <c r="N21" s="41">
        <v>-3.3751000000000003E-2</v>
      </c>
      <c r="O21" s="41">
        <f t="shared" si="0"/>
        <v>2.4295750000000005E-2</v>
      </c>
      <c r="P21" s="41"/>
    </row>
    <row r="22" spans="2:70" ht="15">
      <c r="B22" s="55">
        <v>20130531</v>
      </c>
      <c r="C22" s="41">
        <v>6.1329000000000002E-2</v>
      </c>
      <c r="D22" s="41">
        <v>-4.4784999999999998E-2</v>
      </c>
      <c r="E22" s="41">
        <v>3.1746999999999997E-2</v>
      </c>
      <c r="F22" s="41">
        <v>4.15E-3</v>
      </c>
      <c r="G22" s="41">
        <v>-6.6242999999999996E-2</v>
      </c>
      <c r="H22" s="41">
        <v>-1.2999999999999999E-4</v>
      </c>
      <c r="I22" s="41">
        <v>1.3346E-2</v>
      </c>
      <c r="J22" s="41">
        <v>-2.4524000000000001E-2</v>
      </c>
      <c r="K22" s="41">
        <v>8.8556999999999997E-2</v>
      </c>
      <c r="L22" s="41">
        <v>0.113854</v>
      </c>
      <c r="M22" s="41">
        <v>-3.1008999999999998E-2</v>
      </c>
      <c r="N22" s="41">
        <v>3.2640000000000002E-2</v>
      </c>
      <c r="O22" s="41">
        <f t="shared" si="0"/>
        <v>1.4910999999999999E-2</v>
      </c>
      <c r="P22" s="41"/>
      <c r="S22" s="54" t="s">
        <v>197</v>
      </c>
      <c r="AA22" s="54" t="s">
        <v>198</v>
      </c>
      <c r="AG22" s="54" t="s">
        <v>199</v>
      </c>
      <c r="AM22" s="54" t="s">
        <v>200</v>
      </c>
      <c r="AT22" s="54" t="s">
        <v>201</v>
      </c>
      <c r="AY22" s="54" t="s">
        <v>202</v>
      </c>
    </row>
    <row r="23" spans="2:70" ht="15">
      <c r="B23" s="55">
        <v>20130628</v>
      </c>
      <c r="C23" s="41">
        <v>-1.0172E-2</v>
      </c>
      <c r="D23" s="41">
        <v>5.2124999999999998E-2</v>
      </c>
      <c r="E23" s="41">
        <v>-8.1290000000000001E-2</v>
      </c>
      <c r="F23" s="41">
        <v>1.908E-3</v>
      </c>
      <c r="G23" s="41">
        <v>3.0799E-2</v>
      </c>
      <c r="H23" s="41">
        <v>2.996E-3</v>
      </c>
      <c r="I23" s="41">
        <v>-3.8578000000000001E-2</v>
      </c>
      <c r="J23" s="41">
        <v>-6.1416999999999999E-2</v>
      </c>
      <c r="K23" s="41">
        <v>3.4539E-2</v>
      </c>
      <c r="L23" s="41">
        <v>-3.2973000000000002E-2</v>
      </c>
      <c r="M23" s="41">
        <v>-4.6769999999999997E-3</v>
      </c>
      <c r="N23" s="41">
        <v>-4.3992999999999997E-2</v>
      </c>
      <c r="O23" s="41">
        <f t="shared" si="0"/>
        <v>-1.2561083333333334E-2</v>
      </c>
      <c r="P23" s="41"/>
      <c r="T23" s="63" t="s">
        <v>203</v>
      </c>
      <c r="U23" s="63" t="s">
        <v>204</v>
      </c>
      <c r="V23" s="63" t="s">
        <v>146</v>
      </c>
      <c r="W23" s="63" t="s">
        <v>119</v>
      </c>
      <c r="X23" s="63" t="s">
        <v>118</v>
      </c>
      <c r="Y23" s="63" t="s">
        <v>205</v>
      </c>
      <c r="AA23" s="51" t="s">
        <v>203</v>
      </c>
      <c r="AB23" s="63" t="s">
        <v>204</v>
      </c>
      <c r="AC23" s="51" t="s">
        <v>146</v>
      </c>
      <c r="AD23" s="51" t="s">
        <v>118</v>
      </c>
      <c r="AE23" s="63" t="s">
        <v>205</v>
      </c>
      <c r="AG23" s="51" t="s">
        <v>203</v>
      </c>
      <c r="AH23" s="63" t="s">
        <v>204</v>
      </c>
      <c r="AI23" s="51" t="s">
        <v>146</v>
      </c>
      <c r="AJ23" s="51" t="s">
        <v>118</v>
      </c>
      <c r="AK23" s="51" t="s">
        <v>205</v>
      </c>
      <c r="AM23" s="51"/>
      <c r="AN23" s="63" t="s">
        <v>203</v>
      </c>
      <c r="AO23" s="51" t="s">
        <v>204</v>
      </c>
      <c r="AP23" s="51" t="s">
        <v>146</v>
      </c>
      <c r="AQ23" s="51" t="s">
        <v>118</v>
      </c>
      <c r="AR23" s="52" t="s">
        <v>205</v>
      </c>
      <c r="AT23" s="51" t="s">
        <v>206</v>
      </c>
      <c r="AU23" s="51" t="s">
        <v>207</v>
      </c>
      <c r="AV23" s="51" t="s">
        <v>196</v>
      </c>
      <c r="AW23" s="51" t="s">
        <v>118</v>
      </c>
      <c r="AY23" s="51" t="s">
        <v>206</v>
      </c>
      <c r="AZ23" s="51" t="s">
        <v>207</v>
      </c>
      <c r="BA23" s="51" t="s">
        <v>196</v>
      </c>
      <c r="BB23" s="51" t="s">
        <v>118</v>
      </c>
    </row>
    <row r="24" spans="2:70" ht="15">
      <c r="B24" s="55">
        <v>20130731</v>
      </c>
      <c r="C24" s="41">
        <v>-7.8303999999999999E-2</v>
      </c>
      <c r="D24" s="41">
        <v>7.5494000000000006E-2</v>
      </c>
      <c r="E24" s="41">
        <v>2.0563999999999999E-2</v>
      </c>
      <c r="F24" s="41">
        <v>6.2612000000000001E-2</v>
      </c>
      <c r="G24" s="41">
        <v>7.9332E-2</v>
      </c>
      <c r="H24" s="41">
        <v>5.0805000000000003E-2</v>
      </c>
      <c r="I24" s="41">
        <v>1.2364999999999999E-2</v>
      </c>
      <c r="J24" s="41">
        <v>2.24E-2</v>
      </c>
      <c r="K24" s="41">
        <v>2.5965999999999999E-2</v>
      </c>
      <c r="L24" s="41">
        <v>6.2891000000000002E-2</v>
      </c>
      <c r="M24" s="41">
        <v>4.6315000000000002E-2</v>
      </c>
      <c r="N24" s="41">
        <v>-5.8E-4</v>
      </c>
      <c r="O24" s="41">
        <f t="shared" si="0"/>
        <v>3.1654999999999996E-2</v>
      </c>
      <c r="P24" s="41"/>
      <c r="S24" s="52" t="s">
        <v>77</v>
      </c>
      <c r="T24" s="41">
        <v>0.12862981652758773</v>
      </c>
      <c r="U24" s="41">
        <f>SUM(T24:T35)</f>
        <v>1</v>
      </c>
      <c r="V24" s="64">
        <f t="array" ref="V24">SUMPRODUCT(w,T7:T18)</f>
        <v>0.15000000011280853</v>
      </c>
      <c r="W24" s="64">
        <f t="array" ref="W24">MMULT(TRANSPOSE(w),MMULT(S,w))</f>
        <v>7.5045663586031973E-3</v>
      </c>
      <c r="X24" s="64">
        <f>SQRT(W24)</f>
        <v>8.6628900250454513E-2</v>
      </c>
      <c r="Y24" s="52">
        <f t="array" ref="Y24">(SUMPRODUCT(w,mu)-$U$55)/SQRT(MMULT(TRANSPOSE(w),MMULT(S,w)))</f>
        <v>1.373675525936094</v>
      </c>
      <c r="AA24" s="41">
        <v>8.7934196184872346E-2</v>
      </c>
      <c r="AB24" s="65">
        <f>SUM(AA24:AA35)</f>
        <v>0.99999999999999989</v>
      </c>
      <c r="AC24" s="64">
        <f>SUMPRODUCT(AA24:AA35,mu)</f>
        <v>0.10959846869745048</v>
      </c>
      <c r="AD24" s="64">
        <f t="array" ref="AD24">SQRT(MMULT(TRANSPOSE(AA24:AA35),MMULT(S,AA24:AA35)))</f>
        <v>8.2853713831032405E-2</v>
      </c>
      <c r="AE24" s="52">
        <f t="array" ref="AE24">(SUMPRODUCT(gmv_w,mu)-$U$55)/SQRT(MMULT(TRANSPOSE(gmv_w),MMULT(S,gmv_w)))</f>
        <v>0.9486414677529138</v>
      </c>
      <c r="AG24" s="41">
        <v>0.12862981652758773</v>
      </c>
      <c r="AH24" s="65">
        <f>SUM(AG24:AG35)</f>
        <v>1</v>
      </c>
      <c r="AI24" s="64">
        <f>SUMPRODUCT(AG24:AG35,mu)</f>
        <v>0.15000000011280853</v>
      </c>
      <c r="AJ24" s="64">
        <f t="array" ref="AJ24">SQRT(MMULT(TRANSPOSE(AG24:AG35),MMULT(S,AG24:AG35)))</f>
        <v>8.6628900250454513E-2</v>
      </c>
      <c r="AK24" s="52">
        <f t="array" ref="AK24">(SUMPRODUCT(eff_w,mu)-$U$55)/SQRT(MMULT(TRANSPOSE(eff_w),MMULT(S,eff_w)))</f>
        <v>1.373675525936094</v>
      </c>
      <c r="AM24" s="41" t="s">
        <v>77</v>
      </c>
      <c r="AN24" s="16">
        <v>0.31241586479497574</v>
      </c>
      <c r="AO24" s="65">
        <f>SUM(AN24:AN35)</f>
        <v>1</v>
      </c>
      <c r="AP24" s="64">
        <f>SUMPRODUCT(AN24:AN35,mu)</f>
        <v>0.33242771264011084</v>
      </c>
      <c r="AQ24" s="64">
        <f t="array" ref="AQ24">SQRT(MMULT(TRANSPOSE(AN24:AN35),MMULT(S,AN24:AN35)))</f>
        <v>0.16225578400795104</v>
      </c>
      <c r="AR24" s="52">
        <f t="array" ref="AR24">(SUMPRODUCT(tang_w,mu)-$U$55)/SQRT(MMULT(TRANSPOSE(tang_w),MMULT(S,tang_w)))</f>
        <v>1.8577316949474043</v>
      </c>
      <c r="AT24" s="52">
        <v>-6</v>
      </c>
      <c r="AU24" s="52">
        <f>1-AT24</f>
        <v>7</v>
      </c>
      <c r="AV24" s="41">
        <f t="shared" ref="AV24" si="3">AT24*SUMPRODUCT(gmv_w,mu)+AU24*SUMPRODUCT(eff_w,mu)</f>
        <v>0.39240918860495688</v>
      </c>
      <c r="AW24" s="52">
        <f t="array" ref="AW24">SQRT(AT24^2*MMULT(TRANSPOSE(gmv_w),MMULT(S,gmv_w))+AU24^2*MMULT(TRANSPOSE(eff_w),MMULT(S,eff_w))+2*AT24*AU24*MMULT(TRANSPOSE(gmv_w),MMULT(S,eff_w)))</f>
        <v>0.19548613064934819</v>
      </c>
      <c r="AY24" s="52">
        <v>-0.5</v>
      </c>
      <c r="AZ24" s="52">
        <f>1-AY24</f>
        <v>1.5</v>
      </c>
      <c r="BA24" s="17">
        <f t="shared" ref="BA24" si="4">AY24*$U$55+AZ24*SUMPRODUCT(tang_w,mu)</f>
        <v>0.48314156896016625</v>
      </c>
      <c r="BB24" s="17">
        <f t="array" ref="BB24">SQRT(AZ24^2*MMULT(TRANSPOSE(tang_w),MMULT(S,tang_w)))</f>
        <v>0.24338367601192656</v>
      </c>
    </row>
    <row r="25" spans="2:70" ht="15">
      <c r="B25" s="55">
        <v>20130830</v>
      </c>
      <c r="C25" s="41">
        <v>5.6218999999999998E-2</v>
      </c>
      <c r="D25" s="41">
        <v>-2.9339E-2</v>
      </c>
      <c r="E25" s="41">
        <v>-6.0602999999999997E-2</v>
      </c>
      <c r="F25" s="41">
        <v>-2.5666999999999999E-2</v>
      </c>
      <c r="G25" s="41">
        <v>-5.1538E-2</v>
      </c>
      <c r="H25" s="41">
        <v>-3.0012E-2</v>
      </c>
      <c r="I25" s="41">
        <v>-4.463E-3</v>
      </c>
      <c r="J25" s="41">
        <v>6.862E-3</v>
      </c>
      <c r="K25" s="41">
        <v>-6.613E-3</v>
      </c>
      <c r="L25" s="41">
        <v>-9.3307000000000001E-2</v>
      </c>
      <c r="M25" s="41">
        <v>-5.7607999999999999E-2</v>
      </c>
      <c r="N25" s="41">
        <v>-3.2888000000000001E-2</v>
      </c>
      <c r="O25" s="41">
        <f t="shared" si="0"/>
        <v>-2.7413083333333338E-2</v>
      </c>
      <c r="P25" s="41"/>
      <c r="S25" s="52" t="s">
        <v>181</v>
      </c>
      <c r="T25" s="41">
        <v>6.7712874746824704E-3</v>
      </c>
      <c r="U25" s="41"/>
      <c r="V25" s="41"/>
      <c r="AA25" s="41">
        <v>-2.3082568872441166E-3</v>
      </c>
      <c r="AG25" s="41">
        <v>6.7712874746824704E-3</v>
      </c>
      <c r="AM25" s="41" t="s">
        <v>181</v>
      </c>
      <c r="AN25" s="16">
        <v>4.8108284693441417E-2</v>
      </c>
      <c r="AT25" s="52">
        <f>AT24+0.5</f>
        <v>-5.5</v>
      </c>
      <c r="AU25" s="52">
        <f>1-AT25</f>
        <v>6.5</v>
      </c>
      <c r="AV25" s="41">
        <f t="shared" ref="AV25" si="5">AT25*SUMPRODUCT(gmv_w,mu)+AU25*SUMPRODUCT(eff_w,mu)</f>
        <v>0.37220842289727785</v>
      </c>
      <c r="AW25" s="52">
        <f t="array" ref="AW25">SQRT(AT25^2*MMULT(TRANSPOSE(gmv_w),MMULT(S,gmv_w))+AU25^2*MMULT(TRANSPOSE(eff_w),MMULT(S,eff_w))+2*AT25*AU25*MMULT(TRANSPOSE(gmv_w),MMULT(S,eff_w)))</f>
        <v>0.18410923158529671</v>
      </c>
      <c r="AY25" s="52">
        <f>AY24+0.1</f>
        <v>-0.4</v>
      </c>
      <c r="AZ25" s="52">
        <f>1-AY25</f>
        <v>1.4</v>
      </c>
      <c r="BA25" s="17">
        <f t="shared" ref="BA25" si="6">AY25*$U$55+AZ25*SUMPRODUCT(tang_w,mu)</f>
        <v>0.45299879769615514</v>
      </c>
      <c r="BB25" s="17">
        <f t="array" ref="BB25">SQRT(AZ25^2*MMULT(TRANSPOSE(tang_w),MMULT(S,tang_w)))</f>
        <v>0.22715809761113145</v>
      </c>
    </row>
    <row r="26" spans="2:70" ht="15">
      <c r="B26" s="55">
        <v>20130930</v>
      </c>
      <c r="C26" s="41">
        <v>-3.5929999999999998E-3</v>
      </c>
      <c r="D26" s="41">
        <v>4.6294000000000002E-2</v>
      </c>
      <c r="E26" s="41">
        <v>1.5965E-2</v>
      </c>
      <c r="F26" s="41">
        <v>5.9820000000000003E-3</v>
      </c>
      <c r="G26" s="41">
        <v>-2.8386000000000002E-2</v>
      </c>
      <c r="H26" s="41">
        <v>-2.9529E-2</v>
      </c>
      <c r="I26" s="41">
        <v>1.0418999999999999E-2</v>
      </c>
      <c r="J26" s="41">
        <v>-2.0802999999999999E-2</v>
      </c>
      <c r="K26" s="41">
        <v>0.13067699999999999</v>
      </c>
      <c r="L26" s="41">
        <v>2.2957000000000002E-2</v>
      </c>
      <c r="M26" s="41">
        <v>1.3428000000000001E-2</v>
      </c>
      <c r="N26" s="41">
        <v>0.116123</v>
      </c>
      <c r="O26" s="41">
        <f t="shared" si="0"/>
        <v>2.3294499999999996E-2</v>
      </c>
      <c r="P26" s="41"/>
      <c r="S26" s="52" t="s">
        <v>182</v>
      </c>
      <c r="T26" s="41">
        <v>-5.8768193097031095E-2</v>
      </c>
      <c r="U26" s="41"/>
      <c r="V26" s="41"/>
      <c r="AA26" s="41">
        <v>8.1248290550786167E-2</v>
      </c>
      <c r="AG26" s="41">
        <v>-5.8768193097031095E-2</v>
      </c>
      <c r="AM26" s="41" t="s">
        <v>182</v>
      </c>
      <c r="AN26" s="16">
        <v>-0.69073352388074671</v>
      </c>
      <c r="AT26" s="52">
        <f t="shared" ref="AT26:AT30" si="7">AT25+0.5</f>
        <v>-5</v>
      </c>
      <c r="AU26" s="52">
        <f t="shared" ref="AU26:AU48" si="8">1-AT26</f>
        <v>6</v>
      </c>
      <c r="AV26" s="41">
        <f t="shared" ref="AV26" si="9">AT26*SUMPRODUCT(gmv_w,mu)+AU26*SUMPRODUCT(eff_w,mu)</f>
        <v>0.35200765718959881</v>
      </c>
      <c r="AW26" s="52">
        <f t="array" ref="AW26">SQRT(AT26^2*MMULT(TRANSPOSE(gmv_w),MMULT(S,gmv_w))+AU26^2*MMULT(TRANSPOSE(eff_w),MMULT(S,eff_w))+2*AT26*AU26*MMULT(TRANSPOSE(gmv_w),MMULT(S,eff_w)))</f>
        <v>0.17290889897512063</v>
      </c>
      <c r="AY26" s="52">
        <f t="shared" ref="AY26:AY44" si="10">AY25+0.1</f>
        <v>-0.30000000000000004</v>
      </c>
      <c r="AZ26" s="52">
        <f t="shared" ref="AZ26:AZ44" si="11">1-AY26</f>
        <v>1.3</v>
      </c>
      <c r="BA26" s="17">
        <f t="shared" ref="BA26" si="12">AY26*$U$55+AZ26*SUMPRODUCT(tang_w,mu)</f>
        <v>0.42285602643214415</v>
      </c>
      <c r="BB26" s="17">
        <f t="array" ref="BB26">SQRT(AZ26^2*MMULT(TRANSPOSE(tang_w),MMULT(S,tang_w)))</f>
        <v>0.21093251921033637</v>
      </c>
    </row>
    <row r="27" spans="2:70" ht="15">
      <c r="B27" s="55">
        <v>20131031</v>
      </c>
      <c r="C27" s="41">
        <v>6.3852000000000006E-2</v>
      </c>
      <c r="D27" s="41">
        <v>0.110206</v>
      </c>
      <c r="E27" s="41">
        <v>-3.2238999999999997E-2</v>
      </c>
      <c r="F27" s="41">
        <v>7.2864999999999999E-2</v>
      </c>
      <c r="G27" s="41">
        <v>6.0100000000000001E-2</v>
      </c>
      <c r="H27" s="41">
        <v>7.6219999999999996E-2</v>
      </c>
      <c r="I27" s="41">
        <v>6.7149999999999996E-3</v>
      </c>
      <c r="J27" s="41">
        <v>5.5290000000000001E-3</v>
      </c>
      <c r="K27" s="41">
        <v>0.110638</v>
      </c>
      <c r="L27" s="41">
        <v>4.45E-3</v>
      </c>
      <c r="M27" s="41">
        <v>3.7723E-2</v>
      </c>
      <c r="N27" s="41">
        <v>-5.5292000000000001E-2</v>
      </c>
      <c r="O27" s="41">
        <f t="shared" si="0"/>
        <v>3.8397250000000001E-2</v>
      </c>
      <c r="P27" s="41"/>
      <c r="S27" s="52" t="s">
        <v>183</v>
      </c>
      <c r="T27" s="41">
        <v>0.10496899427498772</v>
      </c>
      <c r="U27" s="41"/>
      <c r="V27" s="41"/>
      <c r="AA27" s="41">
        <v>9.4968629881383673E-2</v>
      </c>
      <c r="AG27" s="41">
        <v>0.10496899427498772</v>
      </c>
      <c r="AM27" s="41" t="s">
        <v>183</v>
      </c>
      <c r="AN27" s="16">
        <v>0.15013100570002716</v>
      </c>
      <c r="AT27" s="52">
        <f t="shared" si="7"/>
        <v>-4.5</v>
      </c>
      <c r="AU27" s="52">
        <f t="shared" si="8"/>
        <v>5.5</v>
      </c>
      <c r="AV27" s="41">
        <f t="shared" ref="AV27" si="13">AT27*SUMPRODUCT(gmv_w,mu)+AU27*SUMPRODUCT(eff_w,mu)</f>
        <v>0.33180689148191983</v>
      </c>
      <c r="AW27" s="52">
        <f t="array" ref="AW27">SQRT(AT27^2*MMULT(TRANSPOSE(gmv_w),MMULT(S,gmv_w))+AU27^2*MMULT(TRANSPOSE(eff_w),MMULT(S,eff_w))+2*AT27*AU27*MMULT(TRANSPOSE(gmv_w),MMULT(S,eff_w)))</f>
        <v>0.16192177693514317</v>
      </c>
      <c r="AY27" s="52">
        <f t="shared" si="10"/>
        <v>-0.20000000000000004</v>
      </c>
      <c r="AZ27" s="52">
        <f t="shared" si="11"/>
        <v>1.2</v>
      </c>
      <c r="BA27" s="17">
        <f t="shared" ref="BA27" si="14">AY27*$U$55+AZ27*SUMPRODUCT(tang_w,mu)</f>
        <v>0.39271325516813299</v>
      </c>
      <c r="BB27" s="17">
        <f t="array" ref="BB27">SQRT(AZ27^2*MMULT(TRANSPOSE(tang_w),MMULT(S,tang_w)))</f>
        <v>0.19470694080954126</v>
      </c>
    </row>
    <row r="28" spans="2:70" ht="15">
      <c r="B28" s="55">
        <v>20131129</v>
      </c>
      <c r="C28" s="41">
        <v>8.4875000000000006E-2</v>
      </c>
      <c r="D28" s="41">
        <v>-1.1247E-2</v>
      </c>
      <c r="E28" s="41">
        <v>7.9240000000000005E-3</v>
      </c>
      <c r="F28" s="41">
        <v>-1.8793000000000001E-2</v>
      </c>
      <c r="G28" s="41">
        <v>1.9799999999999999E-4</v>
      </c>
      <c r="H28" s="41">
        <v>4.2972000000000003E-2</v>
      </c>
      <c r="I28" s="41">
        <v>1.4874999999999999E-2</v>
      </c>
      <c r="J28" s="41">
        <v>2.9326000000000001E-2</v>
      </c>
      <c r="K28" s="41">
        <v>3.2452000000000002E-2</v>
      </c>
      <c r="L28" s="41">
        <v>0.110206</v>
      </c>
      <c r="M28" s="41">
        <v>5.5504999999999999E-2</v>
      </c>
      <c r="N28" s="41">
        <v>-4.1548000000000002E-2</v>
      </c>
      <c r="O28" s="41">
        <f t="shared" si="0"/>
        <v>2.5562083333333329E-2</v>
      </c>
      <c r="P28" s="41"/>
      <c r="S28" s="52" t="s">
        <v>184</v>
      </c>
      <c r="T28" s="41">
        <v>0.17815444701654637</v>
      </c>
      <c r="U28" s="41"/>
      <c r="V28" s="41"/>
      <c r="AA28" s="41">
        <v>0.14093281879807032</v>
      </c>
      <c r="AG28" s="41">
        <v>0.17815444701654637</v>
      </c>
      <c r="AM28" s="41" t="s">
        <v>184</v>
      </c>
      <c r="AN28" s="16">
        <v>0.34614274334944439</v>
      </c>
      <c r="AT28" s="52">
        <f t="shared" si="7"/>
        <v>-4</v>
      </c>
      <c r="AU28" s="52">
        <f t="shared" si="8"/>
        <v>5</v>
      </c>
      <c r="AV28" s="41">
        <f t="shared" ref="AV28" si="15">AT28*SUMPRODUCT(gmv_w,mu)+AU28*SUMPRODUCT(eff_w,mu)</f>
        <v>0.31160612577424079</v>
      </c>
      <c r="AW28" s="52">
        <f t="array" ref="AW28">SQRT(AT28^2*MMULT(TRANSPOSE(gmv_w),MMULT(S,gmv_w))+AU28^2*MMULT(TRANSPOSE(eff_w),MMULT(S,eff_w))+2*AT28*AU28*MMULT(TRANSPOSE(gmv_w),MMULT(S,eff_w)))</f>
        <v>0.15119435392257805</v>
      </c>
      <c r="AY28" s="52">
        <f t="shared" si="10"/>
        <v>-0.10000000000000003</v>
      </c>
      <c r="AZ28" s="52">
        <f t="shared" si="11"/>
        <v>1.1000000000000001</v>
      </c>
      <c r="BA28" s="17">
        <f t="shared" ref="BA28" si="16">AY28*$U$55+AZ28*SUMPRODUCT(tang_w,mu)</f>
        <v>0.36257048390412194</v>
      </c>
      <c r="BB28" s="17">
        <f t="array" ref="BB28">SQRT(AZ28^2*MMULT(TRANSPOSE(tang_w),MMULT(S,tang_w)))</f>
        <v>0.17848136240874618</v>
      </c>
    </row>
    <row r="29" spans="2:70" ht="15">
      <c r="B29" s="55">
        <v>20131231</v>
      </c>
      <c r="C29" s="41">
        <v>-1.8883E-2</v>
      </c>
      <c r="D29" s="41">
        <v>7.8260999999999997E-2</v>
      </c>
      <c r="E29" s="41">
        <v>4.3910999999999999E-2</v>
      </c>
      <c r="F29" s="41">
        <v>3.509E-3</v>
      </c>
      <c r="G29" s="41">
        <v>-1.0311000000000001E-2</v>
      </c>
      <c r="H29" s="41">
        <v>-3.3364999999999999E-2</v>
      </c>
      <c r="I29" s="41">
        <v>7.3403999999999997E-2</v>
      </c>
      <c r="J29" s="41">
        <v>9.0218000000000007E-2</v>
      </c>
      <c r="K29" s="41">
        <v>1.6684999999999998E-2</v>
      </c>
      <c r="L29" s="41">
        <v>2.2020000000000001E-2</v>
      </c>
      <c r="M29" s="41">
        <v>-2.2837E-2</v>
      </c>
      <c r="N29" s="41">
        <v>8.6005999999999999E-2</v>
      </c>
      <c r="O29" s="41">
        <f t="shared" si="0"/>
        <v>2.738483333333333E-2</v>
      </c>
      <c r="P29" s="41"/>
      <c r="S29" s="52" t="s">
        <v>185</v>
      </c>
      <c r="T29" s="41">
        <v>7.7890978437686054E-2</v>
      </c>
      <c r="U29" s="41"/>
      <c r="V29" s="41"/>
      <c r="AA29" s="41">
        <v>0.15559192291044452</v>
      </c>
      <c r="AG29" s="41">
        <v>7.7890978437686054E-2</v>
      </c>
      <c r="AM29" s="41" t="s">
        <v>185</v>
      </c>
      <c r="AN29" s="16">
        <v>-0.2731452270203642</v>
      </c>
      <c r="AT29" s="52">
        <f t="shared" si="7"/>
        <v>-3.5</v>
      </c>
      <c r="AU29" s="52">
        <f t="shared" si="8"/>
        <v>4.5</v>
      </c>
      <c r="AV29" s="41">
        <f t="shared" ref="AV29" si="17">AT29*SUMPRODUCT(gmv_w,mu)+AU29*SUMPRODUCT(eff_w,mu)</f>
        <v>0.29140536006656176</v>
      </c>
      <c r="AW29" s="52">
        <f t="array" ref="AW29">SQRT(AT29^2*MMULT(TRANSPOSE(gmv_w),MMULT(S,gmv_w))+AU29^2*MMULT(TRANSPOSE(eff_w),MMULT(S,eff_w))+2*AT29*AU29*MMULT(TRANSPOSE(gmv_w),MMULT(S,eff_w)))</f>
        <v>0.14078600705142169</v>
      </c>
      <c r="AY29" s="52">
        <f t="shared" si="10"/>
        <v>0</v>
      </c>
      <c r="AZ29" s="52">
        <f t="shared" si="11"/>
        <v>1</v>
      </c>
      <c r="BA29" s="17">
        <f t="shared" ref="BA29" si="18">AY29*$U$55+AZ29*SUMPRODUCT(tang_w,mu)</f>
        <v>0.33242771264011084</v>
      </c>
      <c r="BB29" s="17">
        <f t="array" ref="BB29">SQRT(AZ29^2*MMULT(TRANSPOSE(tang_w),MMULT(S,tang_w)))</f>
        <v>0.16225578400795104</v>
      </c>
    </row>
    <row r="30" spans="2:70" ht="15">
      <c r="B30" s="55">
        <v>20140131</v>
      </c>
      <c r="C30" s="41">
        <v>1.1494000000000001E-2</v>
      </c>
      <c r="D30" s="41">
        <v>-9.0323000000000001E-2</v>
      </c>
      <c r="E30" s="41">
        <v>-5.8057999999999998E-2</v>
      </c>
      <c r="F30" s="41">
        <v>2.2318000000000001E-2</v>
      </c>
      <c r="G30" s="41">
        <v>-3.0254E-2</v>
      </c>
      <c r="H30" s="41">
        <v>-5.1449000000000002E-2</v>
      </c>
      <c r="I30" s="41">
        <v>4.0744000000000002E-2</v>
      </c>
      <c r="J30" s="41">
        <v>-5.8798000000000003E-2</v>
      </c>
      <c r="K30" s="41">
        <v>-8.2277000000000003E-2</v>
      </c>
      <c r="L30" s="41">
        <v>-4.6854E-2</v>
      </c>
      <c r="M30" s="41">
        <v>-5.0958999999999997E-2</v>
      </c>
      <c r="N30" s="41">
        <v>-3.0346999999999999E-2</v>
      </c>
      <c r="O30" s="41">
        <f t="shared" si="0"/>
        <v>-3.539691666666666E-2</v>
      </c>
      <c r="P30" s="41"/>
      <c r="S30" s="52" t="s">
        <v>186</v>
      </c>
      <c r="T30" s="41">
        <v>-1.4726623304423215E-2</v>
      </c>
      <c r="U30" s="41"/>
      <c r="V30" s="41"/>
      <c r="AA30" s="41">
        <v>7.1828796167012227E-3</v>
      </c>
      <c r="AG30" s="41">
        <v>-1.4726623304423215E-2</v>
      </c>
      <c r="AM30" s="41" t="s">
        <v>186</v>
      </c>
      <c r="AN30" s="16">
        <v>-0.11416484729576878</v>
      </c>
      <c r="AT30" s="52">
        <f t="shared" si="7"/>
        <v>-3</v>
      </c>
      <c r="AU30" s="52">
        <f t="shared" si="8"/>
        <v>4</v>
      </c>
      <c r="AV30" s="41">
        <f t="shared" ref="AV30" si="19">AT30*SUMPRODUCT(gmv_w,mu)+AU30*SUMPRODUCT(eff_w,mu)</f>
        <v>0.27120459435888272</v>
      </c>
      <c r="AW30" s="52">
        <f t="array" ref="AW30">SQRT(AT30^2*MMULT(TRANSPOSE(gmv_w),MMULT(S,gmv_w))+AU30^2*MMULT(TRANSPOSE(eff_w),MMULT(S,eff_w))+2*AT30*AU30*MMULT(TRANSPOSE(gmv_w),MMULT(S,eff_w)))</f>
        <v>0.13077294527571781</v>
      </c>
      <c r="AY30" s="52">
        <f t="shared" si="10"/>
        <v>0.1</v>
      </c>
      <c r="AZ30" s="52">
        <f t="shared" si="11"/>
        <v>0.9</v>
      </c>
      <c r="BA30" s="17">
        <f t="shared" ref="BA30" si="20">AY30*$U$55+AZ30*SUMPRODUCT(tang_w,mu)</f>
        <v>0.30228494137609974</v>
      </c>
      <c r="BB30" s="17">
        <f t="array" ref="BB30">SQRT(AZ30^2*MMULT(TRANSPOSE(tang_w),MMULT(S,tang_w)))</f>
        <v>0.14603020560715596</v>
      </c>
    </row>
    <row r="31" spans="2:70" ht="15">
      <c r="B31" s="55">
        <v>20140228</v>
      </c>
      <c r="C31" s="41">
        <v>1.9820000000000001E-2</v>
      </c>
      <c r="D31" s="41">
        <v>3.4447999999999999E-2</v>
      </c>
      <c r="E31" s="41">
        <v>5.3429999999999998E-2</v>
      </c>
      <c r="F31" s="41">
        <v>6.9467000000000001E-2</v>
      </c>
      <c r="G31" s="41">
        <v>4.1857999999999999E-2</v>
      </c>
      <c r="H31" s="41">
        <v>2.6624999999999999E-2</v>
      </c>
      <c r="I31" s="41">
        <v>3.2584000000000002E-2</v>
      </c>
      <c r="J31" s="41">
        <v>-3.4900000000000003E-4</v>
      </c>
      <c r="K31" s="41">
        <v>3.5047000000000002E-2</v>
      </c>
      <c r="L31" s="41">
        <v>2.6373000000000001E-2</v>
      </c>
      <c r="M31" s="41">
        <v>2.6800000000000001E-4</v>
      </c>
      <c r="N31" s="41">
        <v>0.104699</v>
      </c>
      <c r="O31" s="41">
        <f t="shared" si="0"/>
        <v>3.70225E-2</v>
      </c>
      <c r="P31" s="41"/>
      <c r="S31" s="52" t="s">
        <v>187</v>
      </c>
      <c r="T31" s="41">
        <v>0.14734706530206607</v>
      </c>
      <c r="U31" s="41"/>
      <c r="V31" s="41"/>
      <c r="AA31" s="41">
        <v>0.18193018626349072</v>
      </c>
      <c r="AG31" s="41">
        <v>0.14734706530206607</v>
      </c>
      <c r="AM31" s="41" t="s">
        <v>187</v>
      </c>
      <c r="AN31" s="16">
        <v>-8.3983370671405246E-3</v>
      </c>
      <c r="AT31" s="52">
        <f>AT30+0.5</f>
        <v>-2.5</v>
      </c>
      <c r="AU31" s="52">
        <f t="shared" si="8"/>
        <v>3.5</v>
      </c>
      <c r="AV31" s="41">
        <f t="shared" ref="AV31" si="21">AT31*SUMPRODUCT(gmv_w,mu)+AU31*SUMPRODUCT(eff_w,mu)</f>
        <v>0.25100382865120369</v>
      </c>
      <c r="AW31" s="52">
        <f t="array" ref="AW31">SQRT(AT31^2*MMULT(TRANSPOSE(gmv_w),MMULT(S,gmv_w))+AU31^2*MMULT(TRANSPOSE(eff_w),MMULT(S,eff_w))+2*AT31*AU31*MMULT(TRANSPOSE(gmv_w),MMULT(S,eff_w)))</f>
        <v>0.12125313588470414</v>
      </c>
      <c r="AY31" s="52">
        <f t="shared" si="10"/>
        <v>0.2</v>
      </c>
      <c r="AZ31" s="52">
        <f t="shared" si="11"/>
        <v>0.8</v>
      </c>
      <c r="BA31" s="17">
        <f t="shared" ref="BA31" si="22">AY31*$U$55+AZ31*SUMPRODUCT(tang_w,mu)</f>
        <v>0.27214217011208869</v>
      </c>
      <c r="BB31" s="17">
        <f t="array" ref="BB31">SQRT(AZ31^2*MMULT(TRANSPOSE(tang_w),MMULT(S,tang_w)))</f>
        <v>0.12980462720636085</v>
      </c>
    </row>
    <row r="32" spans="2:70" ht="15">
      <c r="B32" s="55">
        <v>20140331</v>
      </c>
      <c r="C32" s="41">
        <v>6.9956000000000004E-2</v>
      </c>
      <c r="D32" s="41">
        <v>6.8719000000000002E-2</v>
      </c>
      <c r="E32" s="41">
        <v>3.9530999999999997E-2</v>
      </c>
      <c r="F32" s="41">
        <v>-1.3419E-2</v>
      </c>
      <c r="G32" s="41">
        <v>3.5778999999999998E-2</v>
      </c>
      <c r="H32" s="41">
        <v>2.4663000000000001E-2</v>
      </c>
      <c r="I32" s="41">
        <v>2.4750000000000001E-2</v>
      </c>
      <c r="J32" s="41">
        <v>6.2608999999999998E-2</v>
      </c>
      <c r="K32" s="41">
        <v>-2.6606000000000001E-2</v>
      </c>
      <c r="L32" s="41">
        <v>6.8461999999999995E-2</v>
      </c>
      <c r="M32" s="41">
        <v>2.9585E-2</v>
      </c>
      <c r="N32" s="41">
        <v>-6.0065E-2</v>
      </c>
      <c r="O32" s="41">
        <f t="shared" si="0"/>
        <v>2.6996999999999997E-2</v>
      </c>
      <c r="P32" s="41"/>
      <c r="S32" s="52" t="s">
        <v>188</v>
      </c>
      <c r="T32" s="41">
        <v>8.0712048628821309E-2</v>
      </c>
      <c r="U32" s="41"/>
      <c r="V32" s="41"/>
      <c r="AA32" s="41">
        <v>6.4604482828451201E-2</v>
      </c>
      <c r="AG32" s="41">
        <v>8.0712048628821309E-2</v>
      </c>
      <c r="AM32" s="41" t="s">
        <v>188</v>
      </c>
      <c r="AN32" s="16">
        <v>0.15310824869742379</v>
      </c>
      <c r="AT32" s="52">
        <f t="shared" ref="AT32:AT48" si="23">AT31+0.5</f>
        <v>-2</v>
      </c>
      <c r="AU32" s="52">
        <f t="shared" si="8"/>
        <v>3</v>
      </c>
      <c r="AV32" s="41">
        <f t="shared" ref="AV32" si="24">AT32*SUMPRODUCT(gmv_w,mu)+AU32*SUMPRODUCT(eff_w,mu)</f>
        <v>0.23080306294352462</v>
      </c>
      <c r="AW32" s="52">
        <f t="array" ref="AW32">SQRT(AT32^2*MMULT(TRANSPOSE(gmv_w),MMULT(S,gmv_w))+AU32^2*MMULT(TRANSPOSE(eff_w),MMULT(S,eff_w))+2*AT32*AU32*MMULT(TRANSPOSE(gmv_w),MMULT(S,eff_w)))</f>
        <v>0.11235203166320067</v>
      </c>
      <c r="AY32" s="52">
        <f t="shared" si="10"/>
        <v>0.30000000000000004</v>
      </c>
      <c r="AZ32" s="52">
        <f t="shared" si="11"/>
        <v>0.7</v>
      </c>
      <c r="BA32" s="17">
        <f t="shared" ref="BA32" si="25">AY32*$U$55+AZ32*SUMPRODUCT(tang_w,mu)</f>
        <v>0.24199939884807758</v>
      </c>
      <c r="BB32" s="17">
        <f t="array" ref="BB32">SQRT(AZ32^2*MMULT(TRANSPOSE(tang_w),MMULT(S,tang_w)))</f>
        <v>0.11357904880556573</v>
      </c>
    </row>
    <row r="33" spans="2:54" ht="15">
      <c r="B33" s="55">
        <v>20140430</v>
      </c>
      <c r="C33" s="41">
        <v>-1.4394000000000001E-2</v>
      </c>
      <c r="D33" s="41">
        <v>7.8359999999999992E-3</v>
      </c>
      <c r="E33" s="41">
        <v>2.0676E-2</v>
      </c>
      <c r="F33" s="41">
        <v>-7.8160999999999994E-2</v>
      </c>
      <c r="G33" s="41">
        <v>3.1068999999999999E-2</v>
      </c>
      <c r="H33" s="41">
        <v>3.2178999999999999E-2</v>
      </c>
      <c r="I33" s="41">
        <v>6.6720000000000002E-2</v>
      </c>
      <c r="J33" s="41">
        <v>2.7973000000000001E-2</v>
      </c>
      <c r="K33" s="41">
        <v>2.8129999999999999E-2</v>
      </c>
      <c r="L33" s="41">
        <v>-7.1651999999999993E-2</v>
      </c>
      <c r="M33" s="41">
        <v>4.2915000000000002E-2</v>
      </c>
      <c r="N33" s="41">
        <v>-6.1731000000000001E-2</v>
      </c>
      <c r="O33" s="41">
        <f t="shared" si="0"/>
        <v>2.6300000000000008E-3</v>
      </c>
      <c r="P33" s="41"/>
      <c r="S33" s="52" t="s">
        <v>189</v>
      </c>
      <c r="T33" s="41">
        <v>3.5527693085327848E-2</v>
      </c>
      <c r="U33" s="41"/>
      <c r="V33" s="41"/>
      <c r="AA33" s="41">
        <v>-5.6806669112812645E-2</v>
      </c>
      <c r="AG33" s="41">
        <v>3.5527693085327848E-2</v>
      </c>
      <c r="AM33" s="41" t="s">
        <v>189</v>
      </c>
      <c r="AN33" s="16">
        <v>0.45254194747671056</v>
      </c>
      <c r="AT33" s="52">
        <f t="shared" si="23"/>
        <v>-1.5</v>
      </c>
      <c r="AU33" s="52">
        <f t="shared" si="8"/>
        <v>2.5</v>
      </c>
      <c r="AV33" s="41">
        <f t="shared" ref="AV33" si="26">AT33*SUMPRODUCT(gmv_w,mu)+AU33*SUMPRODUCT(eff_w,mu)</f>
        <v>0.21060229723584564</v>
      </c>
      <c r="AW33" s="52">
        <f t="array" ref="AW33">SQRT(AT33^2*MMULT(TRANSPOSE(gmv_w),MMULT(S,gmv_w))+AU33^2*MMULT(TRANSPOSE(eff_w),MMULT(S,eff_w))+2*AT33*AU33*MMULT(TRANSPOSE(gmv_w),MMULT(S,eff_w)))</f>
        <v>0.10422826577761367</v>
      </c>
      <c r="AY33" s="52">
        <f t="shared" si="10"/>
        <v>0.4</v>
      </c>
      <c r="AZ33" s="52">
        <f t="shared" si="11"/>
        <v>0.6</v>
      </c>
      <c r="BA33" s="17">
        <f t="shared" ref="BA33" si="27">AY33*$U$55+AZ33*SUMPRODUCT(tang_w,mu)</f>
        <v>0.21185662758406648</v>
      </c>
      <c r="BB33" s="17">
        <f t="array" ref="BB33">SQRT(AZ33^2*MMULT(TRANSPOSE(tang_w),MMULT(S,tang_w)))</f>
        <v>9.7353470404770631E-2</v>
      </c>
    </row>
    <row r="34" spans="2:54" ht="15">
      <c r="B34" s="55">
        <v>20140530</v>
      </c>
      <c r="C34" s="41">
        <v>2.0296999999999999E-2</v>
      </c>
      <c r="D34" s="41">
        <v>3.3158E-2</v>
      </c>
      <c r="E34" s="41">
        <v>-5.6038999999999999E-2</v>
      </c>
      <c r="F34" s="41">
        <v>1.6469000000000001E-2</v>
      </c>
      <c r="G34" s="41">
        <v>3.6024E-2</v>
      </c>
      <c r="H34" s="41">
        <v>-2.1319999999999999E-2</v>
      </c>
      <c r="I34" s="41">
        <v>-3.0075999999999999E-2</v>
      </c>
      <c r="J34" s="41">
        <v>-2.3248000000000001E-2</v>
      </c>
      <c r="K34" s="41">
        <v>5.3945E-2</v>
      </c>
      <c r="L34" s="41">
        <v>-7.3239999999999998E-3</v>
      </c>
      <c r="M34" s="41">
        <v>-3.0862000000000001E-2</v>
      </c>
      <c r="N34" s="41">
        <v>-2.1222999999999999E-2</v>
      </c>
      <c r="O34" s="41">
        <f t="shared" si="0"/>
        <v>-2.5165833333333325E-3</v>
      </c>
      <c r="P34" s="41"/>
      <c r="S34" s="52" t="s">
        <v>190</v>
      </c>
      <c r="T34" s="41">
        <v>0.2143752202109597</v>
      </c>
      <c r="U34" s="41"/>
      <c r="V34" s="41"/>
      <c r="AA34" s="41">
        <v>0.18464969730618691</v>
      </c>
      <c r="AG34" s="41">
        <v>0.2143752202109597</v>
      </c>
      <c r="AM34" s="41" t="s">
        <v>190</v>
      </c>
      <c r="AN34" s="16">
        <v>0.34854133845895391</v>
      </c>
      <c r="AT34" s="52">
        <f t="shared" si="23"/>
        <v>-1</v>
      </c>
      <c r="AU34" s="52">
        <f t="shared" si="8"/>
        <v>2</v>
      </c>
      <c r="AV34" s="41">
        <f t="shared" ref="AV34" si="28">AT34*SUMPRODUCT(gmv_w,mu)+AU34*SUMPRODUCT(eff_w,mu)</f>
        <v>0.19040153152816658</v>
      </c>
      <c r="AW34" s="52">
        <f t="array" ref="AW34">SQRT(AT34^2*MMULT(TRANSPOSE(gmv_w),MMULT(S,gmv_w))+AU34^2*MMULT(TRANSPOSE(eff_w),MMULT(S,eff_w))+2*AT34*AU34*MMULT(TRANSPOSE(gmv_w),MMULT(S,eff_w)))</f>
        <v>9.7077186127094803E-2</v>
      </c>
      <c r="AY34" s="52">
        <f t="shared" si="10"/>
        <v>0.5</v>
      </c>
      <c r="AZ34" s="52">
        <f t="shared" si="11"/>
        <v>0.5</v>
      </c>
      <c r="BA34" s="17">
        <f t="shared" ref="BA34" si="29">AY34*$U$55+AZ34*SUMPRODUCT(tang_w,mu)</f>
        <v>0.18171385632005543</v>
      </c>
      <c r="BB34" s="17">
        <f t="array" ref="BB34">SQRT(AZ34^2*MMULT(TRANSPOSE(tang_w),MMULT(S,tang_w)))</f>
        <v>8.1127892003975521E-2</v>
      </c>
    </row>
    <row r="35" spans="2:54" ht="15">
      <c r="B35" s="55">
        <v>20140630</v>
      </c>
      <c r="C35" s="41">
        <v>1.8564000000000001E-2</v>
      </c>
      <c r="D35" s="41">
        <v>-1.8468999999999999E-2</v>
      </c>
      <c r="E35" s="41">
        <v>-1.6761000000000002E-2</v>
      </c>
      <c r="F35" s="41">
        <v>3.0800000000000001E-4</v>
      </c>
      <c r="G35" s="41">
        <v>-4.351E-2</v>
      </c>
      <c r="H35" s="41">
        <v>-2.7231000000000002E-2</v>
      </c>
      <c r="I35" s="41">
        <v>6.2994999999999995E-2</v>
      </c>
      <c r="J35" s="41">
        <v>-2.1900000000000001E-4</v>
      </c>
      <c r="K35" s="41">
        <v>-5.9297999999999997E-2</v>
      </c>
      <c r="L35" s="41">
        <v>3.6889999999999999E-2</v>
      </c>
      <c r="M35" s="41">
        <v>-2.2144E-2</v>
      </c>
      <c r="N35" s="41">
        <v>-1.3207E-2</v>
      </c>
      <c r="O35" s="41">
        <f t="shared" si="0"/>
        <v>-6.840166666666668E-3</v>
      </c>
      <c r="P35" s="41"/>
      <c r="S35" s="52" t="s">
        <v>191</v>
      </c>
      <c r="T35" s="41">
        <v>9.9117265442789024E-2</v>
      </c>
      <c r="U35" s="41"/>
      <c r="V35" s="41"/>
      <c r="AA35" s="41">
        <v>6.007182165966956E-2</v>
      </c>
      <c r="AG35" s="41">
        <v>9.9117265442789024E-2</v>
      </c>
      <c r="AM35" s="41" t="s">
        <v>191</v>
      </c>
      <c r="AN35" s="16">
        <v>0.27545250209304312</v>
      </c>
      <c r="AT35" s="52">
        <f t="shared" si="23"/>
        <v>-0.5</v>
      </c>
      <c r="AU35" s="52">
        <f t="shared" si="8"/>
        <v>1.5</v>
      </c>
      <c r="AV35" s="41">
        <f t="shared" ref="AV35" si="30">AT35*SUMPRODUCT(gmv_w,mu)+AU35*SUMPRODUCT(eff_w,mu)</f>
        <v>0.17020076582048754</v>
      </c>
      <c r="AW35" s="52">
        <f t="array" ref="AW35">SQRT(AT35^2*MMULT(TRANSPOSE(gmv_w),MMULT(S,gmv_w))+AU35^2*MMULT(TRANSPOSE(eff_w),MMULT(S,eff_w))+2*AT35*AU35*MMULT(TRANSPOSE(gmv_w),MMULT(S,eff_w)))</f>
        <v>9.1128069533410225E-2</v>
      </c>
      <c r="AY35" s="52">
        <f t="shared" si="10"/>
        <v>0.6</v>
      </c>
      <c r="AZ35" s="52">
        <f t="shared" si="11"/>
        <v>0.4</v>
      </c>
      <c r="BA35" s="17">
        <f t="shared" ref="BA35" si="31">AY35*$U$55+AZ35*SUMPRODUCT(tang_w,mu)</f>
        <v>0.15157108505604436</v>
      </c>
      <c r="BB35" s="17">
        <f t="array" ref="BB35">SQRT(AZ35^2*MMULT(TRANSPOSE(tang_w),MMULT(S,tang_w)))</f>
        <v>6.4902313603180425E-2</v>
      </c>
    </row>
    <row r="36" spans="2:54" ht="15">
      <c r="B36" s="55">
        <v>20140731</v>
      </c>
      <c r="C36" s="41">
        <v>3.5012000000000001E-2</v>
      </c>
      <c r="D36" s="41">
        <v>5.1915999999999997E-2</v>
      </c>
      <c r="E36" s="41">
        <v>5.7373E-2</v>
      </c>
      <c r="F36" s="41">
        <v>-9.4689999999999996E-2</v>
      </c>
      <c r="G36" s="41">
        <v>-3.7685999999999997E-2</v>
      </c>
      <c r="H36" s="41">
        <v>-7.9699999999999997E-3</v>
      </c>
      <c r="I36" s="41">
        <v>-6.6439999999999999E-2</v>
      </c>
      <c r="J36" s="41">
        <v>-6.0076999999999998E-2</v>
      </c>
      <c r="K36" s="41">
        <v>-5.3053999999999997E-2</v>
      </c>
      <c r="L36" s="41">
        <v>7.8100000000000001E-3</v>
      </c>
      <c r="M36" s="41">
        <v>-1.9848000000000001E-2</v>
      </c>
      <c r="N36" s="41">
        <v>5.5334000000000001E-2</v>
      </c>
      <c r="O36" s="41">
        <f t="shared" si="0"/>
        <v>-1.1026666666666664E-2</v>
      </c>
      <c r="P36" s="41"/>
      <c r="AT36" s="52">
        <f t="shared" si="23"/>
        <v>0</v>
      </c>
      <c r="AU36" s="52">
        <f t="shared" si="8"/>
        <v>1</v>
      </c>
      <c r="AV36" s="41">
        <f t="shared" ref="AV36" si="32">AT36*SUMPRODUCT(gmv_w,mu)+AU36*SUMPRODUCT(eff_w,mu)</f>
        <v>0.15000000011280853</v>
      </c>
      <c r="AW36" s="52">
        <f t="array" ref="AW36">SQRT(AT36^2*MMULT(TRANSPOSE(gmv_w),MMULT(S,gmv_w))+AU36^2*MMULT(TRANSPOSE(eff_w),MMULT(S,eff_w))+2*AT36*AU36*MMULT(TRANSPOSE(gmv_w),MMULT(S,eff_w)))</f>
        <v>8.6628900250454513E-2</v>
      </c>
      <c r="AY36" s="52">
        <f t="shared" si="10"/>
        <v>0.7</v>
      </c>
      <c r="AZ36" s="52">
        <f t="shared" si="11"/>
        <v>0.30000000000000004</v>
      </c>
      <c r="BA36" s="17">
        <f t="shared" ref="BA36" si="33">AY36*$U$55+AZ36*SUMPRODUCT(tang_w,mu)</f>
        <v>0.12142831379203327</v>
      </c>
      <c r="BB36" s="17">
        <f t="array" ref="BB36">SQRT(AZ36^2*MMULT(TRANSPOSE(tang_w),MMULT(S,tang_w)))</f>
        <v>4.8676735202385323E-2</v>
      </c>
    </row>
    <row r="37" spans="2:54" ht="15">
      <c r="B37" s="55">
        <v>20140829</v>
      </c>
      <c r="C37" s="41">
        <v>5.9082000000000003E-2</v>
      </c>
      <c r="D37" s="41">
        <v>7.9741000000000006E-2</v>
      </c>
      <c r="E37" s="41">
        <v>9.0259999999999993E-3</v>
      </c>
      <c r="F37" s="41">
        <v>4.3165000000000002E-2</v>
      </c>
      <c r="G37" s="41">
        <v>6.4407000000000006E-2</v>
      </c>
      <c r="H37" s="41">
        <v>7.4884000000000006E-2</v>
      </c>
      <c r="I37" s="41">
        <v>8.2581000000000002E-2</v>
      </c>
      <c r="J37" s="41">
        <v>-1.1985000000000001E-2</v>
      </c>
      <c r="K37" s="41">
        <v>5.8515999999999999E-2</v>
      </c>
      <c r="L37" s="41">
        <v>3.0865E-2</v>
      </c>
      <c r="M37" s="41">
        <v>3.2618000000000001E-2</v>
      </c>
      <c r="N37" s="41">
        <v>5.0539000000000001E-2</v>
      </c>
      <c r="O37" s="41">
        <f t="shared" si="0"/>
        <v>4.7786583333333334E-2</v>
      </c>
      <c r="P37" s="41"/>
      <c r="AT37" s="52">
        <f t="shared" si="23"/>
        <v>0.5</v>
      </c>
      <c r="AU37" s="52">
        <f t="shared" si="8"/>
        <v>0.5</v>
      </c>
      <c r="AV37" s="41">
        <f t="shared" ref="AV37" si="34">AT37*SUMPRODUCT(gmv_w,mu)+AU37*SUMPRODUCT(eff_w,mu)</f>
        <v>0.1297992344051295</v>
      </c>
      <c r="AW37" s="52">
        <f t="array" ref="AW37">SQRT(AT37^2*MMULT(TRANSPOSE(gmv_w),MMULT(S,gmv_w))+AU37^2*MMULT(TRANSPOSE(eff_w),MMULT(S,eff_w))+2*AT37*AU37*MMULT(TRANSPOSE(gmv_w),MMULT(S,eff_w)))</f>
        <v>8.3813507094656597E-2</v>
      </c>
      <c r="AY37" s="52">
        <f t="shared" si="10"/>
        <v>0.79999999999999993</v>
      </c>
      <c r="AZ37" s="52">
        <f t="shared" si="11"/>
        <v>0.20000000000000007</v>
      </c>
      <c r="BA37" s="17">
        <f t="shared" ref="BA37" si="35">AY37*$U$55+AZ37*SUMPRODUCT(tang_w,mu)</f>
        <v>9.1285542528022193E-2</v>
      </c>
      <c r="BB37" s="17">
        <f t="array" ref="BB37">SQRT(AZ37^2*MMULT(TRANSPOSE(tang_w),MMULT(S,tang_w)))</f>
        <v>3.245115680159022E-2</v>
      </c>
    </row>
    <row r="38" spans="2:54" ht="15">
      <c r="B38" s="55">
        <v>20140930</v>
      </c>
      <c r="C38" s="41">
        <v>2.0471E-2</v>
      </c>
      <c r="D38" s="41">
        <v>2.487E-2</v>
      </c>
      <c r="E38" s="41">
        <v>-1.2845000000000001E-2</v>
      </c>
      <c r="F38" s="41">
        <v>4.3864E-2</v>
      </c>
      <c r="G38" s="41">
        <v>-5.4889E-2</v>
      </c>
      <c r="H38" s="41">
        <v>7.5799999999999999E-3</v>
      </c>
      <c r="I38" s="41">
        <v>-9.2050999999999994E-2</v>
      </c>
      <c r="J38" s="41">
        <v>-1.7838E-2</v>
      </c>
      <c r="K38" s="41">
        <v>4.5739999999999999E-3</v>
      </c>
      <c r="L38" s="41">
        <v>1.3287999999999999E-2</v>
      </c>
      <c r="M38" s="41">
        <v>1.2848E-2</v>
      </c>
      <c r="N38" s="41">
        <v>2.036E-2</v>
      </c>
      <c r="O38" s="41">
        <f t="shared" si="0"/>
        <v>-2.480666666666667E-3</v>
      </c>
      <c r="P38" s="41"/>
      <c r="AT38" s="52">
        <f t="shared" si="23"/>
        <v>1</v>
      </c>
      <c r="AU38" s="52">
        <f t="shared" si="8"/>
        <v>0</v>
      </c>
      <c r="AV38" s="41">
        <f t="shared" ref="AV38" si="36">AT38*SUMPRODUCT(gmv_w,mu)+AU38*SUMPRODUCT(eff_w,mu)</f>
        <v>0.10959846869745048</v>
      </c>
      <c r="AW38" s="52">
        <f t="array" ref="AW38">SQRT(AT38^2*MMULT(TRANSPOSE(gmv_w),MMULT(S,gmv_w))+AU38^2*MMULT(TRANSPOSE(eff_w),MMULT(S,eff_w))+2*AT38*AU38*MMULT(TRANSPOSE(gmv_w),MMULT(S,eff_w)))</f>
        <v>8.2853713831032405E-2</v>
      </c>
      <c r="AY38" s="52">
        <f t="shared" si="10"/>
        <v>0.89999999999999991</v>
      </c>
      <c r="AZ38" s="52">
        <f t="shared" si="11"/>
        <v>0.10000000000000009</v>
      </c>
      <c r="BA38" s="17">
        <f t="shared" ref="BA38" si="37">AY38*$U$55+AZ38*SUMPRODUCT(tang_w,mu)</f>
        <v>6.1142771264011117E-2</v>
      </c>
      <c r="BB38" s="17">
        <f t="array" ref="BB38">SQRT(AZ38^2*MMULT(TRANSPOSE(tang_w),MMULT(S,tang_w)))</f>
        <v>1.622557840079512E-2</v>
      </c>
    </row>
    <row r="39" spans="2:54" ht="15">
      <c r="B39" s="55">
        <v>20141031</v>
      </c>
      <c r="C39" s="41">
        <v>1.2725999999999999E-2</v>
      </c>
      <c r="D39" s="41">
        <v>-8.0235000000000001E-2</v>
      </c>
      <c r="E39" s="41">
        <v>-0.133962</v>
      </c>
      <c r="F39" s="41">
        <v>5.0299999999999997E-3</v>
      </c>
      <c r="G39" s="41">
        <v>3.8057000000000001E-2</v>
      </c>
      <c r="H39" s="41">
        <v>4.9840000000000002E-2</v>
      </c>
      <c r="I39" s="41">
        <v>3.1102000000000001E-2</v>
      </c>
      <c r="J39" s="41">
        <v>4.3298000000000003E-2</v>
      </c>
      <c r="K39" s="41">
        <v>-1.9390999999999999E-2</v>
      </c>
      <c r="L39" s="41">
        <v>1.0624E-2</v>
      </c>
      <c r="M39" s="41">
        <v>-2.6150000000000001E-3</v>
      </c>
      <c r="N39" s="41">
        <v>-7.2929999999999995E-2</v>
      </c>
      <c r="O39" s="41">
        <f t="shared" si="0"/>
        <v>-9.8713333333333309E-3</v>
      </c>
      <c r="P39" s="41"/>
      <c r="S39" s="54" t="s">
        <v>208</v>
      </c>
      <c r="AT39" s="52">
        <f t="shared" si="23"/>
        <v>1.5</v>
      </c>
      <c r="AU39" s="52">
        <f t="shared" si="8"/>
        <v>-0.5</v>
      </c>
      <c r="AV39" s="41">
        <f t="shared" ref="AV39" si="38">AT39*SUMPRODUCT(gmv_w,mu)+AU39*SUMPRODUCT(eff_w,mu)</f>
        <v>8.9397702989771441E-2</v>
      </c>
      <c r="AW39" s="52">
        <f t="array" ref="AW39">SQRT(AT39^2*MMULT(TRANSPOSE(gmv_w),MMULT(S,gmv_w))+AU39^2*MMULT(TRANSPOSE(eff_w),MMULT(S,eff_w))+2*AT39*AU39*MMULT(TRANSPOSE(gmv_w),MMULT(S,eff_w)))</f>
        <v>8.3813293282562734E-2</v>
      </c>
      <c r="AY39" s="52">
        <f t="shared" si="10"/>
        <v>0.99999999999999989</v>
      </c>
      <c r="AZ39" s="52">
        <f t="shared" si="11"/>
        <v>0</v>
      </c>
      <c r="BA39" s="17">
        <f t="shared" ref="BA39" si="39">AY39*$U$55+AZ39*SUMPRODUCT(tang_w,mu)</f>
        <v>3.0999999999999996E-2</v>
      </c>
      <c r="BB39" s="17">
        <f t="array" ref="BB39">SQRT(AZ39^2*MMULT(TRANSPOSE(tang_w),MMULT(S,tang_w)))</f>
        <v>0</v>
      </c>
    </row>
    <row r="40" spans="2:54" ht="15">
      <c r="B40" s="55">
        <v>20141128</v>
      </c>
      <c r="C40" s="41">
        <v>2.4920000000000001E-2</v>
      </c>
      <c r="D40" s="41">
        <v>0.12595700000000001</v>
      </c>
      <c r="E40" s="41">
        <v>-6.8729999999999998E-3</v>
      </c>
      <c r="F40" s="41">
        <v>5.1142E-2</v>
      </c>
      <c r="G40" s="41">
        <v>1.5204000000000001E-2</v>
      </c>
      <c r="H40" s="41">
        <v>3.6209999999999999E-2</v>
      </c>
      <c r="I40" s="41">
        <v>-7.9869999999999993E-3</v>
      </c>
      <c r="J40" s="41">
        <v>1.2626E-2</v>
      </c>
      <c r="K40" s="41">
        <v>8.1499000000000002E-2</v>
      </c>
      <c r="L40" s="41">
        <v>-5.2909999999999997E-3</v>
      </c>
      <c r="M40" s="41">
        <v>0.14776500000000001</v>
      </c>
      <c r="N40" s="41">
        <v>4.5332999999999998E-2</v>
      </c>
      <c r="O40" s="41">
        <f t="shared" si="0"/>
        <v>4.3375416666666666E-2</v>
      </c>
      <c r="P40" s="41"/>
      <c r="AT40" s="52">
        <f t="shared" si="23"/>
        <v>2</v>
      </c>
      <c r="AU40" s="52">
        <f t="shared" si="8"/>
        <v>-1</v>
      </c>
      <c r="AV40" s="41">
        <f t="shared" ref="AV40" si="40">AT40*SUMPRODUCT(gmv_w,mu)+AU40*SUMPRODUCT(eff_w,mu)</f>
        <v>6.9196937282092419E-2</v>
      </c>
      <c r="AW40" s="52">
        <f t="array" ref="AW40">SQRT(AT40^2*MMULT(TRANSPOSE(gmv_w),MMULT(S,gmv_w))+AU40^2*MMULT(TRANSPOSE(eff_w),MMULT(S,eff_w))+2*AT40*AU40*MMULT(TRANSPOSE(gmv_w),MMULT(S,eff_w)))</f>
        <v>8.6628486523365092E-2</v>
      </c>
      <c r="AY40" s="52">
        <f t="shared" si="10"/>
        <v>1.0999999999999999</v>
      </c>
      <c r="AZ40" s="52">
        <f t="shared" si="11"/>
        <v>-9.9999999999999867E-2</v>
      </c>
      <c r="BA40" s="17">
        <f t="shared" ref="BA40" si="41">AY40*$U$55+AZ40*SUMPRODUCT(tang_w,mu)</f>
        <v>8.5722873598895882E-4</v>
      </c>
      <c r="BB40" s="17">
        <f t="array" ref="BB40">SQRT(AZ40^2*MMULT(TRANSPOSE(tang_w),MMULT(S,tang_w)))</f>
        <v>1.6225578400795086E-2</v>
      </c>
    </row>
    <row r="41" spans="2:54" ht="29">
      <c r="B41" s="55">
        <v>20141231</v>
      </c>
      <c r="C41" s="41">
        <v>-2.8445999999999999E-2</v>
      </c>
      <c r="D41" s="41">
        <v>-1.2907999999999999E-2</v>
      </c>
      <c r="E41" s="41">
        <v>-1.0668E-2</v>
      </c>
      <c r="F41" s="41">
        <v>3.6398E-2</v>
      </c>
      <c r="G41" s="41">
        <v>1.0995E-2</v>
      </c>
      <c r="H41" s="41">
        <v>7.2979999999999998E-3</v>
      </c>
      <c r="I41" s="41">
        <v>-9.0159000000000003E-2</v>
      </c>
      <c r="J41" s="41">
        <v>2.8284E-2</v>
      </c>
      <c r="K41" s="41">
        <v>-3.2599000000000003E-2</v>
      </c>
      <c r="L41" s="41">
        <v>4.0225999999999998E-2</v>
      </c>
      <c r="M41" s="41">
        <v>-1.3480000000000001E-2</v>
      </c>
      <c r="N41" s="41">
        <v>2.2595000000000001E-2</v>
      </c>
      <c r="O41" s="41">
        <f t="shared" si="0"/>
        <v>-3.538666666666667E-3</v>
      </c>
      <c r="P41" s="41"/>
      <c r="S41" s="63" t="s">
        <v>209</v>
      </c>
      <c r="T41" s="63" t="s">
        <v>210</v>
      </c>
      <c r="U41" s="63" t="s">
        <v>211</v>
      </c>
      <c r="AT41" s="52">
        <f t="shared" si="23"/>
        <v>2.5</v>
      </c>
      <c r="AU41" s="52">
        <f t="shared" si="8"/>
        <v>-1.5</v>
      </c>
      <c r="AV41" s="41">
        <f t="shared" ref="AV41" si="42">AT41*SUMPRODUCT(gmv_w,mu)+AU41*SUMPRODUCT(eff_w,mu)</f>
        <v>4.8996171574413383E-2</v>
      </c>
      <c r="AW41" s="52">
        <f t="array" ref="AW41">SQRT(AT41^2*MMULT(TRANSPOSE(gmv_w),MMULT(S,gmv_w))+AU41^2*MMULT(TRANSPOSE(eff_w),MMULT(S,eff_w))+2*AT41*AU41*MMULT(TRANSPOSE(gmv_w),MMULT(S,eff_w)))</f>
        <v>9.1127479582036749E-2</v>
      </c>
      <c r="AY41" s="52">
        <f t="shared" si="10"/>
        <v>1.2</v>
      </c>
      <c r="AZ41" s="52">
        <f t="shared" si="11"/>
        <v>-0.19999999999999996</v>
      </c>
      <c r="BA41" s="17">
        <f t="shared" ref="BA41" si="43">AY41*$U$55+AZ41*SUMPRODUCT(tang_w,mu)</f>
        <v>-2.9285542528022152E-2</v>
      </c>
      <c r="BB41" s="17">
        <f t="array" ref="BB41">SQRT(AZ41^2*MMULT(TRANSPOSE(tang_w),MMULT(S,tang_w)))</f>
        <v>3.2451156801590199E-2</v>
      </c>
    </row>
    <row r="42" spans="2:54" ht="15">
      <c r="B42" s="55">
        <v>20150130</v>
      </c>
      <c r="C42" s="41">
        <v>-0.130248</v>
      </c>
      <c r="D42" s="41">
        <v>-0.103269</v>
      </c>
      <c r="E42" s="41">
        <v>-4.444E-2</v>
      </c>
      <c r="F42" s="41">
        <v>-1.6549999999999999E-2</v>
      </c>
      <c r="G42" s="41">
        <v>-8.2509999999999997E-3</v>
      </c>
      <c r="H42" s="41">
        <v>-6.7585999999999993E-2</v>
      </c>
      <c r="I42" s="41">
        <v>-0.11865000000000001</v>
      </c>
      <c r="J42" s="41">
        <v>-3.7074999999999997E-2</v>
      </c>
      <c r="K42" s="41">
        <v>0.11840299999999999</v>
      </c>
      <c r="L42" s="41">
        <v>-0.12464</v>
      </c>
      <c r="M42" s="41">
        <v>-1.048E-2</v>
      </c>
      <c r="N42" s="41">
        <v>-5.5594999999999999E-2</v>
      </c>
      <c r="O42" s="41">
        <f t="shared" si="0"/>
        <v>-4.9865083333333338E-2</v>
      </c>
      <c r="P42" s="41"/>
      <c r="S42" s="50" t="s">
        <v>77</v>
      </c>
      <c r="T42" s="17">
        <v>0.22357540116199617</v>
      </c>
      <c r="U42" s="17">
        <v>0.22725521311475422</v>
      </c>
      <c r="AT42" s="52">
        <f t="shared" si="23"/>
        <v>3</v>
      </c>
      <c r="AU42" s="52">
        <f t="shared" si="8"/>
        <v>-2</v>
      </c>
      <c r="AV42" s="41">
        <f t="shared" ref="AV42" si="44">AT42*SUMPRODUCT(gmv_w,mu)+AU42*SUMPRODUCT(eff_w,mu)</f>
        <v>2.8795405866734347E-2</v>
      </c>
      <c r="AW42" s="52">
        <f t="array" ref="AW42">SQRT(AT42^2*MMULT(TRANSPOSE(gmv_w),MMULT(S,gmv_w))+AU42^2*MMULT(TRANSPOSE(eff_w),MMULT(S,eff_w))+2*AT42*AU42*MMULT(TRANSPOSE(gmv_w),MMULT(S,eff_w)))</f>
        <v>9.7076447729641954E-2</v>
      </c>
      <c r="AY42" s="52">
        <f t="shared" si="10"/>
        <v>1.3</v>
      </c>
      <c r="AZ42" s="52">
        <f t="shared" si="11"/>
        <v>-0.30000000000000004</v>
      </c>
      <c r="BA42" s="17">
        <f t="shared" ref="BA42" si="45">AY42*$U$55+AZ42*SUMPRODUCT(tang_w,mu)</f>
        <v>-5.9428313792033269E-2</v>
      </c>
      <c r="BB42" s="17">
        <f t="array" ref="BB42">SQRT(AZ42^2*MMULT(TRANSPOSE(tang_w),MMULT(S,tang_w)))</f>
        <v>4.8676735202385323E-2</v>
      </c>
    </row>
    <row r="43" spans="2:54" ht="15">
      <c r="B43" s="55">
        <v>20150227</v>
      </c>
      <c r="C43" s="41">
        <v>9.3068999999999999E-2</v>
      </c>
      <c r="D43" s="41">
        <v>3.2811E-2</v>
      </c>
      <c r="E43" s="41">
        <v>6.3465999999999995E-2</v>
      </c>
      <c r="F43" s="41">
        <v>2.0594999999999999E-2</v>
      </c>
      <c r="G43" s="41">
        <v>2.4962000000000002E-2</v>
      </c>
      <c r="H43" s="41">
        <v>9.9659999999999992E-3</v>
      </c>
      <c r="I43" s="41">
        <v>3.6638999999999998E-2</v>
      </c>
      <c r="J43" s="41">
        <v>6.3505000000000006E-2</v>
      </c>
      <c r="K43" s="41">
        <v>4.3957000000000003E-2</v>
      </c>
      <c r="L43" s="41">
        <v>0.126885</v>
      </c>
      <c r="M43" s="41">
        <v>-1.2356000000000001E-2</v>
      </c>
      <c r="N43" s="41">
        <v>9.2642000000000002E-2</v>
      </c>
      <c r="O43" s="41">
        <f t="shared" si="0"/>
        <v>4.9678416666666669E-2</v>
      </c>
      <c r="P43" s="41"/>
      <c r="S43" s="50" t="s">
        <v>181</v>
      </c>
      <c r="T43" s="17">
        <v>0.21934647608448596</v>
      </c>
      <c r="U43" s="17">
        <v>0.13017481967213115</v>
      </c>
      <c r="AT43" s="52">
        <f t="shared" si="23"/>
        <v>3.5</v>
      </c>
      <c r="AU43" s="52">
        <f t="shared" si="8"/>
        <v>-2.5</v>
      </c>
      <c r="AV43" s="41">
        <f t="shared" ref="AV43" si="46">AT43*SUMPRODUCT(gmv_w,mu)+AU43*SUMPRODUCT(eff_w,mu)</f>
        <v>8.5946401590553112E-3</v>
      </c>
      <c r="AW43" s="52">
        <f t="array" ref="AW43">SQRT(AT43^2*MMULT(TRANSPOSE(gmv_w),MMULT(S,gmv_w))+AU43^2*MMULT(TRANSPOSE(eff_w),MMULT(S,eff_w))+2*AT43*AU43*MMULT(TRANSPOSE(gmv_w),MMULT(S,eff_w)))</f>
        <v>0.10422740610714147</v>
      </c>
      <c r="AY43" s="52">
        <f t="shared" si="10"/>
        <v>1.4000000000000001</v>
      </c>
      <c r="AZ43" s="52">
        <f t="shared" si="11"/>
        <v>-0.40000000000000013</v>
      </c>
      <c r="BA43" s="17">
        <f t="shared" ref="BA43" si="47">AY43*$U$55+AZ43*SUMPRODUCT(tang_w,mu)</f>
        <v>-8.9571085056044386E-2</v>
      </c>
      <c r="BB43" s="17">
        <f t="array" ref="BB43">SQRT(AZ43^2*MMULT(TRANSPOSE(tang_w),MMULT(S,tang_w)))</f>
        <v>6.4902313603180439E-2</v>
      </c>
    </row>
    <row r="44" spans="2:54" ht="15">
      <c r="B44" s="55">
        <v>20150331</v>
      </c>
      <c r="C44" s="41">
        <v>-7.2861999999999996E-2</v>
      </c>
      <c r="D44" s="41">
        <v>-1.0024999999999999E-2</v>
      </c>
      <c r="E44" s="41">
        <v>-8.8920000000000006E-3</v>
      </c>
      <c r="F44" s="41">
        <v>-2.7654999999999999E-2</v>
      </c>
      <c r="G44" s="41">
        <v>5.2240000000000002E-2</v>
      </c>
      <c r="H44" s="41">
        <v>-3.7471999999999998E-2</v>
      </c>
      <c r="I44" s="41">
        <v>-3.4619999999999998E-2</v>
      </c>
      <c r="J44" s="41">
        <v>-2.5496999999999999E-2</v>
      </c>
      <c r="K44" s="41">
        <v>-5.104E-3</v>
      </c>
      <c r="L44" s="41">
        <v>-1.1423000000000001E-2</v>
      </c>
      <c r="M44" s="41">
        <v>-1.4178E-2</v>
      </c>
      <c r="N44" s="41">
        <v>-3.9719999999999998E-3</v>
      </c>
      <c r="O44" s="41">
        <f t="shared" si="0"/>
        <v>-1.6621666666666663E-2</v>
      </c>
      <c r="P44" s="41"/>
      <c r="S44" s="50" t="s">
        <v>182</v>
      </c>
      <c r="T44" s="17">
        <v>0.17302149882275361</v>
      </c>
      <c r="U44" s="17">
        <v>1.5517967213114764E-2</v>
      </c>
      <c r="AT44" s="52">
        <f t="shared" si="23"/>
        <v>4</v>
      </c>
      <c r="AU44" s="52">
        <f t="shared" si="8"/>
        <v>-3</v>
      </c>
      <c r="AV44" s="41">
        <f t="shared" ref="AV44" si="48">AT44*SUMPRODUCT(gmv_w,mu)+AU44*SUMPRODUCT(eff_w,mu)</f>
        <v>-1.1606125548623669E-2</v>
      </c>
      <c r="AW44" s="52">
        <f t="array" ref="AW44">SQRT(AT44^2*MMULT(TRANSPOSE(gmv_w),MMULT(S,gmv_w))+AU44^2*MMULT(TRANSPOSE(eff_w),MMULT(S,eff_w))+2*AT44*AU44*MMULT(TRANSPOSE(gmv_w),MMULT(S,eff_w)))</f>
        <v>0.11235107465007084</v>
      </c>
      <c r="AY44" s="52">
        <f t="shared" si="10"/>
        <v>1.5000000000000002</v>
      </c>
      <c r="AZ44" s="52">
        <f t="shared" si="11"/>
        <v>-0.50000000000000022</v>
      </c>
      <c r="BA44" s="17">
        <f t="shared" ref="BA44" si="49">AY44*$U$55+AZ44*SUMPRODUCT(tang_w,mu)</f>
        <v>-0.11971385632005549</v>
      </c>
      <c r="BB44" s="17">
        <f t="array" ref="BB44">SQRT(AZ44^2*MMULT(TRANSPOSE(tang_w),MMULT(S,tang_w)))</f>
        <v>8.1127892003975563E-2</v>
      </c>
    </row>
    <row r="45" spans="2:54" ht="15">
      <c r="B45" s="55">
        <v>20150430</v>
      </c>
      <c r="C45" s="41">
        <v>0.196409</v>
      </c>
      <c r="D45" s="41">
        <v>3.1223999999999998E-2</v>
      </c>
      <c r="E45" s="41">
        <v>6.7226999999999995E-2</v>
      </c>
      <c r="F45" s="41">
        <v>-8.9089000000000002E-2</v>
      </c>
      <c r="G45" s="41">
        <v>-1.4487999999999999E-2</v>
      </c>
      <c r="H45" s="41">
        <v>-2.1565999999999998E-2</v>
      </c>
      <c r="I45" s="41">
        <v>9.4339999999999993E-2</v>
      </c>
      <c r="J45" s="41">
        <v>3.2273000000000003E-2</v>
      </c>
      <c r="K45" s="41">
        <v>-4.4908999999999998E-2</v>
      </c>
      <c r="L45" s="41">
        <v>5.0841999999999998E-2</v>
      </c>
      <c r="M45" s="41">
        <v>-5.1063999999999998E-2</v>
      </c>
      <c r="N45" s="41">
        <v>1.0055E-2</v>
      </c>
      <c r="O45" s="41">
        <f t="shared" si="0"/>
        <v>2.1771166666666664E-2</v>
      </c>
      <c r="P45" s="41"/>
      <c r="S45" s="50" t="s">
        <v>183</v>
      </c>
      <c r="T45" s="17">
        <v>0.18102785688539219</v>
      </c>
      <c r="U45" s="17">
        <v>0.15345698360655738</v>
      </c>
      <c r="AT45" s="52">
        <f t="shared" si="23"/>
        <v>4.5</v>
      </c>
      <c r="AU45" s="52">
        <f t="shared" si="8"/>
        <v>-3.5</v>
      </c>
      <c r="AV45" s="41">
        <f t="shared" ref="AV45" si="50">AT45*SUMPRODUCT(gmv_w,mu)+AU45*SUMPRODUCT(eff_w,mu)</f>
        <v>-3.1806891256302705E-2</v>
      </c>
      <c r="AW45" s="52">
        <f t="array" ref="AW45">SQRT(AT45^2*MMULT(TRANSPOSE(gmv_w),MMULT(S,gmv_w))+AU45^2*MMULT(TRANSPOSE(eff_w),MMULT(S,eff_w))+2*AT45*AU45*MMULT(TRANSPOSE(gmv_w),MMULT(S,eff_w)))</f>
        <v>0.12125210133195334</v>
      </c>
      <c r="BA45" s="17"/>
      <c r="BB45" s="17"/>
    </row>
    <row r="46" spans="2:54" ht="15">
      <c r="B46" s="55">
        <v>20150529</v>
      </c>
      <c r="C46" s="41">
        <v>-3.0221999999999999E-2</v>
      </c>
      <c r="D46" s="41">
        <v>8.6947999999999998E-2</v>
      </c>
      <c r="E46" s="41">
        <v>-1.9849999999999998E-3</v>
      </c>
      <c r="F46" s="41">
        <v>1.6046999999999999E-2</v>
      </c>
      <c r="G46" s="41">
        <v>1.4637000000000001E-2</v>
      </c>
      <c r="H46" s="41">
        <v>-1.4086E-2</v>
      </c>
      <c r="I46" s="41">
        <v>-1.7956E-2</v>
      </c>
      <c r="J46" s="41">
        <v>3.4909000000000003E-2</v>
      </c>
      <c r="K46" s="41">
        <v>-1.3325E-2</v>
      </c>
      <c r="L46" s="41">
        <v>3.9836000000000003E-2</v>
      </c>
      <c r="M46" s="41">
        <v>-4.2153000000000003E-2</v>
      </c>
      <c r="N46" s="41">
        <v>5.321E-2</v>
      </c>
      <c r="O46" s="41">
        <f t="shared" si="0"/>
        <v>1.0488333333333334E-2</v>
      </c>
      <c r="P46" s="41"/>
      <c r="S46" s="50" t="s">
        <v>184</v>
      </c>
      <c r="T46" s="17">
        <v>0.14176111671099215</v>
      </c>
      <c r="U46" s="17">
        <v>0.12616721311475407</v>
      </c>
      <c r="AT46" s="52">
        <f t="shared" si="23"/>
        <v>5</v>
      </c>
      <c r="AU46" s="52">
        <f t="shared" si="8"/>
        <v>-4</v>
      </c>
      <c r="AV46" s="41">
        <f t="shared" ref="AV46" si="51">AT46*SUMPRODUCT(gmv_w,mu)+AU46*SUMPRODUCT(eff_w,mu)</f>
        <v>-5.2007656963981796E-2</v>
      </c>
      <c r="AW46" s="52">
        <f t="array" ref="AW46">SQRT(AT46^2*MMULT(TRANSPOSE(gmv_w),MMULT(S,gmv_w))+AU46^2*MMULT(TRANSPOSE(eff_w),MMULT(S,eff_w))+2*AT46*AU46*MMULT(TRANSPOSE(gmv_w),MMULT(S,eff_w)))</f>
        <v>0.13077184900041933</v>
      </c>
      <c r="BA46" s="17"/>
      <c r="BB46" s="17"/>
    </row>
    <row r="47" spans="2:54" ht="15">
      <c r="B47" s="55">
        <v>20150630</v>
      </c>
      <c r="C47" s="41">
        <v>-5.7832000000000001E-2</v>
      </c>
      <c r="D47" s="41">
        <v>-8.7606000000000003E-2</v>
      </c>
      <c r="E47" s="41">
        <v>-4.1202000000000003E-2</v>
      </c>
      <c r="F47" s="41">
        <v>-4.3399E-2</v>
      </c>
      <c r="G47" s="41">
        <v>-7.6579999999999999E-3</v>
      </c>
      <c r="H47" s="41">
        <v>-1.9139999999999999E-3</v>
      </c>
      <c r="I47" s="41">
        <v>-5.8599999999999998E-3</v>
      </c>
      <c r="J47" s="41">
        <v>4.2377999999999999E-2</v>
      </c>
      <c r="K47" s="41">
        <v>-1.281E-2</v>
      </c>
      <c r="L47" s="41">
        <v>3.0099999999999998E-2</v>
      </c>
      <c r="M47" s="41">
        <v>-4.4970999999999997E-2</v>
      </c>
      <c r="N47" s="41">
        <v>-1.8252999999999998E-2</v>
      </c>
      <c r="O47" s="41">
        <f t="shared" si="0"/>
        <v>-2.0752250000000003E-2</v>
      </c>
      <c r="P47" s="41"/>
      <c r="S47" s="50" t="s">
        <v>185</v>
      </c>
      <c r="T47" s="17">
        <v>0.13434375010678426</v>
      </c>
      <c r="U47" s="17">
        <v>9.2524131147540961E-2</v>
      </c>
      <c r="AT47" s="52">
        <f t="shared" si="23"/>
        <v>5.5</v>
      </c>
      <c r="AU47" s="52">
        <f t="shared" si="8"/>
        <v>-4.5</v>
      </c>
      <c r="AV47" s="41">
        <f t="shared" ref="AV47" si="52">AT47*SUMPRODUCT(gmv_w,mu)+AU47*SUMPRODUCT(eff_w,mu)</f>
        <v>-7.2208422671660832E-2</v>
      </c>
      <c r="AW47" s="52">
        <f t="array" ref="AW47">SQRT(AT47^2*MMULT(TRANSPOSE(gmv_w),MMULT(S,gmv_w))+AU47^2*MMULT(TRANSPOSE(eff_w),MMULT(S,eff_w))+2*AT47*AU47*MMULT(TRANSPOSE(gmv_w),MMULT(S,eff_w)))</f>
        <v>0.14078486145800059</v>
      </c>
      <c r="BA47" s="17"/>
      <c r="BB47" s="17"/>
    </row>
    <row r="48" spans="2:54" ht="15">
      <c r="B48" s="55">
        <v>20150731</v>
      </c>
      <c r="C48" s="41">
        <v>5.7757999999999997E-2</v>
      </c>
      <c r="D48" s="41">
        <v>-1.6591000000000002E-2</v>
      </c>
      <c r="E48" s="41">
        <v>-4.1190000000000003E-3</v>
      </c>
      <c r="F48" s="41">
        <v>4.5705000000000003E-2</v>
      </c>
      <c r="G48" s="41">
        <v>5.2583999999999999E-2</v>
      </c>
      <c r="H48" s="41">
        <v>-1.1209999999999999E-2</v>
      </c>
      <c r="I48" s="41">
        <v>-6.3899999999999998E-2</v>
      </c>
      <c r="J48" s="41">
        <v>-2.5554E-2</v>
      </c>
      <c r="K48" s="41">
        <v>3.9287999999999997E-2</v>
      </c>
      <c r="L48" s="41">
        <v>1.7857000000000001E-2</v>
      </c>
      <c r="M48" s="41">
        <v>1.4803E-2</v>
      </c>
      <c r="N48" s="41">
        <v>0.12803100000000001</v>
      </c>
      <c r="O48" s="41">
        <f t="shared" si="0"/>
        <v>1.955433333333333E-2</v>
      </c>
      <c r="P48" s="41"/>
      <c r="S48" s="50" t="s">
        <v>186</v>
      </c>
      <c r="T48" s="17">
        <v>0.24508978089628736</v>
      </c>
      <c r="U48" s="17">
        <v>4.8217573770491809E-2</v>
      </c>
      <c r="AT48" s="52">
        <f t="shared" si="23"/>
        <v>6</v>
      </c>
      <c r="AU48" s="52">
        <f t="shared" si="8"/>
        <v>-5</v>
      </c>
      <c r="AV48" s="41">
        <f t="shared" ref="AV48" si="53">AT48*SUMPRODUCT(gmv_w,mu)+AU48*SUMPRODUCT(eff_w,mu)</f>
        <v>-9.2409188379339868E-2</v>
      </c>
      <c r="AW48" s="52">
        <f t="array" ref="AW48">SQRT(AT48^2*MMULT(TRANSPOSE(gmv_w),MMULT(S,gmv_w))+AU48^2*MMULT(TRANSPOSE(eff_w),MMULT(S,eff_w))+2*AT48*AU48*MMULT(TRANSPOSE(gmv_w),MMULT(S,eff_w)))</f>
        <v>0.15119316866741711</v>
      </c>
      <c r="BA48" s="17"/>
      <c r="BB48" s="17"/>
    </row>
    <row r="49" spans="2:39" ht="15">
      <c r="B49" s="55">
        <v>20150831</v>
      </c>
      <c r="C49" s="41">
        <v>-6.1455999999999997E-2</v>
      </c>
      <c r="D49" s="41">
        <v>-4.5338999999999997E-2</v>
      </c>
      <c r="E49" s="41">
        <v>-7.9017000000000004E-2</v>
      </c>
      <c r="F49" s="41">
        <v>-3.0002999999999998E-2</v>
      </c>
      <c r="G49" s="41">
        <v>-2.4910000000000002E-2</v>
      </c>
      <c r="H49" s="41">
        <v>-7.8617999999999993E-2</v>
      </c>
      <c r="I49" s="41">
        <v>-2.7851999999999998E-2</v>
      </c>
      <c r="J49" s="41">
        <v>-0.135244</v>
      </c>
      <c r="K49" s="41">
        <v>-8.7258000000000002E-2</v>
      </c>
      <c r="L49" s="41">
        <v>-6.4643000000000006E-2</v>
      </c>
      <c r="M49" s="41">
        <v>-9.3914999999999998E-2</v>
      </c>
      <c r="N49" s="41">
        <v>-3.5917999999999999E-2</v>
      </c>
      <c r="O49" s="41">
        <f t="shared" si="0"/>
        <v>-6.3681083333333346E-2</v>
      </c>
      <c r="P49" s="41"/>
      <c r="S49" s="50" t="s">
        <v>187</v>
      </c>
      <c r="T49" s="17">
        <v>0.18771849544696476</v>
      </c>
      <c r="U49" s="17">
        <v>9.5605967213114762E-2</v>
      </c>
      <c r="AM49" s="41"/>
    </row>
    <row r="50" spans="2:39" ht="15">
      <c r="B50" s="55">
        <v>20150930</v>
      </c>
      <c r="C50" s="41">
        <v>1.7003999999999998E-2</v>
      </c>
      <c r="D50" s="41">
        <v>-7.8684000000000004E-2</v>
      </c>
      <c r="E50" s="41">
        <v>-1.9744000000000001E-2</v>
      </c>
      <c r="F50" s="41">
        <v>2.6363000000000001E-2</v>
      </c>
      <c r="G50" s="41">
        <v>-1.1098999999999999E-2</v>
      </c>
      <c r="H50" s="41">
        <v>1.7971000000000001E-2</v>
      </c>
      <c r="I50" s="41">
        <v>-0.14495</v>
      </c>
      <c r="J50" s="41">
        <v>-8.7797E-2</v>
      </c>
      <c r="K50" s="41">
        <v>2.0660000000000001E-3</v>
      </c>
      <c r="L50" s="41">
        <v>-4.8829999999999998E-2</v>
      </c>
      <c r="M50" s="41">
        <v>1.699E-3</v>
      </c>
      <c r="N50" s="41">
        <v>-9.8488000000000006E-2</v>
      </c>
      <c r="O50" s="41">
        <f t="shared" si="0"/>
        <v>-3.5374083333333334E-2</v>
      </c>
      <c r="P50" s="41"/>
      <c r="S50" s="50" t="s">
        <v>188</v>
      </c>
      <c r="T50" s="17">
        <v>0.19865240847110435</v>
      </c>
      <c r="U50" s="17">
        <v>0.20641259016393437</v>
      </c>
      <c r="AM50" s="41"/>
    </row>
    <row r="51" spans="2:39" ht="15">
      <c r="B51" s="55">
        <v>20151030</v>
      </c>
      <c r="C51" s="41">
        <v>0.189336</v>
      </c>
      <c r="D51" s="41">
        <v>0.10156800000000001</v>
      </c>
      <c r="E51" s="41">
        <v>-3.3730999999999997E-2</v>
      </c>
      <c r="F51" s="41">
        <v>-3.4719E-2</v>
      </c>
      <c r="G51" s="41">
        <v>4.3114E-2</v>
      </c>
      <c r="H51" s="41">
        <v>7.0932999999999996E-2</v>
      </c>
      <c r="I51" s="41">
        <v>0.12851899999999999</v>
      </c>
      <c r="J51" s="41">
        <v>5.4053999999999998E-2</v>
      </c>
      <c r="K51" s="41">
        <v>0.13073699999999999</v>
      </c>
      <c r="L51" s="41">
        <v>6.1013999999999999E-2</v>
      </c>
      <c r="M51" s="41">
        <v>-0.117212</v>
      </c>
      <c r="N51" s="41">
        <v>0.141571</v>
      </c>
      <c r="O51" s="41">
        <f t="shared" si="0"/>
        <v>6.1265333333333331E-2</v>
      </c>
      <c r="P51" s="41"/>
      <c r="S51" s="50" t="s">
        <v>189</v>
      </c>
      <c r="T51" s="17">
        <v>0.2366210255135594</v>
      </c>
      <c r="U51" s="17">
        <v>0.25914806557377063</v>
      </c>
      <c r="AM51" s="41"/>
    </row>
    <row r="52" spans="2:39" ht="15">
      <c r="B52" s="55">
        <v>20151130</v>
      </c>
      <c r="C52" s="41">
        <v>3.9323999999999998E-2</v>
      </c>
      <c r="D52" s="41">
        <v>-0.19470000000000001</v>
      </c>
      <c r="E52" s="41">
        <v>4.5690000000000001E-3</v>
      </c>
      <c r="F52" s="41">
        <v>-2.0261999999999999E-2</v>
      </c>
      <c r="G52" s="41">
        <v>-6.0229999999999997E-3</v>
      </c>
      <c r="H52" s="41">
        <v>-2.0161999999999999E-2</v>
      </c>
      <c r="I52" s="41">
        <v>-4.6579999999999998E-3</v>
      </c>
      <c r="J52" s="41">
        <v>2.0128E-2</v>
      </c>
      <c r="K52" s="41">
        <v>-1.1549E-2</v>
      </c>
      <c r="L52" s="41">
        <v>3.7821E-2</v>
      </c>
      <c r="M52" s="41">
        <v>2.7952000000000001E-2</v>
      </c>
      <c r="N52" s="41">
        <v>6.0573000000000002E-2</v>
      </c>
      <c r="O52" s="41">
        <f t="shared" si="0"/>
        <v>-5.582250000000003E-3</v>
      </c>
      <c r="P52" s="41"/>
      <c r="S52" s="50" t="s">
        <v>190</v>
      </c>
      <c r="T52" s="17">
        <v>0.16049291863489656</v>
      </c>
      <c r="U52" s="17">
        <v>7.0823213114754147E-2</v>
      </c>
      <c r="AM52" s="41"/>
    </row>
    <row r="53" spans="2:39" ht="15">
      <c r="B53" s="55">
        <v>20151231</v>
      </c>
      <c r="C53" s="41">
        <v>2.0791E-2</v>
      </c>
      <c r="D53" s="41">
        <v>5.2069999999999998E-3</v>
      </c>
      <c r="E53" s="41">
        <v>-1.2911000000000001E-2</v>
      </c>
      <c r="F53" s="41">
        <v>3.4294999999999999E-2</v>
      </c>
      <c r="G53" s="41">
        <v>-1.7309999999999999E-3</v>
      </c>
      <c r="H53" s="41">
        <v>6.1064E-2</v>
      </c>
      <c r="I53" s="41">
        <v>-6.4556000000000002E-2</v>
      </c>
      <c r="J53" s="41">
        <v>-3.3931999999999997E-2</v>
      </c>
      <c r="K53" s="41">
        <v>-5.9129999999999999E-3</v>
      </c>
      <c r="L53" s="41">
        <v>-9.7479999999999997E-3</v>
      </c>
      <c r="M53" s="41">
        <v>5.0136E-2</v>
      </c>
      <c r="N53" s="41">
        <v>-7.1307999999999996E-2</v>
      </c>
      <c r="O53" s="41">
        <f t="shared" si="0"/>
        <v>-2.3838333333333329E-3</v>
      </c>
      <c r="P53" s="41"/>
      <c r="S53" s="50" t="s">
        <v>191</v>
      </c>
      <c r="T53" s="17">
        <v>0.26256338739921603</v>
      </c>
      <c r="U53" s="17">
        <v>0.20762891803278691</v>
      </c>
      <c r="AM53" s="41"/>
    </row>
    <row r="54" spans="2:39" ht="15">
      <c r="B54" s="55">
        <v>20160129</v>
      </c>
      <c r="C54" s="41">
        <v>-7.0299999999999998E-3</v>
      </c>
      <c r="D54" s="41">
        <v>-3.6260000000000001E-2</v>
      </c>
      <c r="E54" s="41">
        <v>-9.3228000000000005E-2</v>
      </c>
      <c r="F54" s="41">
        <v>-1.2994E-2</v>
      </c>
      <c r="G54" s="41">
        <v>-1.2314E-2</v>
      </c>
      <c r="H54" s="41">
        <v>3.7060000000000003E-2</v>
      </c>
      <c r="I54" s="41">
        <v>-7.2836999999999999E-2</v>
      </c>
      <c r="J54" s="41">
        <v>9.7020000000000006E-3</v>
      </c>
      <c r="K54" s="41">
        <v>-0.16916800000000001</v>
      </c>
      <c r="L54" s="41">
        <v>-9.2230999999999994E-2</v>
      </c>
      <c r="M54" s="41">
        <v>8.2544999999999993E-2</v>
      </c>
      <c r="N54" s="41">
        <v>-0.146288</v>
      </c>
      <c r="O54" s="41">
        <f t="shared" si="0"/>
        <v>-4.2753583333333338E-2</v>
      </c>
      <c r="P54" s="41"/>
      <c r="S54" s="50" t="s">
        <v>192</v>
      </c>
      <c r="T54" s="17">
        <v>9.8887499173304846E-2</v>
      </c>
      <c r="U54" s="17">
        <v>0.13607772131147541</v>
      </c>
      <c r="AM54" s="41"/>
    </row>
    <row r="55" spans="2:39" ht="15">
      <c r="B55" s="55">
        <v>20160229</v>
      </c>
      <c r="C55" s="41">
        <v>-6.9886000000000004E-2</v>
      </c>
      <c r="D55" s="41">
        <v>-2.5460000000000001E-3</v>
      </c>
      <c r="E55" s="41">
        <v>6.0421000000000002E-2</v>
      </c>
      <c r="F55" s="41">
        <v>3.8168000000000001E-2</v>
      </c>
      <c r="G55" s="41">
        <v>4.1409000000000001E-2</v>
      </c>
      <c r="H55" s="41">
        <v>-1.7138E-2</v>
      </c>
      <c r="I55" s="41">
        <v>8.7724999999999997E-2</v>
      </c>
      <c r="J55" s="41">
        <v>4.1162999999999998E-2</v>
      </c>
      <c r="K55" s="41">
        <v>-7.1590000000000004E-3</v>
      </c>
      <c r="L55" s="41">
        <v>-5.3782000000000003E-2</v>
      </c>
      <c r="M55" s="41">
        <v>-3.01E-4</v>
      </c>
      <c r="N55" s="41">
        <v>1.4493000000000001E-2</v>
      </c>
      <c r="O55" s="41">
        <f t="shared" si="0"/>
        <v>1.104725E-2</v>
      </c>
      <c r="P55" s="41"/>
      <c r="S55" s="50" t="s">
        <v>212</v>
      </c>
      <c r="T55" s="66">
        <v>0</v>
      </c>
      <c r="U55" s="17">
        <v>3.1E-2</v>
      </c>
      <c r="AM55" s="41"/>
    </row>
    <row r="56" spans="2:39" ht="15">
      <c r="B56" s="55">
        <v>20160331</v>
      </c>
      <c r="C56" s="41">
        <v>8.5495000000000002E-2</v>
      </c>
      <c r="D56" s="41">
        <v>3.8615999999999998E-2</v>
      </c>
      <c r="E56" s="41">
        <v>0.15584200000000001</v>
      </c>
      <c r="F56" s="41">
        <v>1.3202999999999999E-2</v>
      </c>
      <c r="G56" s="41">
        <v>7.6466000000000006E-2</v>
      </c>
      <c r="H56" s="41">
        <v>2.5159000000000001E-2</v>
      </c>
      <c r="I56" s="41">
        <v>0.130576</v>
      </c>
      <c r="J56" s="41">
        <v>-3.2301999999999997E-2</v>
      </c>
      <c r="K56" s="41">
        <v>7.4123999999999995E-2</v>
      </c>
      <c r="L56" s="41">
        <v>5.1865000000000001E-2</v>
      </c>
      <c r="M56" s="41">
        <v>3.9946000000000002E-2</v>
      </c>
      <c r="N56" s="41">
        <v>2.5209999999999998E-3</v>
      </c>
      <c r="O56" s="41">
        <f t="shared" si="0"/>
        <v>5.512591666666667E-2</v>
      </c>
      <c r="P56" s="41"/>
      <c r="AM56" s="41"/>
    </row>
    <row r="57" spans="2:39" ht="15">
      <c r="B57" s="55">
        <v>20160429</v>
      </c>
      <c r="C57" s="41">
        <v>-9.7048999999999996E-2</v>
      </c>
      <c r="D57" s="41">
        <v>9.9972000000000005E-2</v>
      </c>
      <c r="E57" s="41">
        <v>-3.6381999999999998E-2</v>
      </c>
      <c r="F57" s="41">
        <v>1.1076000000000001E-2</v>
      </c>
      <c r="G57" s="41">
        <v>-2.4466999999999999E-2</v>
      </c>
      <c r="H57" s="41">
        <v>-1.8473E-2</v>
      </c>
      <c r="I57" s="41">
        <v>2.5477E-2</v>
      </c>
      <c r="J57" s="41">
        <v>9.2480000000000007E-2</v>
      </c>
      <c r="K57" s="41">
        <v>6.1919000000000002E-2</v>
      </c>
      <c r="L57" s="41">
        <v>7.4636999999999995E-2</v>
      </c>
      <c r="M57" s="41">
        <v>-2.3653E-2</v>
      </c>
      <c r="N57" s="41">
        <v>2.3889000000000001E-2</v>
      </c>
      <c r="O57" s="41">
        <f t="shared" si="0"/>
        <v>1.5785500000000001E-2</v>
      </c>
      <c r="P57" s="41"/>
      <c r="AM57" s="41"/>
    </row>
    <row r="58" spans="2:39" ht="15">
      <c r="B58" s="55">
        <v>20160531</v>
      </c>
      <c r="C58" s="41">
        <v>6.9982000000000003E-2</v>
      </c>
      <c r="D58" s="41">
        <v>7.8367999999999993E-2</v>
      </c>
      <c r="E58" s="41">
        <v>6.3039999999999999E-2</v>
      </c>
      <c r="F58" s="41">
        <v>3.4689999999999999E-3</v>
      </c>
      <c r="G58" s="41">
        <v>2.3476E-2</v>
      </c>
      <c r="H58" s="41">
        <v>1.1483E-2</v>
      </c>
      <c r="I58" s="41">
        <v>-6.7034999999999997E-2</v>
      </c>
      <c r="J58" s="41">
        <v>-2.1638000000000001E-2</v>
      </c>
      <c r="K58" s="41">
        <v>-5.6083000000000001E-2</v>
      </c>
      <c r="L58" s="41">
        <v>3.2752999999999997E-2</v>
      </c>
      <c r="M58" s="41">
        <v>6.5948999999999994E-2</v>
      </c>
      <c r="N58" s="41">
        <v>1.2279999999999999E-3</v>
      </c>
      <c r="O58" s="41">
        <f t="shared" si="0"/>
        <v>1.7082666666666666E-2</v>
      </c>
      <c r="P58" s="41"/>
      <c r="AM58" s="41"/>
    </row>
    <row r="59" spans="2:39" ht="15">
      <c r="B59" s="55">
        <v>20160630</v>
      </c>
      <c r="C59" s="41">
        <v>-3.4528000000000003E-2</v>
      </c>
      <c r="D59" s="41">
        <v>2.8059999999999999E-3</v>
      </c>
      <c r="E59" s="41">
        <v>-1.2749E-2</v>
      </c>
      <c r="F59" s="41">
        <v>0.22229399999999999</v>
      </c>
      <c r="G59" s="41">
        <v>0.13603100000000001</v>
      </c>
      <c r="H59" s="41">
        <v>4.4792999999999999E-2</v>
      </c>
      <c r="I59" s="41">
        <v>4.5511000000000003E-2</v>
      </c>
      <c r="J59" s="41">
        <v>-7.8989999999999998E-3</v>
      </c>
      <c r="K59" s="41">
        <v>2.9489000000000001E-2</v>
      </c>
      <c r="L59" s="41">
        <v>-4.7954999999999998E-2</v>
      </c>
      <c r="M59" s="41">
        <v>3.1647000000000002E-2</v>
      </c>
      <c r="N59" s="41">
        <v>-4.2927E-2</v>
      </c>
      <c r="O59" s="41">
        <f t="shared" si="0"/>
        <v>3.0542750000000004E-2</v>
      </c>
      <c r="P59" s="41"/>
      <c r="S59" s="67" t="s">
        <v>213</v>
      </c>
      <c r="T59" s="67" t="s">
        <v>192</v>
      </c>
      <c r="U59" s="67" t="s">
        <v>186</v>
      </c>
      <c r="V59" s="67" t="s">
        <v>77</v>
      </c>
      <c r="W59" s="67" t="s">
        <v>190</v>
      </c>
      <c r="X59" s="67" t="s">
        <v>192</v>
      </c>
      <c r="Y59" s="67" t="s">
        <v>186</v>
      </c>
      <c r="Z59" s="67" t="s">
        <v>77</v>
      </c>
      <c r="AA59" s="67" t="s">
        <v>190</v>
      </c>
      <c r="AM59" s="41"/>
    </row>
    <row r="60" spans="2:39" ht="15">
      <c r="B60" s="55">
        <v>20160729</v>
      </c>
      <c r="C60" s="41">
        <v>0.10768</v>
      </c>
      <c r="D60" s="41">
        <v>5.1061000000000002E-2</v>
      </c>
      <c r="E60" s="41">
        <v>5.8242000000000002E-2</v>
      </c>
      <c r="F60" s="41">
        <v>-2.4055E-2</v>
      </c>
      <c r="G60" s="41">
        <v>1.4722000000000001E-2</v>
      </c>
      <c r="H60" s="41">
        <v>1.8773000000000001E-2</v>
      </c>
      <c r="I60" s="41">
        <v>0.10183399999999999</v>
      </c>
      <c r="J60" s="41">
        <v>-4.1091000000000003E-2</v>
      </c>
      <c r="K60" s="41">
        <v>2.9183000000000001E-2</v>
      </c>
      <c r="L60" s="41">
        <v>3.7173999999999999E-2</v>
      </c>
      <c r="M60" s="41">
        <v>-6.8499999999999995E-4</v>
      </c>
      <c r="N60" s="41">
        <v>0.33105499999999999</v>
      </c>
      <c r="O60" s="41">
        <f t="shared" si="0"/>
        <v>5.6991083333333338E-2</v>
      </c>
      <c r="P60" s="41"/>
      <c r="S60" s="8">
        <v>-0.15</v>
      </c>
      <c r="T60" s="52">
        <v>0</v>
      </c>
      <c r="U60" s="52">
        <v>0</v>
      </c>
      <c r="V60" s="52">
        <v>0</v>
      </c>
      <c r="W60" s="52">
        <v>0</v>
      </c>
      <c r="X60" s="17">
        <f t="shared" ref="X60:AA73" si="54">T60/T$74</f>
        <v>0</v>
      </c>
      <c r="Y60" s="17">
        <f t="shared" si="54"/>
        <v>0</v>
      </c>
      <c r="Z60" s="17">
        <f t="shared" si="54"/>
        <v>0</v>
      </c>
      <c r="AA60" s="17">
        <f t="shared" si="54"/>
        <v>0</v>
      </c>
      <c r="AM60" s="41"/>
    </row>
    <row r="61" spans="2:39" ht="15">
      <c r="B61" s="55">
        <v>20160831</v>
      </c>
      <c r="C61" s="41">
        <v>2.0112999999999999E-2</v>
      </c>
      <c r="D61" s="41">
        <v>-2.2627000000000001E-2</v>
      </c>
      <c r="E61" s="41">
        <v>-2.117E-3</v>
      </c>
      <c r="F61" s="41">
        <v>-9.2561000000000004E-2</v>
      </c>
      <c r="G61" s="41">
        <v>-1.4884E-2</v>
      </c>
      <c r="H61" s="41">
        <v>2.0095999999999999E-2</v>
      </c>
      <c r="I61" s="41">
        <v>-9.7870000000000006E-3</v>
      </c>
      <c r="J61" s="41">
        <v>8.8020000000000001E-2</v>
      </c>
      <c r="K61" s="41">
        <v>-2.3342999999999999E-2</v>
      </c>
      <c r="L61" s="41">
        <v>5.5182000000000002E-2</v>
      </c>
      <c r="M61" s="41">
        <v>-1.4115000000000001E-2</v>
      </c>
      <c r="N61" s="41">
        <v>3.2092000000000002E-2</v>
      </c>
      <c r="O61" s="41">
        <f t="shared" si="0"/>
        <v>3.0057500000000002E-3</v>
      </c>
      <c r="P61" s="41"/>
      <c r="S61" s="8">
        <f>S60+0.025</f>
        <v>-0.125</v>
      </c>
      <c r="T61" s="52">
        <v>0</v>
      </c>
      <c r="U61" s="52">
        <v>2</v>
      </c>
      <c r="V61" s="52">
        <v>1</v>
      </c>
      <c r="W61" s="52">
        <v>0</v>
      </c>
      <c r="X61" s="17">
        <f t="shared" si="54"/>
        <v>0</v>
      </c>
      <c r="Y61" s="17">
        <f t="shared" si="54"/>
        <v>3.2786885245901641E-2</v>
      </c>
      <c r="Z61" s="17">
        <f t="shared" si="54"/>
        <v>1.6393442622950821E-2</v>
      </c>
      <c r="AA61" s="17">
        <f t="shared" si="54"/>
        <v>0</v>
      </c>
      <c r="AM61" s="41"/>
    </row>
    <row r="62" spans="2:39" ht="15">
      <c r="B62" s="55">
        <v>20160930</v>
      </c>
      <c r="C62" s="41">
        <v>2.4359999999999998E-3</v>
      </c>
      <c r="D62" s="41">
        <v>-3.6334999999999999E-2</v>
      </c>
      <c r="E62" s="41">
        <v>-1.8900000000000001E-4</v>
      </c>
      <c r="F62" s="41">
        <v>-4.2946999999999999E-2</v>
      </c>
      <c r="G62" s="41">
        <v>-9.7994999999999999E-2</v>
      </c>
      <c r="H62" s="41">
        <v>2.7945999999999999E-2</v>
      </c>
      <c r="I62" s="41">
        <v>8.3221000000000003E-2</v>
      </c>
      <c r="J62" s="41">
        <v>1.6558E-2</v>
      </c>
      <c r="K62" s="41">
        <v>1.7690000000000001E-2</v>
      </c>
      <c r="L62" s="41">
        <v>-1.3481999999999999E-2</v>
      </c>
      <c r="M62" s="41">
        <v>9.5180000000000004E-3</v>
      </c>
      <c r="N62" s="41">
        <v>2.3009999999999999E-2</v>
      </c>
      <c r="O62" s="41">
        <f t="shared" si="0"/>
        <v>-8.8074999999999872E-4</v>
      </c>
      <c r="P62" s="41"/>
      <c r="S62" s="8">
        <f t="shared" ref="S62:S72" si="55">S61+0.025</f>
        <v>-0.1</v>
      </c>
      <c r="T62" s="52">
        <v>0</v>
      </c>
      <c r="U62" s="52">
        <v>1</v>
      </c>
      <c r="V62" s="52">
        <v>0</v>
      </c>
      <c r="W62" s="52">
        <v>1</v>
      </c>
      <c r="X62" s="17">
        <f t="shared" si="54"/>
        <v>0</v>
      </c>
      <c r="Y62" s="17">
        <f t="shared" si="54"/>
        <v>1.6393442622950821E-2</v>
      </c>
      <c r="Z62" s="17">
        <f t="shared" si="54"/>
        <v>0</v>
      </c>
      <c r="AA62" s="17">
        <f t="shared" si="54"/>
        <v>1.6393442622950821E-2</v>
      </c>
      <c r="AM62" s="41"/>
    </row>
    <row r="63" spans="2:39" ht="15">
      <c r="B63" s="55">
        <v>20161031</v>
      </c>
      <c r="C63" s="41">
        <v>4.0278000000000001E-2</v>
      </c>
      <c r="D63" s="41">
        <v>3.3198999999999999E-2</v>
      </c>
      <c r="E63" s="41">
        <v>-3.2482999999999998E-2</v>
      </c>
      <c r="F63" s="41">
        <v>7.1757000000000001E-2</v>
      </c>
      <c r="G63" s="41">
        <v>-2.2228999999999999E-2</v>
      </c>
      <c r="H63" s="41">
        <v>-2.5409000000000001E-2</v>
      </c>
      <c r="I63" s="41">
        <v>-5.1143000000000001E-2</v>
      </c>
      <c r="J63" s="41">
        <v>3.4563999999999998E-2</v>
      </c>
      <c r="K63" s="41">
        <v>8.1144999999999995E-2</v>
      </c>
      <c r="L63" s="41">
        <v>4.7303999999999999E-2</v>
      </c>
      <c r="M63" s="41">
        <v>-2.9118000000000002E-2</v>
      </c>
      <c r="N63" s="41">
        <v>-0.133435</v>
      </c>
      <c r="O63" s="41">
        <f t="shared" si="0"/>
        <v>1.2024999999999998E-3</v>
      </c>
      <c r="P63" s="41"/>
      <c r="S63" s="8">
        <f t="shared" si="55"/>
        <v>-7.5000000000000011E-2</v>
      </c>
      <c r="T63" s="52">
        <v>0</v>
      </c>
      <c r="U63" s="52">
        <v>2</v>
      </c>
      <c r="V63" s="52">
        <v>3</v>
      </c>
      <c r="W63" s="52">
        <v>1</v>
      </c>
      <c r="X63" s="17">
        <f t="shared" si="54"/>
        <v>0</v>
      </c>
      <c r="Y63" s="17">
        <f t="shared" si="54"/>
        <v>3.2786885245901641E-2</v>
      </c>
      <c r="Z63" s="17">
        <f t="shared" si="54"/>
        <v>4.9180327868852458E-2</v>
      </c>
      <c r="AA63" s="17">
        <f t="shared" si="54"/>
        <v>1.6393442622950821E-2</v>
      </c>
      <c r="AM63" s="41"/>
    </row>
    <row r="64" spans="2:39" ht="15">
      <c r="B64" s="55">
        <v>20161130</v>
      </c>
      <c r="C64" s="41">
        <v>1.2182999999999999E-2</v>
      </c>
      <c r="D64" s="41">
        <v>-9.1799999999999998E-4</v>
      </c>
      <c r="E64" s="41">
        <v>6.4611000000000002E-2</v>
      </c>
      <c r="F64" s="41">
        <v>-5.0770999999999997E-2</v>
      </c>
      <c r="G64" s="41">
        <v>-1.678E-2</v>
      </c>
      <c r="H64" s="41">
        <v>-0.05</v>
      </c>
      <c r="I64" s="41">
        <v>0.14498</v>
      </c>
      <c r="J64" s="41">
        <v>0.134768</v>
      </c>
      <c r="K64" s="41">
        <v>6.4734E-2</v>
      </c>
      <c r="L64" s="41">
        <v>0.157522</v>
      </c>
      <c r="M64" s="41">
        <v>5.8560000000000001E-3</v>
      </c>
      <c r="N64" s="41">
        <v>-2.4552999999999998E-2</v>
      </c>
      <c r="O64" s="41">
        <f t="shared" si="0"/>
        <v>3.6802666666666664E-2</v>
      </c>
      <c r="P64" s="41"/>
      <c r="S64" s="8">
        <f t="shared" si="55"/>
        <v>-5.000000000000001E-2</v>
      </c>
      <c r="T64" s="52">
        <v>2</v>
      </c>
      <c r="U64" s="52">
        <v>10</v>
      </c>
      <c r="V64" s="52">
        <v>5</v>
      </c>
      <c r="W64" s="52">
        <v>3</v>
      </c>
      <c r="X64" s="17">
        <f t="shared" si="54"/>
        <v>3.2786885245901641E-2</v>
      </c>
      <c r="Y64" s="17">
        <f t="shared" si="54"/>
        <v>0.16393442622950818</v>
      </c>
      <c r="Z64" s="17">
        <f t="shared" si="54"/>
        <v>8.1967213114754092E-2</v>
      </c>
      <c r="AA64" s="17">
        <f t="shared" si="54"/>
        <v>4.9180327868852458E-2</v>
      </c>
      <c r="AM64" s="41"/>
    </row>
    <row r="65" spans="1:39" ht="15">
      <c r="B65" s="55">
        <v>20161230</v>
      </c>
      <c r="C65" s="41">
        <v>3.1198E-2</v>
      </c>
      <c r="D65" s="41">
        <v>5.5980000000000002E-2</v>
      </c>
      <c r="E65" s="41">
        <v>2.324E-2</v>
      </c>
      <c r="F65" s="41">
        <v>7.0261000000000004E-2</v>
      </c>
      <c r="G65" s="41">
        <v>1.362E-2</v>
      </c>
      <c r="H65" s="41">
        <v>1.9646E-2</v>
      </c>
      <c r="I65" s="41">
        <v>-2.9510000000000002E-2</v>
      </c>
      <c r="J65" s="41">
        <v>3.4331E-2</v>
      </c>
      <c r="K65" s="41">
        <v>3.4006000000000002E-2</v>
      </c>
      <c r="L65" s="41">
        <v>7.6338000000000003E-2</v>
      </c>
      <c r="M65" s="41">
        <v>-1.1501000000000001E-2</v>
      </c>
      <c r="N65" s="41">
        <v>6.7601999999999995E-2</v>
      </c>
      <c r="O65" s="41">
        <f t="shared" si="0"/>
        <v>3.2100916666666666E-2</v>
      </c>
      <c r="P65" s="41"/>
      <c r="S65" s="8">
        <f t="shared" si="55"/>
        <v>-2.5000000000000008E-2</v>
      </c>
      <c r="T65" s="52">
        <v>5</v>
      </c>
      <c r="U65" s="52">
        <v>7</v>
      </c>
      <c r="V65" s="52">
        <v>6</v>
      </c>
      <c r="W65" s="52">
        <v>9</v>
      </c>
      <c r="X65" s="17">
        <f t="shared" si="54"/>
        <v>8.1967213114754092E-2</v>
      </c>
      <c r="Y65" s="17">
        <f t="shared" si="54"/>
        <v>0.11475409836065574</v>
      </c>
      <c r="Z65" s="17">
        <f t="shared" si="54"/>
        <v>9.8360655737704916E-2</v>
      </c>
      <c r="AA65" s="17">
        <f t="shared" si="54"/>
        <v>0.14754098360655737</v>
      </c>
      <c r="AM65" s="41"/>
    </row>
    <row r="66" spans="1:39">
      <c r="S66" s="8">
        <f t="shared" si="55"/>
        <v>0</v>
      </c>
      <c r="T66" s="52">
        <v>13</v>
      </c>
      <c r="U66" s="52">
        <v>9</v>
      </c>
      <c r="V66" s="52">
        <v>6</v>
      </c>
      <c r="W66" s="52">
        <v>15</v>
      </c>
      <c r="X66" s="17">
        <f t="shared" si="54"/>
        <v>0.21311475409836064</v>
      </c>
      <c r="Y66" s="17">
        <f t="shared" si="54"/>
        <v>0.14754098360655737</v>
      </c>
      <c r="Z66" s="17">
        <f t="shared" si="54"/>
        <v>9.8360655737704916E-2</v>
      </c>
      <c r="AA66" s="17">
        <f t="shared" si="54"/>
        <v>0.24590163934426229</v>
      </c>
      <c r="AM66" s="41"/>
    </row>
    <row r="67" spans="1:39" ht="28">
      <c r="B67" s="63" t="s">
        <v>214</v>
      </c>
      <c r="C67" s="41">
        <f>AVERAGE(C5:C65)</f>
        <v>1.8937934426229517E-2</v>
      </c>
      <c r="D67" s="41">
        <f t="shared" ref="D67:O67" si="56">AVERAGE(D5:D65)</f>
        <v>1.0847901639344263E-2</v>
      </c>
      <c r="E67" s="41">
        <f t="shared" si="56"/>
        <v>1.2931639344262304E-3</v>
      </c>
      <c r="F67" s="41">
        <f t="shared" si="56"/>
        <v>1.2788081967213115E-2</v>
      </c>
      <c r="G67" s="41">
        <f t="shared" si="56"/>
        <v>1.0513934426229506E-2</v>
      </c>
      <c r="H67" s="41">
        <f t="shared" si="56"/>
        <v>7.7103442622950807E-3</v>
      </c>
      <c r="I67" s="41">
        <f t="shared" si="56"/>
        <v>4.0181311475409841E-3</v>
      </c>
      <c r="J67" s="41">
        <f t="shared" si="56"/>
        <v>7.9671639344262302E-3</v>
      </c>
      <c r="K67" s="41">
        <f t="shared" si="56"/>
        <v>1.7201049180327863E-2</v>
      </c>
      <c r="L67" s="41">
        <f t="shared" si="56"/>
        <v>2.1595672131147551E-2</v>
      </c>
      <c r="M67" s="41">
        <f t="shared" si="56"/>
        <v>5.9019344262295128E-3</v>
      </c>
      <c r="N67" s="41">
        <f t="shared" si="56"/>
        <v>1.7302409836065576E-2</v>
      </c>
      <c r="O67" s="41">
        <f t="shared" si="56"/>
        <v>1.1339810109289618E-2</v>
      </c>
      <c r="P67" s="68" t="s">
        <v>140</v>
      </c>
      <c r="Q67" s="69">
        <f>AVERAGE(C67:N67)</f>
        <v>1.1339810109289618E-2</v>
      </c>
      <c r="S67" s="8">
        <f t="shared" si="55"/>
        <v>2.5000000000000001E-2</v>
      </c>
      <c r="T67" s="52">
        <v>21</v>
      </c>
      <c r="U67" s="52">
        <v>9</v>
      </c>
      <c r="V67" s="52">
        <v>16</v>
      </c>
      <c r="W67" s="52">
        <v>11</v>
      </c>
      <c r="X67" s="17">
        <f t="shared" si="54"/>
        <v>0.34426229508196721</v>
      </c>
      <c r="Y67" s="17">
        <f t="shared" si="54"/>
        <v>0.14754098360655737</v>
      </c>
      <c r="Z67" s="17">
        <f t="shared" si="54"/>
        <v>0.26229508196721313</v>
      </c>
      <c r="AA67" s="17">
        <f t="shared" si="54"/>
        <v>0.18032786885245902</v>
      </c>
      <c r="AM67" s="41"/>
    </row>
    <row r="68" spans="1:39" ht="28">
      <c r="B68" s="63" t="s">
        <v>215</v>
      </c>
      <c r="C68" s="41">
        <f>_xlfn.STDEV.S(C5:C65)</f>
        <v>6.4540659022528535E-2</v>
      </c>
      <c r="D68" s="41">
        <f t="shared" ref="D68:O68" si="57">_xlfn.STDEV.S(D5:D65)</f>
        <v>6.3319873506586896E-2</v>
      </c>
      <c r="E68" s="41">
        <f t="shared" si="57"/>
        <v>4.9947004460454657E-2</v>
      </c>
      <c r="F68" s="41">
        <f t="shared" si="57"/>
        <v>5.2258240951801115E-2</v>
      </c>
      <c r="G68" s="41">
        <f t="shared" si="57"/>
        <v>4.0922909446856635E-2</v>
      </c>
      <c r="H68" s="41">
        <f t="shared" si="57"/>
        <v>3.8781700144047852E-2</v>
      </c>
      <c r="I68" s="41">
        <f t="shared" si="57"/>
        <v>7.0751325488048952E-2</v>
      </c>
      <c r="J68" s="41">
        <f t="shared" si="57"/>
        <v>5.4189661939088321E-2</v>
      </c>
      <c r="K68" s="41">
        <f t="shared" si="57"/>
        <v>5.7346010752979799E-2</v>
      </c>
      <c r="L68" s="41">
        <f t="shared" si="57"/>
        <v>6.8306606388089414E-2</v>
      </c>
      <c r="M68" s="41">
        <f t="shared" si="57"/>
        <v>4.6330314888443122E-2</v>
      </c>
      <c r="N68" s="41">
        <f t="shared" si="57"/>
        <v>7.5795521197138685E-2</v>
      </c>
      <c r="O68" s="41">
        <f t="shared" si="57"/>
        <v>2.8546362133598225E-2</v>
      </c>
      <c r="P68" s="68"/>
      <c r="Q68" s="65"/>
      <c r="S68" s="8">
        <f t="shared" si="55"/>
        <v>0.05</v>
      </c>
      <c r="T68" s="52">
        <v>15</v>
      </c>
      <c r="U68" s="52">
        <v>7</v>
      </c>
      <c r="V68" s="52">
        <v>7</v>
      </c>
      <c r="W68" s="52">
        <v>12</v>
      </c>
      <c r="X68" s="17">
        <f t="shared" si="54"/>
        <v>0.24590163934426229</v>
      </c>
      <c r="Y68" s="17">
        <f t="shared" si="54"/>
        <v>0.11475409836065574</v>
      </c>
      <c r="Z68" s="17">
        <f t="shared" si="54"/>
        <v>0.11475409836065574</v>
      </c>
      <c r="AA68" s="17">
        <f t="shared" si="54"/>
        <v>0.19672131147540983</v>
      </c>
      <c r="AM68" s="41"/>
    </row>
    <row r="69" spans="1:39">
      <c r="B69" s="63"/>
      <c r="C69" s="41"/>
      <c r="D69" s="41"/>
      <c r="E69" s="41"/>
      <c r="F69" s="41"/>
      <c r="G69" s="41"/>
      <c r="H69" s="41"/>
      <c r="I69" s="41"/>
      <c r="J69" s="41"/>
      <c r="K69" s="41"/>
      <c r="L69" s="41"/>
      <c r="M69" s="41"/>
      <c r="N69" s="41"/>
      <c r="O69" s="41"/>
      <c r="P69" s="41"/>
      <c r="S69" s="8">
        <f t="shared" si="55"/>
        <v>7.5000000000000011E-2</v>
      </c>
      <c r="T69" s="52">
        <v>5</v>
      </c>
      <c r="U69" s="52">
        <v>4</v>
      </c>
      <c r="V69" s="52">
        <v>8</v>
      </c>
      <c r="W69" s="52">
        <v>6</v>
      </c>
      <c r="X69" s="17">
        <f t="shared" si="54"/>
        <v>8.1967213114754092E-2</v>
      </c>
      <c r="Y69" s="17">
        <f t="shared" si="54"/>
        <v>6.5573770491803282E-2</v>
      </c>
      <c r="Z69" s="17">
        <f t="shared" si="54"/>
        <v>0.13114754098360656</v>
      </c>
      <c r="AA69" s="17">
        <f t="shared" si="54"/>
        <v>9.8360655737704916E-2</v>
      </c>
      <c r="AM69" s="41"/>
    </row>
    <row r="70" spans="1:39" ht="28">
      <c r="B70" s="63" t="s">
        <v>216</v>
      </c>
      <c r="C70" s="41">
        <f t="shared" ref="C70:O70" si="58">C67*12</f>
        <v>0.22725521311475422</v>
      </c>
      <c r="D70" s="41">
        <f t="shared" si="58"/>
        <v>0.13017481967213115</v>
      </c>
      <c r="E70" s="41">
        <f t="shared" si="58"/>
        <v>1.5517967213114764E-2</v>
      </c>
      <c r="F70" s="41">
        <f t="shared" si="58"/>
        <v>0.15345698360655738</v>
      </c>
      <c r="G70" s="41">
        <f t="shared" si="58"/>
        <v>0.12616721311475407</v>
      </c>
      <c r="H70" s="41">
        <f t="shared" si="58"/>
        <v>9.2524131147540961E-2</v>
      </c>
      <c r="I70" s="41">
        <f t="shared" si="58"/>
        <v>4.8217573770491809E-2</v>
      </c>
      <c r="J70" s="41">
        <f t="shared" si="58"/>
        <v>9.5605967213114762E-2</v>
      </c>
      <c r="K70" s="41">
        <f t="shared" si="58"/>
        <v>0.20641259016393437</v>
      </c>
      <c r="L70" s="41">
        <f t="shared" si="58"/>
        <v>0.25914806557377063</v>
      </c>
      <c r="M70" s="41">
        <f t="shared" si="58"/>
        <v>7.0823213114754147E-2</v>
      </c>
      <c r="N70" s="41">
        <f t="shared" si="58"/>
        <v>0.20762891803278691</v>
      </c>
      <c r="O70" s="41">
        <f t="shared" si="58"/>
        <v>0.13607772131147541</v>
      </c>
      <c r="P70" s="68" t="s">
        <v>140</v>
      </c>
      <c r="Q70" s="69">
        <f>AVERAGE(C70:N70)</f>
        <v>0.13607772131147541</v>
      </c>
      <c r="S70" s="8">
        <f t="shared" si="55"/>
        <v>0.1</v>
      </c>
      <c r="T70" s="52">
        <v>0</v>
      </c>
      <c r="U70" s="52">
        <v>5</v>
      </c>
      <c r="V70" s="52">
        <v>4</v>
      </c>
      <c r="W70" s="52">
        <v>1</v>
      </c>
      <c r="X70" s="17">
        <f t="shared" si="54"/>
        <v>0</v>
      </c>
      <c r="Y70" s="17">
        <f t="shared" si="54"/>
        <v>8.1967213114754092E-2</v>
      </c>
      <c r="Z70" s="17">
        <f t="shared" si="54"/>
        <v>6.5573770491803282E-2</v>
      </c>
      <c r="AA70" s="17">
        <f t="shared" si="54"/>
        <v>1.6393442622950821E-2</v>
      </c>
      <c r="AM70" s="41"/>
    </row>
    <row r="71" spans="1:39" ht="28">
      <c r="B71" s="63" t="s">
        <v>217</v>
      </c>
      <c r="C71" s="41">
        <f>C68*SQRT(12)</f>
        <v>0.22357540116199617</v>
      </c>
      <c r="D71" s="41">
        <f t="shared" ref="D71:O71" si="59">D68*SQRT(12)</f>
        <v>0.21934647608448596</v>
      </c>
      <c r="E71" s="41">
        <f t="shared" si="59"/>
        <v>0.17302149882275361</v>
      </c>
      <c r="F71" s="41">
        <f t="shared" si="59"/>
        <v>0.18102785688539219</v>
      </c>
      <c r="G71" s="41">
        <f t="shared" si="59"/>
        <v>0.14176111671099215</v>
      </c>
      <c r="H71" s="41">
        <f t="shared" si="59"/>
        <v>0.13434375010678426</v>
      </c>
      <c r="I71" s="41">
        <f t="shared" si="59"/>
        <v>0.24508978089628736</v>
      </c>
      <c r="J71" s="41">
        <f t="shared" si="59"/>
        <v>0.18771849544696476</v>
      </c>
      <c r="K71" s="41">
        <f t="shared" si="59"/>
        <v>0.19865240847110435</v>
      </c>
      <c r="L71" s="41">
        <f t="shared" si="59"/>
        <v>0.2366210255135594</v>
      </c>
      <c r="M71" s="41">
        <f t="shared" si="59"/>
        <v>0.16049291863489656</v>
      </c>
      <c r="N71" s="41">
        <f t="shared" si="59"/>
        <v>0.26256338739921603</v>
      </c>
      <c r="O71" s="41">
        <f t="shared" si="59"/>
        <v>9.8887499173304846E-2</v>
      </c>
      <c r="P71" s="41"/>
      <c r="S71" s="8">
        <f t="shared" si="55"/>
        <v>0.125</v>
      </c>
      <c r="T71" s="52">
        <v>0</v>
      </c>
      <c r="U71" s="52">
        <v>1</v>
      </c>
      <c r="V71" s="52">
        <v>1</v>
      </c>
      <c r="W71" s="52">
        <v>1</v>
      </c>
      <c r="X71" s="17">
        <f t="shared" si="54"/>
        <v>0</v>
      </c>
      <c r="Y71" s="17">
        <f t="shared" si="54"/>
        <v>1.6393442622950821E-2</v>
      </c>
      <c r="Z71" s="17">
        <f t="shared" si="54"/>
        <v>1.6393442622950821E-2</v>
      </c>
      <c r="AA71" s="17">
        <f t="shared" si="54"/>
        <v>1.6393442622950821E-2</v>
      </c>
      <c r="AM71" s="41"/>
    </row>
    <row r="72" spans="1:39">
      <c r="C72" s="41"/>
      <c r="D72" s="41"/>
      <c r="E72" s="41"/>
      <c r="F72" s="41"/>
      <c r="G72" s="41"/>
      <c r="H72" s="41"/>
      <c r="I72" s="41"/>
      <c r="J72" s="41"/>
      <c r="K72" s="41"/>
      <c r="L72" s="41"/>
      <c r="M72" s="41"/>
      <c r="N72" s="41"/>
      <c r="O72" s="41"/>
      <c r="P72" s="41"/>
      <c r="S72" s="8">
        <f t="shared" si="55"/>
        <v>0.15</v>
      </c>
      <c r="T72" s="52">
        <v>0</v>
      </c>
      <c r="U72" s="52">
        <v>3</v>
      </c>
      <c r="V72" s="52">
        <v>1</v>
      </c>
      <c r="W72" s="52">
        <v>1</v>
      </c>
      <c r="X72" s="17">
        <f t="shared" si="54"/>
        <v>0</v>
      </c>
      <c r="Y72" s="17">
        <f t="shared" si="54"/>
        <v>4.9180327868852458E-2</v>
      </c>
      <c r="Z72" s="17">
        <f t="shared" si="54"/>
        <v>1.6393442622950821E-2</v>
      </c>
      <c r="AA72" s="17">
        <f t="shared" si="54"/>
        <v>1.6393442622950821E-2</v>
      </c>
      <c r="AM72" s="41"/>
    </row>
    <row r="73" spans="1:39" ht="14" thickBot="1">
      <c r="B73" s="52" t="s">
        <v>218</v>
      </c>
      <c r="C73" s="65">
        <f>MIN(C5:C65)</f>
        <v>-0.130248</v>
      </c>
      <c r="D73" s="65">
        <f t="shared" ref="D73:O73" si="60">MIN(D5:D65)</f>
        <v>-0.19470000000000001</v>
      </c>
      <c r="E73" s="65">
        <f t="shared" si="60"/>
        <v>-0.133962</v>
      </c>
      <c r="F73" s="65">
        <f t="shared" si="60"/>
        <v>-9.4689999999999996E-2</v>
      </c>
      <c r="G73" s="65">
        <f t="shared" si="60"/>
        <v>-9.7994999999999999E-2</v>
      </c>
      <c r="H73" s="65">
        <f t="shared" si="60"/>
        <v>-7.8617999999999993E-2</v>
      </c>
      <c r="I73" s="65">
        <f t="shared" si="60"/>
        <v>-0.14741699999999999</v>
      </c>
      <c r="J73" s="65">
        <f t="shared" si="60"/>
        <v>-0.135244</v>
      </c>
      <c r="K73" s="65">
        <f t="shared" si="60"/>
        <v>-0.16916800000000001</v>
      </c>
      <c r="L73" s="65">
        <f t="shared" si="60"/>
        <v>-0.228711</v>
      </c>
      <c r="M73" s="65">
        <f t="shared" si="60"/>
        <v>-0.117212</v>
      </c>
      <c r="N73" s="65">
        <f t="shared" si="60"/>
        <v>-0.146288</v>
      </c>
      <c r="O73" s="65">
        <f t="shared" si="60"/>
        <v>-6.3681083333333346E-2</v>
      </c>
      <c r="S73" s="70" t="s">
        <v>219</v>
      </c>
      <c r="T73" s="61">
        <v>0</v>
      </c>
      <c r="U73" s="61">
        <v>1</v>
      </c>
      <c r="V73" s="59">
        <v>3</v>
      </c>
      <c r="W73" s="59">
        <v>0</v>
      </c>
      <c r="X73" s="62">
        <f t="shared" si="54"/>
        <v>0</v>
      </c>
      <c r="Y73" s="62">
        <f t="shared" si="54"/>
        <v>1.6393442622950821E-2</v>
      </c>
      <c r="Z73" s="62">
        <f t="shared" si="54"/>
        <v>4.9180327868852458E-2</v>
      </c>
      <c r="AA73" s="62">
        <f t="shared" si="54"/>
        <v>0</v>
      </c>
      <c r="AM73" s="41"/>
    </row>
    <row r="74" spans="1:39">
      <c r="B74" s="52" t="s">
        <v>220</v>
      </c>
      <c r="C74" s="65">
        <f>MAX(C5:C65)</f>
        <v>0.196409</v>
      </c>
      <c r="D74" s="65">
        <f t="shared" ref="D74:O74" si="61">MAX(D5:D65)</f>
        <v>0.12595700000000001</v>
      </c>
      <c r="E74" s="65">
        <f t="shared" si="61"/>
        <v>0.15584200000000001</v>
      </c>
      <c r="F74" s="65">
        <f t="shared" si="61"/>
        <v>0.22229399999999999</v>
      </c>
      <c r="G74" s="65">
        <f t="shared" si="61"/>
        <v>0.13603100000000001</v>
      </c>
      <c r="H74" s="65">
        <f t="shared" si="61"/>
        <v>0.11536299999999999</v>
      </c>
      <c r="I74" s="65">
        <f t="shared" si="61"/>
        <v>0.20949200000000001</v>
      </c>
      <c r="J74" s="65">
        <f t="shared" si="61"/>
        <v>0.134768</v>
      </c>
      <c r="K74" s="65">
        <f t="shared" si="61"/>
        <v>0.13073699999999999</v>
      </c>
      <c r="L74" s="65">
        <f t="shared" si="61"/>
        <v>0.171763</v>
      </c>
      <c r="M74" s="65">
        <f t="shared" si="61"/>
        <v>0.14776500000000001</v>
      </c>
      <c r="N74" s="65">
        <f t="shared" si="61"/>
        <v>0.33105499999999999</v>
      </c>
      <c r="O74" s="65">
        <f t="shared" si="61"/>
        <v>6.3079750000000004E-2</v>
      </c>
      <c r="T74" s="52">
        <f>SUM(T60:T73)</f>
        <v>61</v>
      </c>
      <c r="U74" s="52">
        <f t="shared" ref="U74:AA74" si="62">SUM(U60:U73)</f>
        <v>61</v>
      </c>
      <c r="V74" s="52">
        <f t="shared" si="62"/>
        <v>61</v>
      </c>
      <c r="W74" s="52">
        <f t="shared" si="62"/>
        <v>61</v>
      </c>
      <c r="X74" s="17">
        <f t="shared" si="62"/>
        <v>0.99999999999999989</v>
      </c>
      <c r="Y74" s="17">
        <f t="shared" si="62"/>
        <v>1</v>
      </c>
      <c r="Z74" s="17">
        <f t="shared" si="62"/>
        <v>1</v>
      </c>
      <c r="AA74" s="17">
        <f t="shared" si="62"/>
        <v>1</v>
      </c>
      <c r="AM74" s="41"/>
    </row>
    <row r="75" spans="1:39">
      <c r="AM75" s="41"/>
    </row>
    <row r="76" spans="1:39">
      <c r="AM76" s="41"/>
    </row>
    <row r="77" spans="1:39">
      <c r="AM77" s="41"/>
    </row>
    <row r="78" spans="1:39">
      <c r="AM78" s="41"/>
    </row>
    <row r="79" spans="1:39">
      <c r="A79" s="71" t="s">
        <v>221</v>
      </c>
      <c r="AM79" s="41"/>
    </row>
    <row r="80" spans="1:39">
      <c r="AM80" s="41"/>
    </row>
    <row r="81" spans="39:39">
      <c r="AM81" s="41"/>
    </row>
    <row r="82" spans="39:39">
      <c r="AM82" s="41"/>
    </row>
    <row r="83" spans="39:39">
      <c r="AM83" s="41"/>
    </row>
    <row r="84" spans="39:39">
      <c r="AM84" s="41"/>
    </row>
    <row r="85" spans="39:39">
      <c r="AM85" s="41"/>
    </row>
    <row r="86" spans="39:39">
      <c r="AM86" s="41"/>
    </row>
    <row r="87" spans="39:39">
      <c r="AM87" s="41"/>
    </row>
    <row r="88" spans="39:39">
      <c r="AM88" s="41"/>
    </row>
    <row r="89" spans="39:39">
      <c r="AM89" s="41"/>
    </row>
    <row r="90" spans="39:39">
      <c r="AM90" s="41"/>
    </row>
    <row r="91" spans="39:39">
      <c r="AM91" s="41"/>
    </row>
    <row r="92" spans="39:39">
      <c r="AM92" s="41"/>
    </row>
    <row r="93" spans="39:39">
      <c r="AM93" s="41"/>
    </row>
    <row r="94" spans="39:39">
      <c r="AM94" s="41"/>
    </row>
    <row r="95" spans="39:39">
      <c r="AM95" s="41"/>
    </row>
    <row r="96" spans="39:39">
      <c r="AM96" s="41"/>
    </row>
    <row r="97" spans="39:39">
      <c r="AM97" s="41"/>
    </row>
    <row r="98" spans="39:39">
      <c r="AM98" s="41"/>
    </row>
    <row r="99" spans="39:39">
      <c r="AM99" s="41"/>
    </row>
    <row r="100" spans="39:39">
      <c r="AM100" s="41"/>
    </row>
    <row r="101" spans="39:39">
      <c r="AM101" s="41"/>
    </row>
    <row r="102" spans="39:39">
      <c r="AM102" s="41"/>
    </row>
    <row r="103" spans="39:39">
      <c r="AM103" s="41"/>
    </row>
    <row r="104" spans="39:39">
      <c r="AM104" s="41"/>
    </row>
    <row r="105" spans="39:39">
      <c r="AM105" s="41"/>
    </row>
    <row r="106" spans="39:39">
      <c r="AM106" s="41"/>
    </row>
    <row r="107" spans="39:39">
      <c r="AM107" s="41"/>
    </row>
    <row r="108" spans="39:39">
      <c r="AM108" s="41"/>
    </row>
    <row r="109" spans="39:39">
      <c r="AM109" s="41"/>
    </row>
    <row r="110" spans="39:39">
      <c r="AM110" s="41"/>
    </row>
    <row r="111" spans="39:39">
      <c r="AM111" s="41"/>
    </row>
    <row r="112" spans="39:39">
      <c r="AM112" s="41"/>
    </row>
    <row r="113" spans="39:39">
      <c r="AM113" s="41"/>
    </row>
    <row r="114" spans="39:39">
      <c r="AM114" s="41"/>
    </row>
    <row r="115" spans="39:39">
      <c r="AM115" s="41"/>
    </row>
  </sheetData>
  <pageMargins left="0.7" right="0.7" top="0.75" bottom="0.75" header="0.3" footer="0.3"/>
  <pageSetup paperSize="0" scale="70" fitToHeight="0" orientation="landscape" r:id="rId1"/>
  <colBreaks count="1" manualBreakCount="1">
    <brk id="38" min="3" max="5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D4DE0-45C9-F542-B64C-80AE5373D0CC}">
  <dimension ref="B4:K11"/>
  <sheetViews>
    <sheetView zoomScale="160" zoomScaleNormal="160" workbookViewId="0">
      <selection activeCell="E6" sqref="E6"/>
    </sheetView>
  </sheetViews>
  <sheetFormatPr baseColWidth="10" defaultRowHeight="13"/>
  <cols>
    <col min="2" max="2" width="19.83203125" bestFit="1" customWidth="1"/>
    <col min="3" max="3" width="2.1640625" customWidth="1"/>
    <col min="5" max="5" width="2.1640625" customWidth="1"/>
    <col min="7" max="7" width="2.1640625" customWidth="1"/>
    <col min="9" max="9" width="2.1640625" customWidth="1"/>
  </cols>
  <sheetData>
    <row r="4" spans="2:11">
      <c r="C4" s="33" t="s">
        <v>54</v>
      </c>
      <c r="D4" s="33" t="s">
        <v>241</v>
      </c>
      <c r="E4" s="33"/>
      <c r="G4" s="33" t="s">
        <v>54</v>
      </c>
      <c r="H4" s="33" t="s">
        <v>240</v>
      </c>
      <c r="I4" s="33"/>
      <c r="K4" s="34" t="s">
        <v>56</v>
      </c>
    </row>
    <row r="5" spans="2:11">
      <c r="B5" s="33" t="s">
        <v>242</v>
      </c>
      <c r="D5" s="33"/>
      <c r="H5" s="33"/>
    </row>
    <row r="6" spans="2:11">
      <c r="C6" s="33" t="s">
        <v>54</v>
      </c>
      <c r="D6" t="s">
        <v>77</v>
      </c>
      <c r="E6" s="33" t="s">
        <v>54</v>
      </c>
      <c r="F6" t="s">
        <v>190</v>
      </c>
      <c r="G6" s="33" t="s">
        <v>54</v>
      </c>
      <c r="H6" t="s">
        <v>77</v>
      </c>
      <c r="I6" s="33" t="s">
        <v>54</v>
      </c>
      <c r="J6" t="s">
        <v>190</v>
      </c>
      <c r="K6" s="34" t="s">
        <v>56</v>
      </c>
    </row>
    <row r="7" spans="2:11">
      <c r="B7" s="33" t="s">
        <v>55</v>
      </c>
    </row>
    <row r="8" spans="2:11">
      <c r="B8" s="41" t="s">
        <v>117</v>
      </c>
      <c r="C8" s="33" t="s">
        <v>54</v>
      </c>
      <c r="D8" s="41">
        <v>1.8937934426229517E-2</v>
      </c>
      <c r="E8" s="33" t="s">
        <v>54</v>
      </c>
      <c r="F8" s="41">
        <v>5.9019344262295128E-3</v>
      </c>
      <c r="G8" s="33" t="s">
        <v>54</v>
      </c>
      <c r="H8" s="41">
        <v>0.22725521311475422</v>
      </c>
      <c r="I8" s="33" t="s">
        <v>54</v>
      </c>
      <c r="J8" s="41">
        <v>7.0823213114754147E-2</v>
      </c>
      <c r="K8" s="34" t="s">
        <v>56</v>
      </c>
    </row>
    <row r="9" spans="2:11">
      <c r="B9" s="41" t="s">
        <v>243</v>
      </c>
      <c r="C9" s="33" t="s">
        <v>54</v>
      </c>
      <c r="D9" s="41">
        <v>6.4540659022528535E-2</v>
      </c>
      <c r="E9" s="33" t="s">
        <v>54</v>
      </c>
      <c r="F9" s="41">
        <v>4.6330314888443122E-2</v>
      </c>
      <c r="G9" s="33" t="s">
        <v>54</v>
      </c>
      <c r="H9" s="41">
        <v>0.22357540116199617</v>
      </c>
      <c r="I9" s="33" t="s">
        <v>54</v>
      </c>
      <c r="J9" s="41">
        <v>0.16049291863489656</v>
      </c>
      <c r="K9" s="34" t="s">
        <v>56</v>
      </c>
    </row>
    <row r="10" spans="2:11">
      <c r="B10" s="41" t="s">
        <v>244</v>
      </c>
      <c r="C10" s="33" t="s">
        <v>54</v>
      </c>
      <c r="D10" s="41">
        <v>-7.331529990572716E-2</v>
      </c>
      <c r="E10" s="33" t="s">
        <v>54</v>
      </c>
      <c r="F10" s="41"/>
      <c r="G10" s="33" t="s">
        <v>54</v>
      </c>
      <c r="H10" s="41">
        <v>-7.331529990572716E-2</v>
      </c>
      <c r="I10" s="33" t="s">
        <v>54</v>
      </c>
      <c r="J10" s="16"/>
      <c r="K10" s="34" t="s">
        <v>56</v>
      </c>
    </row>
    <row r="11" spans="2:11">
      <c r="B11" s="41" t="s">
        <v>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215A-08D4-754F-8CBB-4E35E258A74A}">
  <dimension ref="A1:T437"/>
  <sheetViews>
    <sheetView workbookViewId="0">
      <pane ySplit="1" topLeftCell="A3" activePane="bottomLeft" state="frozen"/>
      <selection pane="bottomLeft"/>
    </sheetView>
  </sheetViews>
  <sheetFormatPr baseColWidth="10" defaultRowHeight="13"/>
  <sheetData>
    <row r="1" spans="1:20">
      <c r="A1" t="s">
        <v>57</v>
      </c>
      <c r="B1" t="s">
        <v>58</v>
      </c>
      <c r="C1" t="s">
        <v>59</v>
      </c>
      <c r="D1" t="s">
        <v>60</v>
      </c>
      <c r="E1" t="s">
        <v>61</v>
      </c>
      <c r="F1" t="s">
        <v>62</v>
      </c>
      <c r="G1" t="s">
        <v>63</v>
      </c>
      <c r="H1" t="s">
        <v>64</v>
      </c>
      <c r="I1" t="s">
        <v>65</v>
      </c>
      <c r="J1" t="s">
        <v>66</v>
      </c>
      <c r="K1" t="s">
        <v>67</v>
      </c>
      <c r="L1" t="s">
        <v>68</v>
      </c>
      <c r="M1" t="s">
        <v>69</v>
      </c>
      <c r="N1" t="s">
        <v>70</v>
      </c>
      <c r="O1" t="s">
        <v>71</v>
      </c>
      <c r="P1" t="s">
        <v>72</v>
      </c>
      <c r="Q1" t="s">
        <v>73</v>
      </c>
      <c r="R1" t="s">
        <v>74</v>
      </c>
      <c r="S1" t="s">
        <v>75</v>
      </c>
      <c r="T1" t="s">
        <v>76</v>
      </c>
    </row>
    <row r="2" spans="1:20">
      <c r="A2">
        <v>10107</v>
      </c>
      <c r="B2">
        <v>19860228</v>
      </c>
      <c r="F2">
        <v>8048</v>
      </c>
      <c r="R2">
        <v>7.2500999999999996E-2</v>
      </c>
      <c r="S2">
        <v>6.8191000000000002E-2</v>
      </c>
      <c r="T2">
        <v>7.1488999999999997E-2</v>
      </c>
    </row>
    <row r="3" spans="1:20">
      <c r="A3">
        <v>10107</v>
      </c>
      <c r="B3">
        <v>19860331</v>
      </c>
      <c r="C3">
        <v>11</v>
      </c>
      <c r="D3" t="s">
        <v>77</v>
      </c>
      <c r="E3" t="s">
        <v>78</v>
      </c>
      <c r="F3">
        <v>8048</v>
      </c>
      <c r="K3">
        <v>27.5</v>
      </c>
      <c r="L3">
        <v>64786</v>
      </c>
      <c r="M3" t="s">
        <v>79</v>
      </c>
      <c r="N3">
        <v>25519</v>
      </c>
      <c r="O3">
        <v>288</v>
      </c>
      <c r="P3">
        <v>288</v>
      </c>
      <c r="Q3" t="s">
        <v>79</v>
      </c>
      <c r="R3">
        <v>5.3886999999999997E-2</v>
      </c>
      <c r="S3">
        <v>5.1361999999999998E-2</v>
      </c>
      <c r="T3">
        <v>5.2794000000000001E-2</v>
      </c>
    </row>
    <row r="4" spans="1:20">
      <c r="A4">
        <v>10107</v>
      </c>
      <c r="B4">
        <v>19860430</v>
      </c>
      <c r="C4">
        <v>11</v>
      </c>
      <c r="D4" t="s">
        <v>77</v>
      </c>
      <c r="E4" t="s">
        <v>78</v>
      </c>
      <c r="F4">
        <v>8048</v>
      </c>
      <c r="K4">
        <v>32.25</v>
      </c>
      <c r="L4">
        <v>19056</v>
      </c>
      <c r="M4">
        <v>0.17272699999999999</v>
      </c>
      <c r="N4">
        <v>25519</v>
      </c>
      <c r="O4">
        <v>288</v>
      </c>
      <c r="P4">
        <v>288</v>
      </c>
      <c r="Q4">
        <v>0.17272699999999999</v>
      </c>
      <c r="R4">
        <v>-7.9030000000000003E-3</v>
      </c>
      <c r="S4">
        <v>-9.6340000000000002E-3</v>
      </c>
      <c r="T4">
        <v>-1.4148000000000001E-2</v>
      </c>
    </row>
    <row r="5" spans="1:20">
      <c r="A5">
        <v>10107</v>
      </c>
      <c r="B5">
        <v>19860530</v>
      </c>
      <c r="C5">
        <v>11</v>
      </c>
      <c r="D5" t="s">
        <v>77</v>
      </c>
      <c r="E5" t="s">
        <v>78</v>
      </c>
      <c r="F5">
        <v>8048</v>
      </c>
      <c r="K5">
        <v>34.75</v>
      </c>
      <c r="L5">
        <v>9810</v>
      </c>
      <c r="M5">
        <v>7.7519000000000005E-2</v>
      </c>
      <c r="N5">
        <v>25519</v>
      </c>
      <c r="O5">
        <v>288</v>
      </c>
      <c r="P5">
        <v>288</v>
      </c>
      <c r="Q5">
        <v>7.7519000000000005E-2</v>
      </c>
      <c r="R5">
        <v>5.0847000000000003E-2</v>
      </c>
      <c r="S5">
        <v>4.7126000000000001E-2</v>
      </c>
      <c r="T5">
        <v>5.0229000000000003E-2</v>
      </c>
    </row>
    <row r="6" spans="1:20">
      <c r="A6">
        <v>10107</v>
      </c>
      <c r="B6">
        <v>19860630</v>
      </c>
      <c r="C6">
        <v>11</v>
      </c>
      <c r="D6" t="s">
        <v>77</v>
      </c>
      <c r="E6" t="s">
        <v>78</v>
      </c>
      <c r="F6">
        <v>8048</v>
      </c>
      <c r="K6">
        <v>30.75</v>
      </c>
      <c r="L6">
        <v>10238</v>
      </c>
      <c r="M6">
        <v>-0.115108</v>
      </c>
      <c r="N6">
        <v>25520</v>
      </c>
      <c r="O6">
        <v>288</v>
      </c>
      <c r="P6">
        <v>288</v>
      </c>
      <c r="Q6">
        <v>-0.115108</v>
      </c>
      <c r="R6">
        <v>1.4244E-2</v>
      </c>
      <c r="S6">
        <v>1.1622E-2</v>
      </c>
      <c r="T6">
        <v>1.4109999999999999E-2</v>
      </c>
    </row>
    <row r="7" spans="1:20">
      <c r="A7">
        <v>10107</v>
      </c>
      <c r="B7">
        <v>19860731</v>
      </c>
      <c r="C7">
        <v>11</v>
      </c>
      <c r="D7" t="s">
        <v>77</v>
      </c>
      <c r="E7" t="s">
        <v>78</v>
      </c>
      <c r="F7">
        <v>8048</v>
      </c>
      <c r="K7">
        <v>28.5</v>
      </c>
      <c r="L7">
        <v>16057</v>
      </c>
      <c r="M7">
        <v>-7.3171E-2</v>
      </c>
      <c r="N7">
        <v>25520</v>
      </c>
      <c r="O7">
        <v>288</v>
      </c>
      <c r="P7">
        <v>288</v>
      </c>
      <c r="Q7">
        <v>-7.3171E-2</v>
      </c>
      <c r="R7">
        <v>-5.9700000000000003E-2</v>
      </c>
      <c r="S7">
        <v>-6.1454000000000002E-2</v>
      </c>
      <c r="T7">
        <v>-5.8682999999999999E-2</v>
      </c>
    </row>
    <row r="8" spans="1:20">
      <c r="A8">
        <v>10107</v>
      </c>
      <c r="B8">
        <v>19860829</v>
      </c>
      <c r="C8">
        <v>11</v>
      </c>
      <c r="D8" t="s">
        <v>77</v>
      </c>
      <c r="E8" t="s">
        <v>78</v>
      </c>
      <c r="F8">
        <v>8048</v>
      </c>
      <c r="K8">
        <v>28.5</v>
      </c>
      <c r="L8">
        <v>9239</v>
      </c>
      <c r="M8">
        <v>0</v>
      </c>
      <c r="N8">
        <v>25520</v>
      </c>
      <c r="O8">
        <v>288</v>
      </c>
      <c r="P8">
        <v>288</v>
      </c>
      <c r="Q8">
        <v>0</v>
      </c>
      <c r="R8">
        <v>6.6183000000000006E-2</v>
      </c>
      <c r="S8">
        <v>6.2429999999999999E-2</v>
      </c>
      <c r="T8">
        <v>7.1193000000000006E-2</v>
      </c>
    </row>
    <row r="9" spans="1:20">
      <c r="A9">
        <v>10107</v>
      </c>
      <c r="B9">
        <v>19860930</v>
      </c>
      <c r="C9">
        <v>11</v>
      </c>
      <c r="D9" t="s">
        <v>77</v>
      </c>
      <c r="E9" t="s">
        <v>78</v>
      </c>
      <c r="F9">
        <v>8048</v>
      </c>
      <c r="K9">
        <v>28.25</v>
      </c>
      <c r="L9">
        <v>9928</v>
      </c>
      <c r="M9">
        <v>-8.7720000000000003E-3</v>
      </c>
      <c r="N9">
        <v>25790</v>
      </c>
      <c r="O9">
        <v>288</v>
      </c>
      <c r="P9">
        <v>288</v>
      </c>
      <c r="Q9">
        <v>-8.7720000000000003E-3</v>
      </c>
      <c r="R9">
        <v>-7.9020000000000007E-2</v>
      </c>
      <c r="S9">
        <v>-8.1271999999999997E-2</v>
      </c>
      <c r="T9">
        <v>-8.5439000000000001E-2</v>
      </c>
    </row>
    <row r="10" spans="1:20">
      <c r="A10">
        <v>10107</v>
      </c>
      <c r="B10">
        <v>19861031</v>
      </c>
      <c r="C10">
        <v>11</v>
      </c>
      <c r="D10" t="s">
        <v>77</v>
      </c>
      <c r="E10" t="s">
        <v>78</v>
      </c>
      <c r="F10">
        <v>8048</v>
      </c>
      <c r="K10">
        <v>38.75</v>
      </c>
      <c r="L10">
        <v>54475</v>
      </c>
      <c r="M10">
        <v>0.37168099999999998</v>
      </c>
      <c r="N10">
        <v>25790</v>
      </c>
      <c r="O10">
        <v>288</v>
      </c>
      <c r="P10">
        <v>288</v>
      </c>
      <c r="Q10">
        <v>0.37168099999999998</v>
      </c>
      <c r="R10">
        <v>4.9305000000000002E-2</v>
      </c>
      <c r="S10">
        <v>4.6859999999999999E-2</v>
      </c>
      <c r="T10">
        <v>5.4729E-2</v>
      </c>
    </row>
    <row r="11" spans="1:20">
      <c r="A11">
        <v>10107</v>
      </c>
      <c r="B11">
        <v>19861128</v>
      </c>
      <c r="C11">
        <v>11</v>
      </c>
      <c r="D11" t="s">
        <v>77</v>
      </c>
      <c r="E11" t="s">
        <v>78</v>
      </c>
      <c r="F11">
        <v>8048</v>
      </c>
      <c r="K11">
        <v>49.75</v>
      </c>
      <c r="L11">
        <v>36692</v>
      </c>
      <c r="M11">
        <v>0.28387099999999998</v>
      </c>
      <c r="N11">
        <v>25790</v>
      </c>
      <c r="O11">
        <v>288</v>
      </c>
      <c r="P11">
        <v>288</v>
      </c>
      <c r="Q11">
        <v>0.28387099999999998</v>
      </c>
      <c r="R11">
        <v>1.5093000000000001E-2</v>
      </c>
      <c r="S11">
        <v>1.0874E-2</v>
      </c>
      <c r="T11">
        <v>2.1477E-2</v>
      </c>
    </row>
    <row r="12" spans="1:20">
      <c r="A12">
        <v>10107</v>
      </c>
      <c r="B12">
        <v>19861231</v>
      </c>
      <c r="C12">
        <v>11</v>
      </c>
      <c r="D12" t="s">
        <v>77</v>
      </c>
      <c r="E12" t="s">
        <v>78</v>
      </c>
      <c r="F12">
        <v>8048</v>
      </c>
      <c r="K12">
        <v>48.25</v>
      </c>
      <c r="L12">
        <v>25106</v>
      </c>
      <c r="M12">
        <v>-3.0151000000000001E-2</v>
      </c>
      <c r="N12">
        <v>25994</v>
      </c>
      <c r="O12">
        <v>288</v>
      </c>
      <c r="P12">
        <v>288</v>
      </c>
      <c r="Q12">
        <v>-3.0151000000000001E-2</v>
      </c>
      <c r="R12">
        <v>-2.6387000000000001E-2</v>
      </c>
      <c r="S12">
        <v>-2.9055999999999998E-2</v>
      </c>
      <c r="T12">
        <v>-2.8288000000000001E-2</v>
      </c>
    </row>
    <row r="13" spans="1:20">
      <c r="A13">
        <v>10107</v>
      </c>
      <c r="B13">
        <v>19870130</v>
      </c>
      <c r="C13">
        <v>11</v>
      </c>
      <c r="D13" t="s">
        <v>77</v>
      </c>
      <c r="E13" t="s">
        <v>78</v>
      </c>
      <c r="F13">
        <v>8048</v>
      </c>
      <c r="K13">
        <v>73.125</v>
      </c>
      <c r="L13">
        <v>68271</v>
      </c>
      <c r="M13">
        <v>0.515544</v>
      </c>
      <c r="N13">
        <v>25994</v>
      </c>
      <c r="O13">
        <v>288</v>
      </c>
      <c r="P13">
        <v>288</v>
      </c>
      <c r="Q13">
        <v>0.515544</v>
      </c>
      <c r="R13">
        <v>0.128499</v>
      </c>
      <c r="S13">
        <v>0.12692700000000001</v>
      </c>
      <c r="T13">
        <v>0.131767</v>
      </c>
    </row>
    <row r="14" spans="1:20">
      <c r="A14">
        <v>10107</v>
      </c>
      <c r="B14">
        <v>19870227</v>
      </c>
      <c r="C14">
        <v>11</v>
      </c>
      <c r="D14" t="s">
        <v>77</v>
      </c>
      <c r="E14" t="s">
        <v>78</v>
      </c>
      <c r="F14">
        <v>8048</v>
      </c>
      <c r="K14">
        <v>76.75</v>
      </c>
      <c r="L14">
        <v>61307</v>
      </c>
      <c r="M14">
        <v>4.9572999999999999E-2</v>
      </c>
      <c r="N14">
        <v>25994</v>
      </c>
      <c r="O14">
        <v>288</v>
      </c>
      <c r="P14">
        <v>288</v>
      </c>
      <c r="Q14">
        <v>4.9572999999999999E-2</v>
      </c>
      <c r="R14">
        <v>4.7921999999999999E-2</v>
      </c>
      <c r="S14">
        <v>4.4495E-2</v>
      </c>
      <c r="T14">
        <v>3.6923999999999998E-2</v>
      </c>
    </row>
    <row r="15" spans="1:20">
      <c r="A15">
        <v>10107</v>
      </c>
      <c r="B15">
        <v>19870331</v>
      </c>
      <c r="C15">
        <v>11</v>
      </c>
      <c r="D15" t="s">
        <v>77</v>
      </c>
      <c r="E15" t="s">
        <v>78</v>
      </c>
      <c r="F15">
        <v>8048</v>
      </c>
      <c r="K15">
        <v>96.75</v>
      </c>
      <c r="L15">
        <v>62044</v>
      </c>
      <c r="M15">
        <v>0.26058599999999998</v>
      </c>
      <c r="N15">
        <v>26146</v>
      </c>
      <c r="O15">
        <v>288</v>
      </c>
      <c r="P15">
        <v>288</v>
      </c>
      <c r="Q15">
        <v>0.26058599999999998</v>
      </c>
      <c r="R15">
        <v>2.3664000000000001E-2</v>
      </c>
      <c r="S15">
        <v>2.1218000000000001E-2</v>
      </c>
      <c r="T15">
        <v>2.639E-2</v>
      </c>
    </row>
    <row r="16" spans="1:20">
      <c r="A16">
        <v>10107</v>
      </c>
      <c r="B16">
        <v>19870430</v>
      </c>
      <c r="C16">
        <v>11</v>
      </c>
      <c r="D16" t="s">
        <v>77</v>
      </c>
      <c r="E16" t="s">
        <v>78</v>
      </c>
      <c r="F16">
        <v>8048</v>
      </c>
      <c r="K16">
        <v>104</v>
      </c>
      <c r="L16">
        <v>73649</v>
      </c>
      <c r="M16">
        <v>7.4935000000000002E-2</v>
      </c>
      <c r="N16">
        <v>26146</v>
      </c>
      <c r="O16">
        <v>288</v>
      </c>
      <c r="P16">
        <v>288</v>
      </c>
      <c r="Q16">
        <v>7.4935000000000002E-2</v>
      </c>
      <c r="R16">
        <v>-1.6996000000000001E-2</v>
      </c>
      <c r="S16">
        <v>-1.8893E-2</v>
      </c>
      <c r="T16">
        <v>-1.145E-2</v>
      </c>
    </row>
    <row r="17" spans="1:20">
      <c r="A17">
        <v>10107</v>
      </c>
      <c r="B17">
        <v>19870529</v>
      </c>
      <c r="C17">
        <v>11</v>
      </c>
      <c r="D17" t="s">
        <v>77</v>
      </c>
      <c r="E17" t="s">
        <v>78</v>
      </c>
      <c r="F17">
        <v>8048</v>
      </c>
      <c r="K17">
        <v>115.25</v>
      </c>
      <c r="L17">
        <v>76247</v>
      </c>
      <c r="M17">
        <v>0.10817300000000001</v>
      </c>
      <c r="N17">
        <v>26146</v>
      </c>
      <c r="O17">
        <v>288</v>
      </c>
      <c r="P17">
        <v>288</v>
      </c>
      <c r="Q17">
        <v>0.10817300000000001</v>
      </c>
      <c r="R17">
        <v>5.1229999999999999E-3</v>
      </c>
      <c r="S17">
        <v>1.872E-3</v>
      </c>
      <c r="T17">
        <v>6.0340000000000003E-3</v>
      </c>
    </row>
    <row r="18" spans="1:20">
      <c r="A18">
        <v>10107</v>
      </c>
      <c r="B18">
        <v>19870630</v>
      </c>
      <c r="C18">
        <v>11</v>
      </c>
      <c r="D18" t="s">
        <v>77</v>
      </c>
      <c r="E18" t="s">
        <v>78</v>
      </c>
      <c r="F18">
        <v>8048</v>
      </c>
      <c r="K18">
        <v>102</v>
      </c>
      <c r="L18">
        <v>60149</v>
      </c>
      <c r="M18">
        <v>-0.114967</v>
      </c>
      <c r="N18">
        <v>26146</v>
      </c>
      <c r="O18">
        <v>288</v>
      </c>
      <c r="P18">
        <v>288</v>
      </c>
      <c r="Q18">
        <v>-0.114967</v>
      </c>
      <c r="R18">
        <v>4.3654999999999999E-2</v>
      </c>
      <c r="S18">
        <v>4.1142999999999999E-2</v>
      </c>
      <c r="T18">
        <v>4.7914999999999999E-2</v>
      </c>
    </row>
    <row r="19" spans="1:20">
      <c r="A19">
        <v>10107</v>
      </c>
      <c r="B19">
        <v>19870731</v>
      </c>
      <c r="C19">
        <v>11</v>
      </c>
      <c r="D19" t="s">
        <v>77</v>
      </c>
      <c r="E19" t="s">
        <v>78</v>
      </c>
      <c r="F19">
        <v>8048</v>
      </c>
      <c r="K19">
        <v>94</v>
      </c>
      <c r="L19">
        <v>63151</v>
      </c>
      <c r="M19">
        <v>-7.8431000000000001E-2</v>
      </c>
      <c r="N19">
        <v>26146</v>
      </c>
      <c r="O19">
        <v>288</v>
      </c>
      <c r="P19">
        <v>288</v>
      </c>
      <c r="Q19">
        <v>-7.8431000000000001E-2</v>
      </c>
      <c r="R19">
        <v>4.4247000000000002E-2</v>
      </c>
      <c r="S19">
        <v>4.2347999999999997E-2</v>
      </c>
      <c r="T19">
        <v>4.8224000000000003E-2</v>
      </c>
    </row>
    <row r="20" spans="1:20">
      <c r="A20">
        <v>10107</v>
      </c>
      <c r="B20">
        <v>19870831</v>
      </c>
      <c r="C20">
        <v>11</v>
      </c>
      <c r="D20" t="s">
        <v>77</v>
      </c>
      <c r="E20" t="s">
        <v>78</v>
      </c>
      <c r="F20">
        <v>8048</v>
      </c>
      <c r="K20">
        <v>118.75</v>
      </c>
      <c r="L20">
        <v>70736</v>
      </c>
      <c r="M20">
        <v>0.26329799999999998</v>
      </c>
      <c r="N20">
        <v>26146</v>
      </c>
      <c r="O20">
        <v>288</v>
      </c>
      <c r="P20">
        <v>288</v>
      </c>
      <c r="Q20">
        <v>0.26329799999999998</v>
      </c>
      <c r="R20">
        <v>3.7146999999999999E-2</v>
      </c>
      <c r="S20">
        <v>3.3860000000000001E-2</v>
      </c>
      <c r="T20">
        <v>3.4958999999999997E-2</v>
      </c>
    </row>
    <row r="21" spans="1:20">
      <c r="A21">
        <v>10107</v>
      </c>
      <c r="B21">
        <v>19870930</v>
      </c>
      <c r="C21">
        <v>11</v>
      </c>
      <c r="D21" t="s">
        <v>77</v>
      </c>
      <c r="E21" t="s">
        <v>78</v>
      </c>
      <c r="F21">
        <v>8048</v>
      </c>
      <c r="G21">
        <v>5523</v>
      </c>
      <c r="H21">
        <v>0</v>
      </c>
      <c r="I21">
        <v>1</v>
      </c>
      <c r="J21">
        <v>1</v>
      </c>
      <c r="K21">
        <v>66.25</v>
      </c>
      <c r="L21">
        <v>78974</v>
      </c>
      <c r="M21">
        <v>0.115789</v>
      </c>
      <c r="N21">
        <v>52999</v>
      </c>
      <c r="O21">
        <v>144</v>
      </c>
      <c r="P21">
        <v>144</v>
      </c>
      <c r="Q21">
        <v>0.115789</v>
      </c>
      <c r="R21">
        <v>-2.0773E-2</v>
      </c>
      <c r="S21">
        <v>-2.2845000000000001E-2</v>
      </c>
      <c r="T21">
        <v>-2.4166E-2</v>
      </c>
    </row>
    <row r="22" spans="1:20">
      <c r="A22">
        <v>10107</v>
      </c>
      <c r="B22">
        <v>19871030</v>
      </c>
      <c r="C22">
        <v>11</v>
      </c>
      <c r="D22" t="s">
        <v>77</v>
      </c>
      <c r="E22" t="s">
        <v>78</v>
      </c>
      <c r="F22">
        <v>8048</v>
      </c>
      <c r="K22">
        <v>49.75</v>
      </c>
      <c r="L22">
        <v>249749</v>
      </c>
      <c r="M22">
        <v>-0.249057</v>
      </c>
      <c r="N22">
        <v>52999</v>
      </c>
      <c r="O22">
        <v>144</v>
      </c>
      <c r="P22">
        <v>144</v>
      </c>
      <c r="Q22">
        <v>-0.249057</v>
      </c>
      <c r="R22">
        <v>-0.22536100000000001</v>
      </c>
      <c r="S22">
        <v>-0.22734199999999999</v>
      </c>
      <c r="T22">
        <v>-0.21762999999999999</v>
      </c>
    </row>
    <row r="23" spans="1:20">
      <c r="A23">
        <v>10107</v>
      </c>
      <c r="B23">
        <v>19871130</v>
      </c>
      <c r="C23">
        <v>11</v>
      </c>
      <c r="D23" t="s">
        <v>77</v>
      </c>
      <c r="E23" t="s">
        <v>78</v>
      </c>
      <c r="F23">
        <v>8048</v>
      </c>
      <c r="K23">
        <v>44.75</v>
      </c>
      <c r="L23">
        <v>107893</v>
      </c>
      <c r="M23">
        <v>-0.100503</v>
      </c>
      <c r="N23">
        <v>52999</v>
      </c>
      <c r="O23">
        <v>144</v>
      </c>
      <c r="P23">
        <v>144</v>
      </c>
      <c r="Q23">
        <v>-0.100503</v>
      </c>
      <c r="R23">
        <v>-7.2272000000000003E-2</v>
      </c>
      <c r="S23">
        <v>-7.6511999999999997E-2</v>
      </c>
      <c r="T23">
        <v>-8.5348999999999994E-2</v>
      </c>
    </row>
    <row r="24" spans="1:20">
      <c r="A24">
        <v>10107</v>
      </c>
      <c r="B24">
        <v>19871231</v>
      </c>
      <c r="C24">
        <v>11</v>
      </c>
      <c r="D24" t="s">
        <v>77</v>
      </c>
      <c r="E24" t="s">
        <v>78</v>
      </c>
      <c r="F24">
        <v>8048</v>
      </c>
      <c r="K24">
        <v>54.25</v>
      </c>
      <c r="L24">
        <v>122916</v>
      </c>
      <c r="M24">
        <v>0.21229000000000001</v>
      </c>
      <c r="N24">
        <v>53239</v>
      </c>
      <c r="O24">
        <v>144</v>
      </c>
      <c r="P24">
        <v>144</v>
      </c>
      <c r="Q24">
        <v>0.21229000000000001</v>
      </c>
      <c r="R24">
        <v>7.0323999999999998E-2</v>
      </c>
      <c r="S24">
        <v>6.7211999999999994E-2</v>
      </c>
      <c r="T24">
        <v>7.2860999999999995E-2</v>
      </c>
    </row>
    <row r="25" spans="1:20">
      <c r="A25">
        <v>10107</v>
      </c>
      <c r="B25">
        <v>19880129</v>
      </c>
      <c r="C25">
        <v>11</v>
      </c>
      <c r="D25" t="s">
        <v>77</v>
      </c>
      <c r="E25" t="s">
        <v>78</v>
      </c>
      <c r="F25">
        <v>8048</v>
      </c>
      <c r="K25">
        <v>55.75</v>
      </c>
      <c r="L25">
        <v>136982</v>
      </c>
      <c r="M25">
        <v>2.7650000000000001E-2</v>
      </c>
      <c r="N25">
        <v>53239</v>
      </c>
      <c r="O25">
        <v>144</v>
      </c>
      <c r="P25">
        <v>144</v>
      </c>
      <c r="Q25">
        <v>2.7650000000000001E-2</v>
      </c>
      <c r="R25">
        <v>4.4874999999999998E-2</v>
      </c>
      <c r="S25">
        <v>4.3041999999999997E-2</v>
      </c>
      <c r="T25">
        <v>4.0432000000000003E-2</v>
      </c>
    </row>
    <row r="26" spans="1:20">
      <c r="A26">
        <v>10107</v>
      </c>
      <c r="B26">
        <v>19880229</v>
      </c>
      <c r="C26">
        <v>11</v>
      </c>
      <c r="D26" t="s">
        <v>77</v>
      </c>
      <c r="E26" t="s">
        <v>78</v>
      </c>
      <c r="F26">
        <v>8048</v>
      </c>
      <c r="K26">
        <v>59.375</v>
      </c>
      <c r="L26">
        <v>97635</v>
      </c>
      <c r="M26">
        <v>6.5021999999999996E-2</v>
      </c>
      <c r="N26">
        <v>53239</v>
      </c>
      <c r="O26">
        <v>144</v>
      </c>
      <c r="P26">
        <v>144</v>
      </c>
      <c r="Q26">
        <v>6.5021999999999996E-2</v>
      </c>
      <c r="R26">
        <v>5.1691000000000001E-2</v>
      </c>
      <c r="S26">
        <v>4.5995000000000001E-2</v>
      </c>
      <c r="T26">
        <v>4.1817E-2</v>
      </c>
    </row>
    <row r="27" spans="1:20">
      <c r="A27">
        <v>10107</v>
      </c>
      <c r="B27">
        <v>19880331</v>
      </c>
      <c r="C27">
        <v>11</v>
      </c>
      <c r="D27" t="s">
        <v>77</v>
      </c>
      <c r="E27" t="s">
        <v>78</v>
      </c>
      <c r="F27">
        <v>8048</v>
      </c>
      <c r="K27">
        <v>56.5</v>
      </c>
      <c r="L27">
        <v>147118</v>
      </c>
      <c r="M27">
        <v>-4.8420999999999999E-2</v>
      </c>
      <c r="N27">
        <v>53430</v>
      </c>
      <c r="O27">
        <v>144</v>
      </c>
      <c r="P27">
        <v>144</v>
      </c>
      <c r="Q27">
        <v>-4.8420999999999999E-2</v>
      </c>
      <c r="R27">
        <v>-1.6598000000000002E-2</v>
      </c>
      <c r="S27">
        <v>-1.9272999999999998E-2</v>
      </c>
      <c r="T27">
        <v>-3.3342999999999998E-2</v>
      </c>
    </row>
    <row r="28" spans="1:20">
      <c r="A28">
        <v>10107</v>
      </c>
      <c r="B28">
        <v>19880429</v>
      </c>
      <c r="C28">
        <v>11</v>
      </c>
      <c r="D28" t="s">
        <v>77</v>
      </c>
      <c r="E28" t="s">
        <v>78</v>
      </c>
      <c r="F28">
        <v>8048</v>
      </c>
      <c r="K28">
        <v>54.5</v>
      </c>
      <c r="L28">
        <v>80411</v>
      </c>
      <c r="M28">
        <v>-3.5397999999999999E-2</v>
      </c>
      <c r="N28">
        <v>53430</v>
      </c>
      <c r="O28">
        <v>144</v>
      </c>
      <c r="P28">
        <v>144</v>
      </c>
      <c r="Q28">
        <v>-3.5397999999999999E-2</v>
      </c>
      <c r="R28">
        <v>1.0992999999999999E-2</v>
      </c>
      <c r="S28">
        <v>9.1900000000000003E-3</v>
      </c>
      <c r="T28">
        <v>9.4249999999999994E-3</v>
      </c>
    </row>
    <row r="29" spans="1:20">
      <c r="A29">
        <v>10107</v>
      </c>
      <c r="B29">
        <v>19880531</v>
      </c>
      <c r="C29">
        <v>11</v>
      </c>
      <c r="D29" t="s">
        <v>77</v>
      </c>
      <c r="E29" t="s">
        <v>78</v>
      </c>
      <c r="F29">
        <v>8048</v>
      </c>
      <c r="K29">
        <v>58</v>
      </c>
      <c r="L29">
        <v>71816</v>
      </c>
      <c r="M29">
        <v>6.4219999999999999E-2</v>
      </c>
      <c r="N29">
        <v>53430</v>
      </c>
      <c r="O29">
        <v>144</v>
      </c>
      <c r="P29">
        <v>144</v>
      </c>
      <c r="Q29">
        <v>6.4219999999999999E-2</v>
      </c>
      <c r="R29">
        <v>4.4700000000000002E-4</v>
      </c>
      <c r="S29">
        <v>-3.859E-3</v>
      </c>
      <c r="T29">
        <v>3.176E-3</v>
      </c>
    </row>
    <row r="30" spans="1:20">
      <c r="A30">
        <v>10107</v>
      </c>
      <c r="B30">
        <v>19880630</v>
      </c>
      <c r="C30">
        <v>11</v>
      </c>
      <c r="D30" t="s">
        <v>77</v>
      </c>
      <c r="E30" t="s">
        <v>78</v>
      </c>
      <c r="F30">
        <v>8048</v>
      </c>
      <c r="K30">
        <v>67</v>
      </c>
      <c r="L30">
        <v>83394</v>
      </c>
      <c r="M30">
        <v>0.155172</v>
      </c>
      <c r="N30">
        <v>53663</v>
      </c>
      <c r="O30">
        <v>144</v>
      </c>
      <c r="P30">
        <v>144</v>
      </c>
      <c r="Q30">
        <v>0.155172</v>
      </c>
      <c r="R30">
        <v>5.1457000000000003E-2</v>
      </c>
      <c r="S30">
        <v>4.8743000000000002E-2</v>
      </c>
      <c r="T30">
        <v>4.3256000000000003E-2</v>
      </c>
    </row>
    <row r="31" spans="1:20">
      <c r="A31">
        <v>10107</v>
      </c>
      <c r="B31">
        <v>19880729</v>
      </c>
      <c r="C31">
        <v>11</v>
      </c>
      <c r="D31" t="s">
        <v>77</v>
      </c>
      <c r="E31" t="s">
        <v>78</v>
      </c>
      <c r="F31">
        <v>8048</v>
      </c>
      <c r="K31">
        <v>59.5</v>
      </c>
      <c r="L31">
        <v>97897</v>
      </c>
      <c r="M31">
        <v>-0.11194</v>
      </c>
      <c r="N31">
        <v>53663</v>
      </c>
      <c r="O31">
        <v>144</v>
      </c>
      <c r="P31">
        <v>144</v>
      </c>
      <c r="Q31">
        <v>-0.11194</v>
      </c>
      <c r="R31">
        <v>-7.2719999999999998E-3</v>
      </c>
      <c r="S31">
        <v>-9.9410000000000002E-3</v>
      </c>
      <c r="T31">
        <v>-5.411E-3</v>
      </c>
    </row>
    <row r="32" spans="1:20">
      <c r="A32">
        <v>10107</v>
      </c>
      <c r="B32">
        <v>19880831</v>
      </c>
      <c r="C32">
        <v>11</v>
      </c>
      <c r="D32" t="s">
        <v>77</v>
      </c>
      <c r="E32" t="s">
        <v>78</v>
      </c>
      <c r="F32">
        <v>8048</v>
      </c>
      <c r="K32">
        <v>50</v>
      </c>
      <c r="L32">
        <v>129608</v>
      </c>
      <c r="M32">
        <v>-0.159664</v>
      </c>
      <c r="N32">
        <v>53663</v>
      </c>
      <c r="O32">
        <v>144</v>
      </c>
      <c r="P32">
        <v>144</v>
      </c>
      <c r="Q32">
        <v>-0.159664</v>
      </c>
      <c r="R32">
        <v>-2.8006E-2</v>
      </c>
      <c r="S32">
        <v>-3.2443E-2</v>
      </c>
      <c r="T32">
        <v>-3.8600000000000002E-2</v>
      </c>
    </row>
    <row r="33" spans="1:20">
      <c r="A33">
        <v>10107</v>
      </c>
      <c r="B33">
        <v>19880930</v>
      </c>
      <c r="C33">
        <v>11</v>
      </c>
      <c r="D33" t="s">
        <v>77</v>
      </c>
      <c r="E33" t="s">
        <v>78</v>
      </c>
      <c r="F33">
        <v>8048</v>
      </c>
      <c r="K33">
        <v>52.25</v>
      </c>
      <c r="L33">
        <v>84717</v>
      </c>
      <c r="M33">
        <v>4.4999999999999998E-2</v>
      </c>
      <c r="N33">
        <v>53884</v>
      </c>
      <c r="O33">
        <v>144</v>
      </c>
      <c r="P33">
        <v>144</v>
      </c>
      <c r="Q33">
        <v>4.4999999999999998E-2</v>
      </c>
      <c r="R33">
        <v>3.7204000000000001E-2</v>
      </c>
      <c r="S33">
        <v>3.4604000000000003E-2</v>
      </c>
      <c r="T33">
        <v>3.9729E-2</v>
      </c>
    </row>
    <row r="34" spans="1:20">
      <c r="A34">
        <v>10107</v>
      </c>
      <c r="B34">
        <v>19881031</v>
      </c>
      <c r="C34">
        <v>11</v>
      </c>
      <c r="D34" t="s">
        <v>77</v>
      </c>
      <c r="E34" t="s">
        <v>78</v>
      </c>
      <c r="F34">
        <v>8048</v>
      </c>
      <c r="K34">
        <v>49</v>
      </c>
      <c r="L34">
        <v>106476</v>
      </c>
      <c r="M34">
        <v>-6.2200999999999999E-2</v>
      </c>
      <c r="N34">
        <v>53884</v>
      </c>
      <c r="O34">
        <v>144</v>
      </c>
      <c r="P34">
        <v>144</v>
      </c>
      <c r="Q34">
        <v>-6.2200999999999999E-2</v>
      </c>
      <c r="R34">
        <v>1.7645000000000001E-2</v>
      </c>
      <c r="S34">
        <v>1.4482E-2</v>
      </c>
      <c r="T34">
        <v>2.5964000000000001E-2</v>
      </c>
    </row>
    <row r="35" spans="1:20">
      <c r="A35">
        <v>10107</v>
      </c>
      <c r="B35">
        <v>19881130</v>
      </c>
      <c r="C35">
        <v>11</v>
      </c>
      <c r="D35" t="s">
        <v>77</v>
      </c>
      <c r="E35" t="s">
        <v>78</v>
      </c>
      <c r="F35">
        <v>8048</v>
      </c>
      <c r="K35">
        <v>47.25</v>
      </c>
      <c r="L35">
        <v>108356</v>
      </c>
      <c r="M35">
        <v>-3.5714000000000003E-2</v>
      </c>
      <c r="N35">
        <v>53884</v>
      </c>
      <c r="O35">
        <v>144</v>
      </c>
      <c r="P35">
        <v>144</v>
      </c>
      <c r="Q35">
        <v>-3.5714000000000003E-2</v>
      </c>
      <c r="R35">
        <v>-1.6410999999999999E-2</v>
      </c>
      <c r="S35">
        <v>-2.1129999999999999E-2</v>
      </c>
      <c r="T35">
        <v>-1.8891000000000002E-2</v>
      </c>
    </row>
    <row r="36" spans="1:20">
      <c r="A36">
        <v>10107</v>
      </c>
      <c r="B36">
        <v>19881230</v>
      </c>
      <c r="C36">
        <v>11</v>
      </c>
      <c r="D36" t="s">
        <v>77</v>
      </c>
      <c r="E36" t="s">
        <v>78</v>
      </c>
      <c r="F36">
        <v>8048</v>
      </c>
      <c r="K36">
        <v>53.25</v>
      </c>
      <c r="L36">
        <v>71657</v>
      </c>
      <c r="M36">
        <v>0.12698400000000001</v>
      </c>
      <c r="N36">
        <v>54051</v>
      </c>
      <c r="O36">
        <v>144</v>
      </c>
      <c r="P36">
        <v>144</v>
      </c>
      <c r="Q36">
        <v>0.12698400000000001</v>
      </c>
      <c r="R36">
        <v>2.1070999999999999E-2</v>
      </c>
      <c r="S36">
        <v>1.7627E-2</v>
      </c>
      <c r="T36">
        <v>1.4688E-2</v>
      </c>
    </row>
    <row r="37" spans="1:20">
      <c r="A37">
        <v>10107</v>
      </c>
      <c r="B37">
        <v>19890131</v>
      </c>
      <c r="C37">
        <v>11</v>
      </c>
      <c r="D37" t="s">
        <v>77</v>
      </c>
      <c r="E37" t="s">
        <v>78</v>
      </c>
      <c r="F37">
        <v>8048</v>
      </c>
      <c r="K37">
        <v>59.625</v>
      </c>
      <c r="L37">
        <v>96105</v>
      </c>
      <c r="M37">
        <v>0.119718</v>
      </c>
      <c r="N37">
        <v>54051</v>
      </c>
      <c r="O37">
        <v>144</v>
      </c>
      <c r="P37">
        <v>144</v>
      </c>
      <c r="Q37">
        <v>0.119718</v>
      </c>
      <c r="R37">
        <v>6.6100999999999993E-2</v>
      </c>
      <c r="S37">
        <v>6.3305E-2</v>
      </c>
      <c r="T37">
        <v>7.1114999999999998E-2</v>
      </c>
    </row>
    <row r="38" spans="1:20">
      <c r="A38">
        <v>10107</v>
      </c>
      <c r="B38">
        <v>19890228</v>
      </c>
      <c r="C38">
        <v>11</v>
      </c>
      <c r="D38" t="s">
        <v>77</v>
      </c>
      <c r="E38" t="s">
        <v>78</v>
      </c>
      <c r="F38">
        <v>8048</v>
      </c>
      <c r="K38">
        <v>59.5</v>
      </c>
      <c r="L38">
        <v>125178</v>
      </c>
      <c r="M38">
        <v>-2.0960000000000002E-3</v>
      </c>
      <c r="N38">
        <v>54051</v>
      </c>
      <c r="O38">
        <v>144</v>
      </c>
      <c r="P38">
        <v>144</v>
      </c>
      <c r="Q38">
        <v>-2.0960000000000002E-3</v>
      </c>
      <c r="R38">
        <v>-1.6441999999999998E-2</v>
      </c>
      <c r="S38">
        <v>-2.0171999999999999E-2</v>
      </c>
      <c r="T38">
        <v>-2.8944000000000001E-2</v>
      </c>
    </row>
    <row r="39" spans="1:20">
      <c r="A39">
        <v>10107</v>
      </c>
      <c r="B39">
        <v>19890331</v>
      </c>
      <c r="C39">
        <v>11</v>
      </c>
      <c r="D39" t="s">
        <v>77</v>
      </c>
      <c r="E39" t="s">
        <v>78</v>
      </c>
      <c r="F39">
        <v>8048</v>
      </c>
      <c r="K39">
        <v>49.875</v>
      </c>
      <c r="L39">
        <v>213367</v>
      </c>
      <c r="M39">
        <v>-0.16176499999999999</v>
      </c>
      <c r="N39">
        <v>54353</v>
      </c>
      <c r="O39">
        <v>144</v>
      </c>
      <c r="P39">
        <v>144</v>
      </c>
      <c r="Q39">
        <v>-0.16176499999999999</v>
      </c>
      <c r="R39">
        <v>2.1465000000000001E-2</v>
      </c>
      <c r="S39">
        <v>1.8641000000000001E-2</v>
      </c>
      <c r="T39">
        <v>2.0806000000000002E-2</v>
      </c>
    </row>
    <row r="40" spans="1:20">
      <c r="A40">
        <v>10107</v>
      </c>
      <c r="B40">
        <v>19890428</v>
      </c>
      <c r="C40">
        <v>11</v>
      </c>
      <c r="D40" t="s">
        <v>77</v>
      </c>
      <c r="E40" t="s">
        <v>78</v>
      </c>
      <c r="F40">
        <v>8048</v>
      </c>
      <c r="K40">
        <v>55.875</v>
      </c>
      <c r="L40">
        <v>79287</v>
      </c>
      <c r="M40">
        <v>0.12030100000000001</v>
      </c>
      <c r="N40">
        <v>54353</v>
      </c>
      <c r="O40">
        <v>144</v>
      </c>
      <c r="P40">
        <v>144</v>
      </c>
      <c r="Q40">
        <v>0.12030100000000001</v>
      </c>
      <c r="R40">
        <v>4.8207E-2</v>
      </c>
      <c r="S40">
        <v>4.6272000000000001E-2</v>
      </c>
      <c r="T40">
        <v>5.0090000000000003E-2</v>
      </c>
    </row>
    <row r="41" spans="1:20">
      <c r="A41">
        <v>10107</v>
      </c>
      <c r="B41">
        <v>19890531</v>
      </c>
      <c r="C41">
        <v>11</v>
      </c>
      <c r="D41" t="s">
        <v>77</v>
      </c>
      <c r="E41" t="s">
        <v>78</v>
      </c>
      <c r="F41">
        <v>8048</v>
      </c>
      <c r="K41">
        <v>60.5</v>
      </c>
      <c r="L41">
        <v>87594</v>
      </c>
      <c r="M41">
        <v>8.2774E-2</v>
      </c>
      <c r="N41">
        <v>54353</v>
      </c>
      <c r="O41">
        <v>144</v>
      </c>
      <c r="P41">
        <v>144</v>
      </c>
      <c r="Q41">
        <v>8.2774E-2</v>
      </c>
      <c r="R41">
        <v>3.9336000000000003E-2</v>
      </c>
      <c r="S41">
        <v>3.4581000000000001E-2</v>
      </c>
      <c r="T41">
        <v>3.5138000000000003E-2</v>
      </c>
    </row>
    <row r="42" spans="1:20">
      <c r="A42">
        <v>10107</v>
      </c>
      <c r="B42">
        <v>19890630</v>
      </c>
      <c r="C42">
        <v>11</v>
      </c>
      <c r="D42" t="s">
        <v>77</v>
      </c>
      <c r="E42" t="s">
        <v>78</v>
      </c>
      <c r="F42">
        <v>8048</v>
      </c>
      <c r="K42">
        <v>53</v>
      </c>
      <c r="L42">
        <v>74588</v>
      </c>
      <c r="M42">
        <v>-0.12396699999999999</v>
      </c>
      <c r="N42">
        <v>54586</v>
      </c>
      <c r="O42">
        <v>144</v>
      </c>
      <c r="P42">
        <v>144</v>
      </c>
      <c r="Q42">
        <v>-0.12396699999999999</v>
      </c>
      <c r="R42">
        <v>-4.8560000000000001E-3</v>
      </c>
      <c r="S42">
        <v>-7.4279999999999997E-3</v>
      </c>
      <c r="T42">
        <v>-7.9249999999999998E-3</v>
      </c>
    </row>
    <row r="43" spans="1:20">
      <c r="A43">
        <v>10107</v>
      </c>
      <c r="B43">
        <v>19890731</v>
      </c>
      <c r="C43">
        <v>11</v>
      </c>
      <c r="D43" t="s">
        <v>77</v>
      </c>
      <c r="E43" t="s">
        <v>78</v>
      </c>
      <c r="F43">
        <v>8048</v>
      </c>
      <c r="K43">
        <v>54.75</v>
      </c>
      <c r="L43">
        <v>84855</v>
      </c>
      <c r="M43">
        <v>3.3019E-2</v>
      </c>
      <c r="N43">
        <v>54586</v>
      </c>
      <c r="O43">
        <v>144</v>
      </c>
      <c r="P43">
        <v>144</v>
      </c>
      <c r="Q43">
        <v>3.3019E-2</v>
      </c>
      <c r="R43">
        <v>7.7128000000000002E-2</v>
      </c>
      <c r="S43">
        <v>7.4881000000000003E-2</v>
      </c>
      <c r="T43">
        <v>8.8370000000000004E-2</v>
      </c>
    </row>
    <row r="44" spans="1:20">
      <c r="A44">
        <v>10107</v>
      </c>
      <c r="B44">
        <v>19890831</v>
      </c>
      <c r="C44">
        <v>11</v>
      </c>
      <c r="D44" t="s">
        <v>77</v>
      </c>
      <c r="E44" t="s">
        <v>78</v>
      </c>
      <c r="F44">
        <v>8048</v>
      </c>
      <c r="K44">
        <v>58.75</v>
      </c>
      <c r="L44">
        <v>96060</v>
      </c>
      <c r="M44">
        <v>7.3058999999999999E-2</v>
      </c>
      <c r="N44">
        <v>54586</v>
      </c>
      <c r="O44">
        <v>144</v>
      </c>
      <c r="P44">
        <v>144</v>
      </c>
      <c r="Q44">
        <v>7.3058999999999999E-2</v>
      </c>
      <c r="R44">
        <v>2.2126E-2</v>
      </c>
      <c r="S44">
        <v>1.8228000000000001E-2</v>
      </c>
      <c r="T44">
        <v>1.5517E-2</v>
      </c>
    </row>
    <row r="45" spans="1:20">
      <c r="A45">
        <v>10107</v>
      </c>
      <c r="B45">
        <v>19890929</v>
      </c>
      <c r="C45">
        <v>11</v>
      </c>
      <c r="D45" t="s">
        <v>77</v>
      </c>
      <c r="E45" t="s">
        <v>78</v>
      </c>
      <c r="F45">
        <v>8048</v>
      </c>
      <c r="K45">
        <v>68.5</v>
      </c>
      <c r="L45">
        <v>89407</v>
      </c>
      <c r="M45">
        <v>0.16595699999999999</v>
      </c>
      <c r="N45">
        <v>54996</v>
      </c>
      <c r="O45">
        <v>144</v>
      </c>
      <c r="P45">
        <v>144</v>
      </c>
      <c r="Q45">
        <v>0.16595699999999999</v>
      </c>
      <c r="R45">
        <v>-1.4729999999999999E-3</v>
      </c>
      <c r="S45">
        <v>-3.9690000000000003E-3</v>
      </c>
      <c r="T45">
        <v>-6.5440000000000003E-3</v>
      </c>
    </row>
    <row r="46" spans="1:20">
      <c r="A46">
        <v>10107</v>
      </c>
      <c r="B46">
        <v>19891031</v>
      </c>
      <c r="C46">
        <v>11</v>
      </c>
      <c r="D46" t="s">
        <v>77</v>
      </c>
      <c r="E46" t="s">
        <v>78</v>
      </c>
      <c r="F46">
        <v>8048</v>
      </c>
      <c r="K46">
        <v>81.75</v>
      </c>
      <c r="L46">
        <v>181583</v>
      </c>
      <c r="M46">
        <v>0.19343099999999999</v>
      </c>
      <c r="N46">
        <v>54996</v>
      </c>
      <c r="O46">
        <v>144</v>
      </c>
      <c r="P46">
        <v>144</v>
      </c>
      <c r="Q46">
        <v>0.19343099999999999</v>
      </c>
      <c r="R46">
        <v>-2.9284999999999999E-2</v>
      </c>
      <c r="S46">
        <v>-3.1336999999999997E-2</v>
      </c>
      <c r="T46">
        <v>-2.5174999999999999E-2</v>
      </c>
    </row>
    <row r="47" spans="1:20">
      <c r="A47">
        <v>10107</v>
      </c>
      <c r="B47">
        <v>19891130</v>
      </c>
      <c r="C47">
        <v>11</v>
      </c>
      <c r="D47" t="s">
        <v>77</v>
      </c>
      <c r="E47" t="s">
        <v>78</v>
      </c>
      <c r="F47">
        <v>8048</v>
      </c>
      <c r="K47">
        <v>87</v>
      </c>
      <c r="L47">
        <v>127676</v>
      </c>
      <c r="M47">
        <v>6.4219999999999999E-2</v>
      </c>
      <c r="N47">
        <v>54996</v>
      </c>
      <c r="O47">
        <v>144</v>
      </c>
      <c r="P47">
        <v>144</v>
      </c>
      <c r="Q47">
        <v>6.4219999999999999E-2</v>
      </c>
      <c r="R47">
        <v>1.7815999999999999E-2</v>
      </c>
      <c r="S47">
        <v>1.4333E-2</v>
      </c>
      <c r="T47">
        <v>1.6541E-2</v>
      </c>
    </row>
    <row r="48" spans="1:20">
      <c r="A48">
        <v>10107</v>
      </c>
      <c r="B48">
        <v>19891229</v>
      </c>
      <c r="C48">
        <v>11</v>
      </c>
      <c r="D48" t="s">
        <v>77</v>
      </c>
      <c r="E48" t="s">
        <v>78</v>
      </c>
      <c r="F48">
        <v>8048</v>
      </c>
      <c r="K48">
        <v>87</v>
      </c>
      <c r="L48">
        <v>101543</v>
      </c>
      <c r="M48">
        <v>0</v>
      </c>
      <c r="N48">
        <v>55676</v>
      </c>
      <c r="O48">
        <v>144</v>
      </c>
      <c r="P48">
        <v>144</v>
      </c>
      <c r="Q48">
        <v>0</v>
      </c>
      <c r="R48">
        <v>1.8294000000000001E-2</v>
      </c>
      <c r="S48">
        <v>1.5514999999999999E-2</v>
      </c>
      <c r="T48">
        <v>2.1416999999999999E-2</v>
      </c>
    </row>
    <row r="49" spans="1:20">
      <c r="A49">
        <v>10107</v>
      </c>
      <c r="B49">
        <v>19900131</v>
      </c>
      <c r="C49">
        <v>11</v>
      </c>
      <c r="D49" t="s">
        <v>77</v>
      </c>
      <c r="E49" t="s">
        <v>78</v>
      </c>
      <c r="F49">
        <v>8048</v>
      </c>
      <c r="K49">
        <v>92.5</v>
      </c>
      <c r="L49">
        <v>165459</v>
      </c>
      <c r="M49">
        <v>6.3217999999999996E-2</v>
      </c>
      <c r="N49">
        <v>55676</v>
      </c>
      <c r="O49">
        <v>144</v>
      </c>
      <c r="P49">
        <v>144</v>
      </c>
      <c r="Q49">
        <v>6.3217999999999996E-2</v>
      </c>
      <c r="R49">
        <v>-7.0113999999999996E-2</v>
      </c>
      <c r="S49">
        <v>-7.1946999999999997E-2</v>
      </c>
      <c r="T49">
        <v>-6.8817000000000003E-2</v>
      </c>
    </row>
    <row r="50" spans="1:20">
      <c r="A50">
        <v>10107</v>
      </c>
      <c r="B50">
        <v>19900228</v>
      </c>
      <c r="C50">
        <v>11</v>
      </c>
      <c r="D50" t="s">
        <v>77</v>
      </c>
      <c r="E50" t="s">
        <v>78</v>
      </c>
      <c r="F50">
        <v>8048</v>
      </c>
      <c r="K50">
        <v>98.75</v>
      </c>
      <c r="L50">
        <v>99427</v>
      </c>
      <c r="M50">
        <v>6.7568000000000003E-2</v>
      </c>
      <c r="N50">
        <v>55676</v>
      </c>
      <c r="O50">
        <v>144</v>
      </c>
      <c r="P50">
        <v>144</v>
      </c>
      <c r="Q50">
        <v>6.7568000000000003E-2</v>
      </c>
      <c r="R50">
        <v>1.49E-2</v>
      </c>
      <c r="S50">
        <v>1.0957E-2</v>
      </c>
      <c r="T50">
        <v>8.5389999999999997E-3</v>
      </c>
    </row>
    <row r="51" spans="1:20">
      <c r="A51">
        <v>10107</v>
      </c>
      <c r="B51">
        <v>19900330</v>
      </c>
      <c r="C51">
        <v>11</v>
      </c>
      <c r="D51" t="s">
        <v>77</v>
      </c>
      <c r="E51" t="s">
        <v>78</v>
      </c>
      <c r="F51">
        <v>8048</v>
      </c>
      <c r="K51">
        <v>110.75</v>
      </c>
      <c r="L51">
        <v>119091</v>
      </c>
      <c r="M51">
        <v>0.121519</v>
      </c>
      <c r="N51">
        <v>55676</v>
      </c>
      <c r="O51">
        <v>144</v>
      </c>
      <c r="P51">
        <v>144</v>
      </c>
      <c r="Q51">
        <v>0.121519</v>
      </c>
      <c r="R51">
        <v>2.4147999999999999E-2</v>
      </c>
      <c r="S51">
        <v>2.1625999999999999E-2</v>
      </c>
      <c r="T51">
        <v>2.4254999999999999E-2</v>
      </c>
    </row>
    <row r="52" spans="1:20">
      <c r="A52">
        <v>10107</v>
      </c>
      <c r="B52">
        <v>19900430</v>
      </c>
      <c r="C52">
        <v>11</v>
      </c>
      <c r="D52" t="s">
        <v>77</v>
      </c>
      <c r="E52" t="s">
        <v>78</v>
      </c>
      <c r="F52">
        <v>8048</v>
      </c>
      <c r="G52">
        <v>5523</v>
      </c>
      <c r="H52">
        <v>0</v>
      </c>
      <c r="I52">
        <v>1</v>
      </c>
      <c r="J52">
        <v>1</v>
      </c>
      <c r="K52">
        <v>58</v>
      </c>
      <c r="L52">
        <v>127287</v>
      </c>
      <c r="M52">
        <v>4.7404000000000002E-2</v>
      </c>
      <c r="N52">
        <v>111352</v>
      </c>
      <c r="O52">
        <v>72</v>
      </c>
      <c r="P52">
        <v>72</v>
      </c>
      <c r="Q52">
        <v>4.7404000000000002E-2</v>
      </c>
      <c r="R52">
        <v>-2.8282999999999999E-2</v>
      </c>
      <c r="S52">
        <v>-3.0561999999999999E-2</v>
      </c>
      <c r="T52">
        <v>-2.6887000000000001E-2</v>
      </c>
    </row>
    <row r="53" spans="1:20">
      <c r="A53">
        <v>10107</v>
      </c>
      <c r="B53">
        <v>19900531</v>
      </c>
      <c r="C53">
        <v>11</v>
      </c>
      <c r="D53" t="s">
        <v>77</v>
      </c>
      <c r="E53" t="s">
        <v>78</v>
      </c>
      <c r="F53">
        <v>8048</v>
      </c>
      <c r="K53">
        <v>73</v>
      </c>
      <c r="L53">
        <v>228306</v>
      </c>
      <c r="M53">
        <v>0.25862099999999999</v>
      </c>
      <c r="N53">
        <v>111352</v>
      </c>
      <c r="O53">
        <v>72</v>
      </c>
      <c r="P53">
        <v>72</v>
      </c>
      <c r="Q53">
        <v>0.25862099999999999</v>
      </c>
      <c r="R53">
        <v>8.8935E-2</v>
      </c>
      <c r="S53">
        <v>8.4648000000000001E-2</v>
      </c>
      <c r="T53">
        <v>9.1989000000000001E-2</v>
      </c>
    </row>
    <row r="54" spans="1:20">
      <c r="A54">
        <v>10107</v>
      </c>
      <c r="B54">
        <v>19900629</v>
      </c>
      <c r="C54">
        <v>11</v>
      </c>
      <c r="D54" t="s">
        <v>77</v>
      </c>
      <c r="E54" t="s">
        <v>78</v>
      </c>
      <c r="F54">
        <v>8048</v>
      </c>
      <c r="K54">
        <v>76</v>
      </c>
      <c r="L54">
        <v>162237</v>
      </c>
      <c r="M54">
        <v>4.1096000000000001E-2</v>
      </c>
      <c r="N54">
        <v>113699</v>
      </c>
      <c r="O54">
        <v>72</v>
      </c>
      <c r="P54">
        <v>72</v>
      </c>
      <c r="Q54">
        <v>4.1096000000000001E-2</v>
      </c>
      <c r="R54">
        <v>-4.1929999999999997E-3</v>
      </c>
      <c r="S54">
        <v>-6.7359999999999998E-3</v>
      </c>
      <c r="T54">
        <v>-8.8859999999999998E-3</v>
      </c>
    </row>
    <row r="55" spans="1:20">
      <c r="A55">
        <v>10107</v>
      </c>
      <c r="B55">
        <v>19900731</v>
      </c>
      <c r="C55">
        <v>11</v>
      </c>
      <c r="D55" t="s">
        <v>77</v>
      </c>
      <c r="E55" t="s">
        <v>78</v>
      </c>
      <c r="F55">
        <v>8048</v>
      </c>
      <c r="K55">
        <v>66.5</v>
      </c>
      <c r="L55">
        <v>215638</v>
      </c>
      <c r="M55">
        <v>-0.125</v>
      </c>
      <c r="N55">
        <v>113699</v>
      </c>
      <c r="O55">
        <v>72</v>
      </c>
      <c r="P55">
        <v>72</v>
      </c>
      <c r="Q55">
        <v>-0.125</v>
      </c>
      <c r="R55">
        <v>-9.3919999999999993E-3</v>
      </c>
      <c r="S55">
        <v>-1.1592999999999999E-2</v>
      </c>
      <c r="T55">
        <v>-5.2230000000000002E-3</v>
      </c>
    </row>
    <row r="56" spans="1:20">
      <c r="A56">
        <v>10107</v>
      </c>
      <c r="B56">
        <v>19900831</v>
      </c>
      <c r="C56">
        <v>11</v>
      </c>
      <c r="D56" t="s">
        <v>77</v>
      </c>
      <c r="E56" t="s">
        <v>78</v>
      </c>
      <c r="F56">
        <v>8048</v>
      </c>
      <c r="K56">
        <v>61.5</v>
      </c>
      <c r="L56">
        <v>276065</v>
      </c>
      <c r="M56">
        <v>-7.5188000000000005E-2</v>
      </c>
      <c r="N56">
        <v>113699</v>
      </c>
      <c r="O56">
        <v>72</v>
      </c>
      <c r="P56">
        <v>72</v>
      </c>
      <c r="Q56">
        <v>-7.5188000000000005E-2</v>
      </c>
      <c r="R56">
        <v>-9.1902999999999999E-2</v>
      </c>
      <c r="S56">
        <v>-9.5715999999999996E-2</v>
      </c>
      <c r="T56">
        <v>-9.4313999999999995E-2</v>
      </c>
    </row>
    <row r="57" spans="1:20">
      <c r="A57">
        <v>10107</v>
      </c>
      <c r="B57">
        <v>19900928</v>
      </c>
      <c r="C57">
        <v>11</v>
      </c>
      <c r="D57" t="s">
        <v>77</v>
      </c>
      <c r="E57" t="s">
        <v>78</v>
      </c>
      <c r="F57">
        <v>8048</v>
      </c>
      <c r="K57">
        <v>63</v>
      </c>
      <c r="L57">
        <v>176809</v>
      </c>
      <c r="M57">
        <v>2.4389999999999998E-2</v>
      </c>
      <c r="N57">
        <v>113700</v>
      </c>
      <c r="O57">
        <v>72</v>
      </c>
      <c r="P57">
        <v>72</v>
      </c>
      <c r="Q57">
        <v>2.4389999999999998E-2</v>
      </c>
      <c r="R57">
        <v>-5.3844000000000003E-2</v>
      </c>
      <c r="S57">
        <v>-5.611E-2</v>
      </c>
      <c r="T57">
        <v>-5.1184E-2</v>
      </c>
    </row>
    <row r="58" spans="1:20">
      <c r="A58">
        <v>10107</v>
      </c>
      <c r="B58">
        <v>19901031</v>
      </c>
      <c r="C58">
        <v>11</v>
      </c>
      <c r="D58" t="s">
        <v>77</v>
      </c>
      <c r="E58" t="s">
        <v>78</v>
      </c>
      <c r="F58">
        <v>8048</v>
      </c>
      <c r="K58">
        <v>63.75</v>
      </c>
      <c r="L58">
        <v>306113</v>
      </c>
      <c r="M58">
        <v>1.1905000000000001E-2</v>
      </c>
      <c r="N58">
        <v>113700</v>
      </c>
      <c r="O58">
        <v>72</v>
      </c>
      <c r="P58">
        <v>72</v>
      </c>
      <c r="Q58">
        <v>1.1905000000000001E-2</v>
      </c>
      <c r="R58">
        <v>-1.2499E-2</v>
      </c>
      <c r="S58">
        <v>-1.5049E-2</v>
      </c>
      <c r="T58">
        <v>-6.698E-3</v>
      </c>
    </row>
    <row r="59" spans="1:20">
      <c r="A59">
        <v>10107</v>
      </c>
      <c r="B59">
        <v>19901130</v>
      </c>
      <c r="C59">
        <v>11</v>
      </c>
      <c r="D59" t="s">
        <v>77</v>
      </c>
      <c r="E59" t="s">
        <v>78</v>
      </c>
      <c r="F59">
        <v>8048</v>
      </c>
      <c r="K59">
        <v>72.25</v>
      </c>
      <c r="L59">
        <v>174275</v>
      </c>
      <c r="M59">
        <v>0.13333300000000001</v>
      </c>
      <c r="N59">
        <v>113700</v>
      </c>
      <c r="O59">
        <v>72</v>
      </c>
      <c r="P59">
        <v>72</v>
      </c>
      <c r="Q59">
        <v>0.13333300000000001</v>
      </c>
      <c r="R59">
        <v>6.5741999999999995E-2</v>
      </c>
      <c r="S59">
        <v>6.1414000000000003E-2</v>
      </c>
      <c r="T59">
        <v>5.9934000000000001E-2</v>
      </c>
    </row>
    <row r="60" spans="1:20">
      <c r="A60">
        <v>10107</v>
      </c>
      <c r="B60">
        <v>19901231</v>
      </c>
      <c r="C60">
        <v>11</v>
      </c>
      <c r="D60" t="s">
        <v>77</v>
      </c>
      <c r="E60" t="s">
        <v>78</v>
      </c>
      <c r="F60">
        <v>8048</v>
      </c>
      <c r="K60">
        <v>75.25</v>
      </c>
      <c r="L60">
        <v>133562</v>
      </c>
      <c r="M60">
        <v>4.1522000000000003E-2</v>
      </c>
      <c r="N60">
        <v>114700</v>
      </c>
      <c r="O60">
        <v>72</v>
      </c>
      <c r="P60">
        <v>72</v>
      </c>
      <c r="Q60">
        <v>4.1522000000000003E-2</v>
      </c>
      <c r="R60">
        <v>2.9510999999999999E-2</v>
      </c>
      <c r="S60">
        <v>2.6273999999999999E-2</v>
      </c>
      <c r="T60">
        <v>2.4827999999999999E-2</v>
      </c>
    </row>
    <row r="61" spans="1:20">
      <c r="A61">
        <v>10107</v>
      </c>
      <c r="B61">
        <v>19910131</v>
      </c>
      <c r="C61">
        <v>11</v>
      </c>
      <c r="D61" t="s">
        <v>77</v>
      </c>
      <c r="E61" t="s">
        <v>78</v>
      </c>
      <c r="F61">
        <v>8048</v>
      </c>
      <c r="K61">
        <v>98.125</v>
      </c>
      <c r="L61">
        <v>309348</v>
      </c>
      <c r="M61">
        <v>0.30398700000000001</v>
      </c>
      <c r="N61">
        <v>114700</v>
      </c>
      <c r="O61">
        <v>72</v>
      </c>
      <c r="P61">
        <v>72</v>
      </c>
      <c r="Q61">
        <v>0.30398700000000001</v>
      </c>
      <c r="R61">
        <v>4.9083000000000002E-2</v>
      </c>
      <c r="S61">
        <v>4.6987000000000001E-2</v>
      </c>
      <c r="T61">
        <v>4.1517999999999999E-2</v>
      </c>
    </row>
    <row r="62" spans="1:20">
      <c r="A62">
        <v>10107</v>
      </c>
      <c r="B62">
        <v>19910228</v>
      </c>
      <c r="C62">
        <v>11</v>
      </c>
      <c r="D62" t="s">
        <v>77</v>
      </c>
      <c r="E62" t="s">
        <v>78</v>
      </c>
      <c r="F62">
        <v>8048</v>
      </c>
      <c r="K62">
        <v>103.75</v>
      </c>
      <c r="L62">
        <v>248936</v>
      </c>
      <c r="M62">
        <v>5.7325000000000001E-2</v>
      </c>
      <c r="N62">
        <v>114700</v>
      </c>
      <c r="O62">
        <v>72</v>
      </c>
      <c r="P62">
        <v>72</v>
      </c>
      <c r="Q62">
        <v>5.7325000000000001E-2</v>
      </c>
      <c r="R62">
        <v>7.5847999999999999E-2</v>
      </c>
      <c r="S62">
        <v>7.1835999999999997E-2</v>
      </c>
      <c r="T62">
        <v>6.7280999999999994E-2</v>
      </c>
    </row>
    <row r="63" spans="1:20">
      <c r="A63">
        <v>10107</v>
      </c>
      <c r="B63">
        <v>19910328</v>
      </c>
      <c r="C63">
        <v>11</v>
      </c>
      <c r="D63" t="s">
        <v>77</v>
      </c>
      <c r="E63" t="s">
        <v>78</v>
      </c>
      <c r="F63">
        <v>8048</v>
      </c>
      <c r="K63">
        <v>106.125</v>
      </c>
      <c r="L63">
        <v>269471</v>
      </c>
      <c r="M63">
        <v>2.2891999999999999E-2</v>
      </c>
      <c r="N63">
        <v>115773</v>
      </c>
      <c r="O63">
        <v>72</v>
      </c>
      <c r="P63">
        <v>72</v>
      </c>
      <c r="Q63">
        <v>2.2891999999999999E-2</v>
      </c>
      <c r="R63">
        <v>2.8922E-2</v>
      </c>
      <c r="S63">
        <v>2.6702E-2</v>
      </c>
      <c r="T63">
        <v>2.2203000000000001E-2</v>
      </c>
    </row>
    <row r="64" spans="1:20">
      <c r="A64">
        <v>10107</v>
      </c>
      <c r="B64">
        <v>19910430</v>
      </c>
      <c r="C64">
        <v>11</v>
      </c>
      <c r="D64" t="s">
        <v>77</v>
      </c>
      <c r="E64" t="s">
        <v>78</v>
      </c>
      <c r="F64">
        <v>8048</v>
      </c>
      <c r="K64">
        <v>99</v>
      </c>
      <c r="L64">
        <v>276649</v>
      </c>
      <c r="M64">
        <v>-6.7138000000000003E-2</v>
      </c>
      <c r="N64">
        <v>115773</v>
      </c>
      <c r="O64">
        <v>72</v>
      </c>
      <c r="P64">
        <v>72</v>
      </c>
      <c r="Q64">
        <v>-6.7138000000000003E-2</v>
      </c>
      <c r="R64">
        <v>3.3110000000000001E-3</v>
      </c>
      <c r="S64">
        <v>1.186E-3</v>
      </c>
      <c r="T64">
        <v>3.4600000000000001E-4</v>
      </c>
    </row>
    <row r="65" spans="1:20">
      <c r="A65">
        <v>10107</v>
      </c>
      <c r="B65">
        <v>19910531</v>
      </c>
      <c r="C65">
        <v>11</v>
      </c>
      <c r="D65" t="s">
        <v>77</v>
      </c>
      <c r="E65" t="s">
        <v>78</v>
      </c>
      <c r="F65">
        <v>8048</v>
      </c>
      <c r="K65">
        <v>109.75</v>
      </c>
      <c r="L65">
        <v>204154</v>
      </c>
      <c r="M65">
        <v>0.108586</v>
      </c>
      <c r="N65">
        <v>115773</v>
      </c>
      <c r="O65">
        <v>72</v>
      </c>
      <c r="P65">
        <v>72</v>
      </c>
      <c r="Q65">
        <v>0.108586</v>
      </c>
      <c r="R65">
        <v>4.0737000000000002E-2</v>
      </c>
      <c r="S65">
        <v>3.7177000000000002E-2</v>
      </c>
      <c r="T65">
        <v>3.8577E-2</v>
      </c>
    </row>
    <row r="66" spans="1:20">
      <c r="A66">
        <v>10107</v>
      </c>
      <c r="B66">
        <v>19910628</v>
      </c>
      <c r="C66">
        <v>11</v>
      </c>
      <c r="D66" t="s">
        <v>77</v>
      </c>
      <c r="E66" t="s">
        <v>78</v>
      </c>
      <c r="F66">
        <v>8048</v>
      </c>
      <c r="G66">
        <v>5523</v>
      </c>
      <c r="H66">
        <v>0</v>
      </c>
      <c r="I66">
        <v>0.5</v>
      </c>
      <c r="J66">
        <v>0.5</v>
      </c>
      <c r="K66">
        <v>68.125</v>
      </c>
      <c r="L66">
        <v>188624</v>
      </c>
      <c r="M66">
        <v>-6.8906999999999996E-2</v>
      </c>
      <c r="N66">
        <v>174234</v>
      </c>
      <c r="O66">
        <v>48</v>
      </c>
      <c r="P66">
        <v>48</v>
      </c>
      <c r="Q66">
        <v>-6.8906999999999996E-2</v>
      </c>
      <c r="R66">
        <v>-4.4024000000000001E-2</v>
      </c>
      <c r="S66">
        <v>-4.6271E-2</v>
      </c>
      <c r="T66">
        <v>-4.7892999999999998E-2</v>
      </c>
    </row>
    <row r="67" spans="1:20">
      <c r="A67">
        <v>10107</v>
      </c>
      <c r="B67">
        <v>19910731</v>
      </c>
      <c r="C67">
        <v>11</v>
      </c>
      <c r="D67" t="s">
        <v>77</v>
      </c>
      <c r="E67" t="s">
        <v>78</v>
      </c>
      <c r="F67">
        <v>8048</v>
      </c>
      <c r="K67">
        <v>73.5</v>
      </c>
      <c r="L67">
        <v>331440</v>
      </c>
      <c r="M67">
        <v>7.8898999999999997E-2</v>
      </c>
      <c r="N67">
        <v>174234</v>
      </c>
      <c r="O67">
        <v>48</v>
      </c>
      <c r="P67">
        <v>48</v>
      </c>
      <c r="Q67">
        <v>7.8898999999999997E-2</v>
      </c>
      <c r="R67">
        <v>4.6788999999999997E-2</v>
      </c>
      <c r="S67">
        <v>4.4984000000000003E-2</v>
      </c>
      <c r="T67">
        <v>4.4859000000000003E-2</v>
      </c>
    </row>
    <row r="68" spans="1:20">
      <c r="A68">
        <v>10107</v>
      </c>
      <c r="B68">
        <v>19910830</v>
      </c>
      <c r="C68">
        <v>11</v>
      </c>
      <c r="D68" t="s">
        <v>77</v>
      </c>
      <c r="E68" t="s">
        <v>78</v>
      </c>
      <c r="F68">
        <v>8048</v>
      </c>
      <c r="K68">
        <v>85.25</v>
      </c>
      <c r="L68">
        <v>268617</v>
      </c>
      <c r="M68">
        <v>0.15986400000000001</v>
      </c>
      <c r="N68">
        <v>174234</v>
      </c>
      <c r="O68">
        <v>48</v>
      </c>
      <c r="P68">
        <v>48</v>
      </c>
      <c r="Q68">
        <v>0.15986400000000001</v>
      </c>
      <c r="R68">
        <v>2.6807000000000001E-2</v>
      </c>
      <c r="S68">
        <v>2.3275000000000001E-2</v>
      </c>
      <c r="T68">
        <v>1.9649E-2</v>
      </c>
    </row>
    <row r="69" spans="1:20">
      <c r="A69">
        <v>10107</v>
      </c>
      <c r="B69">
        <v>19910930</v>
      </c>
      <c r="C69">
        <v>11</v>
      </c>
      <c r="D69" t="s">
        <v>77</v>
      </c>
      <c r="E69" t="s">
        <v>78</v>
      </c>
      <c r="F69">
        <v>8048</v>
      </c>
      <c r="K69">
        <v>89</v>
      </c>
      <c r="L69">
        <v>175003</v>
      </c>
      <c r="M69">
        <v>4.3987999999999999E-2</v>
      </c>
      <c r="N69">
        <v>175100</v>
      </c>
      <c r="O69">
        <v>48</v>
      </c>
      <c r="P69">
        <v>48</v>
      </c>
      <c r="Q69">
        <v>4.3987999999999999E-2</v>
      </c>
      <c r="R69">
        <v>-1.0978999999999999E-2</v>
      </c>
      <c r="S69">
        <v>-1.3077999999999999E-2</v>
      </c>
      <c r="T69">
        <v>-1.9144000000000001E-2</v>
      </c>
    </row>
    <row r="70" spans="1:20">
      <c r="A70">
        <v>10107</v>
      </c>
      <c r="B70">
        <v>19911031</v>
      </c>
      <c r="C70">
        <v>11</v>
      </c>
      <c r="D70" t="s">
        <v>77</v>
      </c>
      <c r="E70" t="s">
        <v>78</v>
      </c>
      <c r="F70">
        <v>8048</v>
      </c>
      <c r="K70">
        <v>93.875</v>
      </c>
      <c r="L70">
        <v>222636</v>
      </c>
      <c r="M70">
        <v>5.4774999999999997E-2</v>
      </c>
      <c r="N70">
        <v>175100</v>
      </c>
      <c r="O70">
        <v>48</v>
      </c>
      <c r="P70">
        <v>48</v>
      </c>
      <c r="Q70">
        <v>5.4774999999999997E-2</v>
      </c>
      <c r="R70">
        <v>1.7846999999999998E-2</v>
      </c>
      <c r="S70">
        <v>1.6247999999999999E-2</v>
      </c>
      <c r="T70">
        <v>1.1860000000000001E-2</v>
      </c>
    </row>
    <row r="71" spans="1:20">
      <c r="A71">
        <v>10107</v>
      </c>
      <c r="B71">
        <v>19911129</v>
      </c>
      <c r="C71">
        <v>11</v>
      </c>
      <c r="D71" t="s">
        <v>77</v>
      </c>
      <c r="E71" t="s">
        <v>78</v>
      </c>
      <c r="F71">
        <v>8048</v>
      </c>
      <c r="K71">
        <v>97.25</v>
      </c>
      <c r="L71">
        <v>185589</v>
      </c>
      <c r="M71">
        <v>3.5951999999999998E-2</v>
      </c>
      <c r="N71">
        <v>175100</v>
      </c>
      <c r="O71">
        <v>48</v>
      </c>
      <c r="P71">
        <v>48</v>
      </c>
      <c r="Q71">
        <v>3.5951999999999998E-2</v>
      </c>
      <c r="R71">
        <v>-3.7290999999999998E-2</v>
      </c>
      <c r="S71">
        <v>-4.0571999999999997E-2</v>
      </c>
      <c r="T71">
        <v>-4.3928000000000002E-2</v>
      </c>
    </row>
    <row r="72" spans="1:20">
      <c r="A72">
        <v>10107</v>
      </c>
      <c r="B72">
        <v>19911231</v>
      </c>
      <c r="C72">
        <v>11</v>
      </c>
      <c r="D72" t="s">
        <v>77</v>
      </c>
      <c r="E72" t="s">
        <v>78</v>
      </c>
      <c r="F72">
        <v>8048</v>
      </c>
      <c r="K72">
        <v>111.25</v>
      </c>
      <c r="L72">
        <v>169372</v>
      </c>
      <c r="M72">
        <v>0.143959</v>
      </c>
      <c r="N72">
        <v>177300</v>
      </c>
      <c r="O72">
        <v>48</v>
      </c>
      <c r="P72">
        <v>48</v>
      </c>
      <c r="Q72">
        <v>0.143959</v>
      </c>
      <c r="R72">
        <v>0.106782</v>
      </c>
      <c r="S72">
        <v>0.104147</v>
      </c>
      <c r="T72">
        <v>0.11158800000000001</v>
      </c>
    </row>
    <row r="73" spans="1:20">
      <c r="A73">
        <v>10107</v>
      </c>
      <c r="B73">
        <v>19920131</v>
      </c>
      <c r="C73">
        <v>11</v>
      </c>
      <c r="D73" t="s">
        <v>77</v>
      </c>
      <c r="E73" t="s">
        <v>78</v>
      </c>
      <c r="F73">
        <v>8048</v>
      </c>
      <c r="K73">
        <v>120.25</v>
      </c>
      <c r="L73">
        <v>307397</v>
      </c>
      <c r="M73">
        <v>8.0898999999999999E-2</v>
      </c>
      <c r="N73">
        <v>177300</v>
      </c>
      <c r="O73">
        <v>48</v>
      </c>
      <c r="P73">
        <v>48</v>
      </c>
      <c r="Q73">
        <v>8.0898999999999999E-2</v>
      </c>
      <c r="R73">
        <v>-1.1640000000000001E-3</v>
      </c>
      <c r="S73">
        <v>-2.591E-3</v>
      </c>
      <c r="T73">
        <v>-1.9900000000000001E-2</v>
      </c>
    </row>
    <row r="74" spans="1:20">
      <c r="A74">
        <v>10107</v>
      </c>
      <c r="B74">
        <v>19920228</v>
      </c>
      <c r="C74">
        <v>11</v>
      </c>
      <c r="D74" t="s">
        <v>77</v>
      </c>
      <c r="E74" t="s">
        <v>78</v>
      </c>
      <c r="F74">
        <v>8048</v>
      </c>
      <c r="K74">
        <v>123.5</v>
      </c>
      <c r="L74">
        <v>290645</v>
      </c>
      <c r="M74">
        <v>2.7026999999999999E-2</v>
      </c>
      <c r="N74">
        <v>177300</v>
      </c>
      <c r="O74">
        <v>48</v>
      </c>
      <c r="P74">
        <v>48</v>
      </c>
      <c r="Q74">
        <v>2.7026999999999999E-2</v>
      </c>
      <c r="R74">
        <v>1.3355000000000001E-2</v>
      </c>
      <c r="S74">
        <v>1.0307999999999999E-2</v>
      </c>
      <c r="T74">
        <v>9.5650000000000006E-3</v>
      </c>
    </row>
    <row r="75" spans="1:20">
      <c r="A75">
        <v>10107</v>
      </c>
      <c r="B75">
        <v>19920331</v>
      </c>
      <c r="C75">
        <v>11</v>
      </c>
      <c r="D75" t="s">
        <v>77</v>
      </c>
      <c r="E75" t="s">
        <v>78</v>
      </c>
      <c r="F75">
        <v>8048</v>
      </c>
      <c r="K75">
        <v>118.5</v>
      </c>
      <c r="L75">
        <v>251545</v>
      </c>
      <c r="M75">
        <v>-4.0486000000000001E-2</v>
      </c>
      <c r="N75">
        <v>179690</v>
      </c>
      <c r="O75">
        <v>48</v>
      </c>
      <c r="P75">
        <v>48</v>
      </c>
      <c r="Q75">
        <v>-4.0486000000000001E-2</v>
      </c>
      <c r="R75">
        <v>-2.3699000000000001E-2</v>
      </c>
      <c r="S75">
        <v>-2.597E-2</v>
      </c>
      <c r="T75">
        <v>-2.1832000000000001E-2</v>
      </c>
    </row>
    <row r="76" spans="1:20">
      <c r="A76">
        <v>10107</v>
      </c>
      <c r="B76">
        <v>19920430</v>
      </c>
      <c r="C76">
        <v>11</v>
      </c>
      <c r="D76" t="s">
        <v>77</v>
      </c>
      <c r="E76" t="s">
        <v>78</v>
      </c>
      <c r="F76">
        <v>8048</v>
      </c>
      <c r="K76">
        <v>110.25</v>
      </c>
      <c r="L76">
        <v>447086</v>
      </c>
      <c r="M76">
        <v>-6.9620000000000001E-2</v>
      </c>
      <c r="N76">
        <v>179690</v>
      </c>
      <c r="O76">
        <v>48</v>
      </c>
      <c r="P76">
        <v>48</v>
      </c>
      <c r="Q76">
        <v>-6.9620000000000001E-2</v>
      </c>
      <c r="R76">
        <v>1.3414000000000001E-2</v>
      </c>
      <c r="S76">
        <v>1.1872000000000001E-2</v>
      </c>
      <c r="T76">
        <v>2.7893000000000001E-2</v>
      </c>
    </row>
    <row r="77" spans="1:20">
      <c r="A77">
        <v>10107</v>
      </c>
      <c r="B77">
        <v>19920529</v>
      </c>
      <c r="C77">
        <v>11</v>
      </c>
      <c r="D77" t="s">
        <v>77</v>
      </c>
      <c r="E77" t="s">
        <v>78</v>
      </c>
      <c r="F77">
        <v>8048</v>
      </c>
      <c r="K77">
        <v>121</v>
      </c>
      <c r="L77">
        <v>223443</v>
      </c>
      <c r="M77">
        <v>9.7505999999999995E-2</v>
      </c>
      <c r="N77">
        <v>179690</v>
      </c>
      <c r="O77">
        <v>48</v>
      </c>
      <c r="P77">
        <v>48</v>
      </c>
      <c r="Q77">
        <v>9.7505999999999995E-2</v>
      </c>
      <c r="R77">
        <v>6.4070000000000004E-3</v>
      </c>
      <c r="S77">
        <v>3.3019999999999998E-3</v>
      </c>
      <c r="T77">
        <v>9.6400000000000001E-4</v>
      </c>
    </row>
    <row r="78" spans="1:20">
      <c r="A78">
        <v>10107</v>
      </c>
      <c r="B78">
        <v>19920630</v>
      </c>
      <c r="C78">
        <v>11</v>
      </c>
      <c r="D78" t="s">
        <v>77</v>
      </c>
      <c r="E78" t="s">
        <v>78</v>
      </c>
      <c r="F78">
        <v>8048</v>
      </c>
      <c r="G78">
        <v>5523</v>
      </c>
      <c r="H78">
        <v>0</v>
      </c>
      <c r="I78">
        <v>0.5</v>
      </c>
      <c r="J78">
        <v>0.5</v>
      </c>
      <c r="K78">
        <v>70</v>
      </c>
      <c r="L78">
        <v>423458</v>
      </c>
      <c r="M78">
        <v>-0.13223099999999999</v>
      </c>
      <c r="N78">
        <v>272139</v>
      </c>
      <c r="O78">
        <v>32</v>
      </c>
      <c r="P78">
        <v>32</v>
      </c>
      <c r="Q78">
        <v>-0.13223099999999999</v>
      </c>
      <c r="R78">
        <v>-1.9258000000000001E-2</v>
      </c>
      <c r="S78">
        <v>-2.1663999999999999E-2</v>
      </c>
      <c r="T78">
        <v>-1.7358999999999999E-2</v>
      </c>
    </row>
    <row r="79" spans="1:20">
      <c r="A79">
        <v>10107</v>
      </c>
      <c r="B79">
        <v>19920731</v>
      </c>
      <c r="C79">
        <v>11</v>
      </c>
      <c r="D79" t="s">
        <v>77</v>
      </c>
      <c r="E79" t="s">
        <v>78</v>
      </c>
      <c r="F79">
        <v>8048</v>
      </c>
      <c r="K79">
        <v>72.75</v>
      </c>
      <c r="L79">
        <v>391756</v>
      </c>
      <c r="M79">
        <v>3.9286000000000001E-2</v>
      </c>
      <c r="N79">
        <v>272139</v>
      </c>
      <c r="O79">
        <v>32</v>
      </c>
      <c r="P79">
        <v>32</v>
      </c>
      <c r="Q79">
        <v>3.9286000000000001E-2</v>
      </c>
      <c r="R79">
        <v>3.9899999999999998E-2</v>
      </c>
      <c r="S79">
        <v>3.8369E-2</v>
      </c>
      <c r="T79">
        <v>3.9373999999999999E-2</v>
      </c>
    </row>
    <row r="80" spans="1:20">
      <c r="A80">
        <v>10107</v>
      </c>
      <c r="B80">
        <v>19920831</v>
      </c>
      <c r="C80">
        <v>11</v>
      </c>
      <c r="D80" t="s">
        <v>77</v>
      </c>
      <c r="E80" t="s">
        <v>78</v>
      </c>
      <c r="F80">
        <v>8048</v>
      </c>
      <c r="K80">
        <v>74.5</v>
      </c>
      <c r="L80">
        <v>289326</v>
      </c>
      <c r="M80">
        <v>2.4055E-2</v>
      </c>
      <c r="N80">
        <v>272139</v>
      </c>
      <c r="O80">
        <v>32</v>
      </c>
      <c r="P80">
        <v>32</v>
      </c>
      <c r="Q80">
        <v>2.4055E-2</v>
      </c>
      <c r="R80">
        <v>-2.0819000000000001E-2</v>
      </c>
      <c r="S80">
        <v>-2.3970000000000002E-2</v>
      </c>
      <c r="T80">
        <v>-2.3997999999999998E-2</v>
      </c>
    </row>
    <row r="81" spans="1:20">
      <c r="A81">
        <v>10107</v>
      </c>
      <c r="B81">
        <v>19920930</v>
      </c>
      <c r="C81">
        <v>11</v>
      </c>
      <c r="D81" t="s">
        <v>77</v>
      </c>
      <c r="E81" t="s">
        <v>78</v>
      </c>
      <c r="F81">
        <v>8048</v>
      </c>
      <c r="K81">
        <v>80.5</v>
      </c>
      <c r="L81">
        <v>315016</v>
      </c>
      <c r="M81">
        <v>8.0536999999999997E-2</v>
      </c>
      <c r="N81">
        <v>275062</v>
      </c>
      <c r="O81">
        <v>32</v>
      </c>
      <c r="P81">
        <v>32</v>
      </c>
      <c r="Q81">
        <v>8.0536999999999997E-2</v>
      </c>
      <c r="R81">
        <v>1.2461E-2</v>
      </c>
      <c r="S81">
        <v>1.0286E-2</v>
      </c>
      <c r="T81">
        <v>9.1059999999999995E-3</v>
      </c>
    </row>
    <row r="82" spans="1:20">
      <c r="A82">
        <v>10107</v>
      </c>
      <c r="B82">
        <v>19921030</v>
      </c>
      <c r="C82">
        <v>11</v>
      </c>
      <c r="D82" t="s">
        <v>77</v>
      </c>
      <c r="E82" t="s">
        <v>78</v>
      </c>
      <c r="F82">
        <v>8048</v>
      </c>
      <c r="K82">
        <v>88.75</v>
      </c>
      <c r="L82">
        <v>360390</v>
      </c>
      <c r="M82">
        <v>0.10248400000000001</v>
      </c>
      <c r="N82">
        <v>275062</v>
      </c>
      <c r="O82">
        <v>32</v>
      </c>
      <c r="P82">
        <v>32</v>
      </c>
      <c r="Q82">
        <v>0.10248400000000001</v>
      </c>
      <c r="R82">
        <v>1.0980999999999999E-2</v>
      </c>
      <c r="S82">
        <v>9.5449999999999997E-3</v>
      </c>
      <c r="T82">
        <v>2.1059999999999998E-3</v>
      </c>
    </row>
    <row r="83" spans="1:20">
      <c r="A83">
        <v>10107</v>
      </c>
      <c r="B83">
        <v>19921130</v>
      </c>
      <c r="C83">
        <v>11</v>
      </c>
      <c r="D83" t="s">
        <v>77</v>
      </c>
      <c r="E83" t="s">
        <v>78</v>
      </c>
      <c r="F83">
        <v>8048</v>
      </c>
      <c r="K83">
        <v>93.125</v>
      </c>
      <c r="L83">
        <v>384873</v>
      </c>
      <c r="M83">
        <v>4.9296E-2</v>
      </c>
      <c r="N83">
        <v>275062</v>
      </c>
      <c r="O83">
        <v>32</v>
      </c>
      <c r="P83">
        <v>32</v>
      </c>
      <c r="Q83">
        <v>4.9296E-2</v>
      </c>
      <c r="R83">
        <v>4.0183000000000003E-2</v>
      </c>
      <c r="S83">
        <v>3.6954000000000001E-2</v>
      </c>
      <c r="T83">
        <v>3.0262000000000001E-2</v>
      </c>
    </row>
    <row r="84" spans="1:20">
      <c r="A84">
        <v>10107</v>
      </c>
      <c r="B84">
        <v>19921231</v>
      </c>
      <c r="C84">
        <v>11</v>
      </c>
      <c r="D84" t="s">
        <v>77</v>
      </c>
      <c r="E84" t="s">
        <v>78</v>
      </c>
      <c r="F84">
        <v>8048</v>
      </c>
      <c r="K84">
        <v>85.375</v>
      </c>
      <c r="L84">
        <v>356460</v>
      </c>
      <c r="M84">
        <v>-8.3221000000000003E-2</v>
      </c>
      <c r="N84">
        <v>279000</v>
      </c>
      <c r="O84">
        <v>32</v>
      </c>
      <c r="P84">
        <v>32</v>
      </c>
      <c r="Q84">
        <v>-8.3221000000000003E-2</v>
      </c>
      <c r="R84">
        <v>1.7742000000000001E-2</v>
      </c>
      <c r="S84">
        <v>1.5533999999999999E-2</v>
      </c>
      <c r="T84">
        <v>1.0108000000000001E-2</v>
      </c>
    </row>
    <row r="85" spans="1:20">
      <c r="A85">
        <v>10107</v>
      </c>
      <c r="B85">
        <v>19930129</v>
      </c>
      <c r="C85">
        <v>11</v>
      </c>
      <c r="D85" t="s">
        <v>77</v>
      </c>
      <c r="E85" t="s">
        <v>78</v>
      </c>
      <c r="F85">
        <v>8048</v>
      </c>
      <c r="K85">
        <v>86.5</v>
      </c>
      <c r="L85">
        <v>444067</v>
      </c>
      <c r="M85">
        <v>1.3176999999999999E-2</v>
      </c>
      <c r="N85">
        <v>279000</v>
      </c>
      <c r="O85">
        <v>32</v>
      </c>
      <c r="P85">
        <v>32</v>
      </c>
      <c r="Q85">
        <v>1.3176999999999999E-2</v>
      </c>
      <c r="R85">
        <v>1.2617E-2</v>
      </c>
      <c r="S85">
        <v>1.1302E-2</v>
      </c>
      <c r="T85">
        <v>7.0460000000000002E-3</v>
      </c>
    </row>
    <row r="86" spans="1:20">
      <c r="A86">
        <v>10107</v>
      </c>
      <c r="B86">
        <v>19930226</v>
      </c>
      <c r="C86">
        <v>11</v>
      </c>
      <c r="D86" t="s">
        <v>77</v>
      </c>
      <c r="E86" t="s">
        <v>78</v>
      </c>
      <c r="F86">
        <v>8048</v>
      </c>
      <c r="K86">
        <v>83.375</v>
      </c>
      <c r="L86">
        <v>485629</v>
      </c>
      <c r="M86">
        <v>-3.6126999999999999E-2</v>
      </c>
      <c r="N86">
        <v>279000</v>
      </c>
      <c r="O86">
        <v>32</v>
      </c>
      <c r="P86">
        <v>32</v>
      </c>
      <c r="Q86">
        <v>-3.6126999999999999E-2</v>
      </c>
      <c r="R86">
        <v>5.4250000000000001E-3</v>
      </c>
      <c r="S86">
        <v>2.6640000000000001E-3</v>
      </c>
      <c r="T86">
        <v>1.0484E-2</v>
      </c>
    </row>
    <row r="87" spans="1:20">
      <c r="A87">
        <v>10107</v>
      </c>
      <c r="B87">
        <v>19930331</v>
      </c>
      <c r="C87">
        <v>11</v>
      </c>
      <c r="D87" t="s">
        <v>77</v>
      </c>
      <c r="E87" t="s">
        <v>78</v>
      </c>
      <c r="F87">
        <v>8048</v>
      </c>
      <c r="K87">
        <v>92.5</v>
      </c>
      <c r="L87">
        <v>375894</v>
      </c>
      <c r="M87">
        <v>0.109445</v>
      </c>
      <c r="N87">
        <v>281000</v>
      </c>
      <c r="O87">
        <v>32</v>
      </c>
      <c r="P87">
        <v>32</v>
      </c>
      <c r="Q87">
        <v>0.109445</v>
      </c>
      <c r="R87">
        <v>2.5089E-2</v>
      </c>
      <c r="S87">
        <v>2.2658999999999999E-2</v>
      </c>
      <c r="T87">
        <v>1.8696999999999998E-2</v>
      </c>
    </row>
    <row r="88" spans="1:20">
      <c r="A88">
        <v>10107</v>
      </c>
      <c r="B88">
        <v>19930430</v>
      </c>
      <c r="C88">
        <v>11</v>
      </c>
      <c r="D88" t="s">
        <v>77</v>
      </c>
      <c r="E88" t="s">
        <v>78</v>
      </c>
      <c r="F88">
        <v>8048</v>
      </c>
      <c r="K88">
        <v>85.5</v>
      </c>
      <c r="L88">
        <v>407381</v>
      </c>
      <c r="M88">
        <v>-7.5675999999999993E-2</v>
      </c>
      <c r="N88">
        <v>281000</v>
      </c>
      <c r="O88">
        <v>32</v>
      </c>
      <c r="P88">
        <v>32</v>
      </c>
      <c r="Q88">
        <v>-7.5675999999999993E-2</v>
      </c>
      <c r="R88">
        <v>-2.5391E-2</v>
      </c>
      <c r="S88">
        <v>-2.6714000000000002E-2</v>
      </c>
      <c r="T88">
        <v>-2.5416999999999999E-2</v>
      </c>
    </row>
    <row r="89" spans="1:20">
      <c r="A89">
        <v>10107</v>
      </c>
      <c r="B89">
        <v>19930528</v>
      </c>
      <c r="C89">
        <v>11</v>
      </c>
      <c r="D89" t="s">
        <v>77</v>
      </c>
      <c r="E89" t="s">
        <v>78</v>
      </c>
      <c r="F89">
        <v>8048</v>
      </c>
      <c r="K89">
        <v>92.625</v>
      </c>
      <c r="L89">
        <v>409397</v>
      </c>
      <c r="M89">
        <v>8.3333000000000004E-2</v>
      </c>
      <c r="N89">
        <v>281000</v>
      </c>
      <c r="O89">
        <v>32</v>
      </c>
      <c r="P89">
        <v>32</v>
      </c>
      <c r="Q89">
        <v>8.3333000000000004E-2</v>
      </c>
      <c r="R89">
        <v>2.9572000000000001E-2</v>
      </c>
      <c r="S89">
        <v>2.6539E-2</v>
      </c>
      <c r="T89">
        <v>2.2717000000000001E-2</v>
      </c>
    </row>
    <row r="90" spans="1:20">
      <c r="A90">
        <v>10107</v>
      </c>
      <c r="B90">
        <v>19930630</v>
      </c>
      <c r="C90">
        <v>11</v>
      </c>
      <c r="D90" t="s">
        <v>77</v>
      </c>
      <c r="E90" t="s">
        <v>78</v>
      </c>
      <c r="F90">
        <v>8048</v>
      </c>
      <c r="K90">
        <v>88</v>
      </c>
      <c r="L90">
        <v>381252</v>
      </c>
      <c r="M90">
        <v>-4.9932999999999998E-2</v>
      </c>
      <c r="N90">
        <v>282000</v>
      </c>
      <c r="O90">
        <v>32</v>
      </c>
      <c r="P90">
        <v>32</v>
      </c>
      <c r="Q90">
        <v>-4.9932999999999998E-2</v>
      </c>
      <c r="R90">
        <v>5.4339999999999996E-3</v>
      </c>
      <c r="S90">
        <v>3.2179999999999999E-3</v>
      </c>
      <c r="T90">
        <v>7.5500000000000003E-4</v>
      </c>
    </row>
    <row r="91" spans="1:20">
      <c r="A91">
        <v>10107</v>
      </c>
      <c r="B91">
        <v>19930730</v>
      </c>
      <c r="C91">
        <v>11</v>
      </c>
      <c r="D91" t="s">
        <v>77</v>
      </c>
      <c r="E91" t="s">
        <v>78</v>
      </c>
      <c r="F91">
        <v>8048</v>
      </c>
      <c r="K91">
        <v>74</v>
      </c>
      <c r="L91">
        <v>621318</v>
      </c>
      <c r="M91">
        <v>-0.15909100000000001</v>
      </c>
      <c r="N91">
        <v>282000</v>
      </c>
      <c r="O91">
        <v>32</v>
      </c>
      <c r="P91">
        <v>32</v>
      </c>
      <c r="Q91">
        <v>-0.15909100000000001</v>
      </c>
      <c r="R91">
        <v>-8.0599999999999997E-4</v>
      </c>
      <c r="S91">
        <v>-2.153E-3</v>
      </c>
      <c r="T91">
        <v>-5.3270000000000001E-3</v>
      </c>
    </row>
    <row r="92" spans="1:20">
      <c r="A92">
        <v>10107</v>
      </c>
      <c r="B92">
        <v>19930831</v>
      </c>
      <c r="C92">
        <v>11</v>
      </c>
      <c r="D92" t="s">
        <v>77</v>
      </c>
      <c r="E92" t="s">
        <v>78</v>
      </c>
      <c r="F92">
        <v>8048</v>
      </c>
      <c r="K92">
        <v>75.125</v>
      </c>
      <c r="L92">
        <v>587132</v>
      </c>
      <c r="M92">
        <v>1.5203E-2</v>
      </c>
      <c r="N92">
        <v>282000</v>
      </c>
      <c r="O92">
        <v>32</v>
      </c>
      <c r="P92">
        <v>32</v>
      </c>
      <c r="Q92">
        <v>1.5203E-2</v>
      </c>
      <c r="R92">
        <v>3.9496000000000003E-2</v>
      </c>
      <c r="S92">
        <v>3.6565E-2</v>
      </c>
      <c r="T92">
        <v>3.4431999999999997E-2</v>
      </c>
    </row>
    <row r="93" spans="1:20">
      <c r="A93">
        <v>10107</v>
      </c>
      <c r="B93">
        <v>19930930</v>
      </c>
      <c r="C93">
        <v>11</v>
      </c>
      <c r="D93" t="s">
        <v>77</v>
      </c>
      <c r="E93" t="s">
        <v>78</v>
      </c>
      <c r="F93">
        <v>8048</v>
      </c>
      <c r="K93">
        <v>82.5</v>
      </c>
      <c r="L93">
        <v>364684</v>
      </c>
      <c r="M93">
        <v>9.8169999999999993E-2</v>
      </c>
      <c r="N93">
        <v>283808</v>
      </c>
      <c r="O93">
        <v>32</v>
      </c>
      <c r="P93">
        <v>32</v>
      </c>
      <c r="Q93">
        <v>9.8169999999999993E-2</v>
      </c>
      <c r="R93">
        <v>6.29E-4</v>
      </c>
      <c r="S93">
        <v>-1.353E-3</v>
      </c>
      <c r="T93">
        <v>-9.9880000000000004E-3</v>
      </c>
    </row>
    <row r="94" spans="1:20">
      <c r="A94">
        <v>10107</v>
      </c>
      <c r="B94">
        <v>19931029</v>
      </c>
      <c r="C94">
        <v>11</v>
      </c>
      <c r="D94" t="s">
        <v>77</v>
      </c>
      <c r="E94" t="s">
        <v>78</v>
      </c>
      <c r="F94">
        <v>8048</v>
      </c>
      <c r="K94">
        <v>80.125</v>
      </c>
      <c r="L94">
        <v>429612</v>
      </c>
      <c r="M94">
        <v>-2.8788000000000001E-2</v>
      </c>
      <c r="N94">
        <v>283808</v>
      </c>
      <c r="O94">
        <v>32</v>
      </c>
      <c r="P94">
        <v>32</v>
      </c>
      <c r="Q94">
        <v>-2.8788000000000001E-2</v>
      </c>
      <c r="R94">
        <v>1.8051000000000001E-2</v>
      </c>
      <c r="S94">
        <v>1.6729999999999998E-2</v>
      </c>
      <c r="T94">
        <v>1.9393000000000001E-2</v>
      </c>
    </row>
    <row r="95" spans="1:20">
      <c r="A95">
        <v>10107</v>
      </c>
      <c r="B95">
        <v>19931130</v>
      </c>
      <c r="C95">
        <v>11</v>
      </c>
      <c r="D95" t="s">
        <v>77</v>
      </c>
      <c r="E95" t="s">
        <v>78</v>
      </c>
      <c r="F95">
        <v>8048</v>
      </c>
      <c r="K95">
        <v>80</v>
      </c>
      <c r="L95">
        <v>303956</v>
      </c>
      <c r="M95">
        <v>-1.56E-3</v>
      </c>
      <c r="N95">
        <v>283808</v>
      </c>
      <c r="O95">
        <v>32</v>
      </c>
      <c r="P95">
        <v>32</v>
      </c>
      <c r="Q95">
        <v>-1.56E-3</v>
      </c>
      <c r="R95">
        <v>-1.7600000000000001E-2</v>
      </c>
      <c r="S95">
        <v>-2.0476000000000001E-2</v>
      </c>
      <c r="T95">
        <v>-1.2911000000000001E-2</v>
      </c>
    </row>
    <row r="96" spans="1:20">
      <c r="A96">
        <v>10107</v>
      </c>
      <c r="B96">
        <v>19931231</v>
      </c>
      <c r="C96">
        <v>11</v>
      </c>
      <c r="D96" t="s">
        <v>77</v>
      </c>
      <c r="E96" t="s">
        <v>78</v>
      </c>
      <c r="F96">
        <v>8048</v>
      </c>
      <c r="K96">
        <v>80.625</v>
      </c>
      <c r="L96">
        <v>293937</v>
      </c>
      <c r="M96">
        <v>7.8130000000000005E-3</v>
      </c>
      <c r="N96">
        <v>284000</v>
      </c>
      <c r="O96">
        <v>32</v>
      </c>
      <c r="P96">
        <v>32</v>
      </c>
      <c r="Q96">
        <v>7.8130000000000005E-3</v>
      </c>
      <c r="R96">
        <v>1.9554999999999999E-2</v>
      </c>
      <c r="S96">
        <v>1.7528999999999999E-2</v>
      </c>
      <c r="T96">
        <v>1.0090999999999999E-2</v>
      </c>
    </row>
    <row r="97" spans="1:20">
      <c r="A97">
        <v>10107</v>
      </c>
      <c r="B97">
        <v>19940131</v>
      </c>
      <c r="C97">
        <v>11</v>
      </c>
      <c r="D97" t="s">
        <v>77</v>
      </c>
      <c r="E97" t="s">
        <v>78</v>
      </c>
      <c r="F97">
        <v>8048</v>
      </c>
      <c r="K97">
        <v>85.125</v>
      </c>
      <c r="L97">
        <v>388566</v>
      </c>
      <c r="M97">
        <v>5.5814000000000002E-2</v>
      </c>
      <c r="N97">
        <v>284000</v>
      </c>
      <c r="O97">
        <v>32</v>
      </c>
      <c r="P97">
        <v>32</v>
      </c>
      <c r="Q97">
        <v>5.5814000000000002E-2</v>
      </c>
      <c r="R97">
        <v>3.1459000000000001E-2</v>
      </c>
      <c r="S97">
        <v>3.0071000000000001E-2</v>
      </c>
      <c r="T97">
        <v>3.2501000000000002E-2</v>
      </c>
    </row>
    <row r="98" spans="1:20">
      <c r="A98">
        <v>10107</v>
      </c>
      <c r="B98">
        <v>19940228</v>
      </c>
      <c r="C98">
        <v>11</v>
      </c>
      <c r="D98" t="s">
        <v>77</v>
      </c>
      <c r="E98" t="s">
        <v>78</v>
      </c>
      <c r="F98">
        <v>8048</v>
      </c>
      <c r="K98">
        <v>82.5</v>
      </c>
      <c r="L98">
        <v>430151</v>
      </c>
      <c r="M98">
        <v>-3.0837E-2</v>
      </c>
      <c r="N98">
        <v>284000</v>
      </c>
      <c r="O98">
        <v>32</v>
      </c>
      <c r="P98">
        <v>32</v>
      </c>
      <c r="Q98">
        <v>-3.0837E-2</v>
      </c>
      <c r="R98">
        <v>-2.4206999999999999E-2</v>
      </c>
      <c r="S98">
        <v>-2.6759000000000002E-2</v>
      </c>
      <c r="T98">
        <v>-3.0044999999999999E-2</v>
      </c>
    </row>
    <row r="99" spans="1:20">
      <c r="A99">
        <v>10107</v>
      </c>
      <c r="B99">
        <v>19940331</v>
      </c>
      <c r="C99">
        <v>11</v>
      </c>
      <c r="D99" t="s">
        <v>77</v>
      </c>
      <c r="E99" t="s">
        <v>78</v>
      </c>
      <c r="F99">
        <v>8048</v>
      </c>
      <c r="K99">
        <v>84.75</v>
      </c>
      <c r="L99">
        <v>432548</v>
      </c>
      <c r="M99">
        <v>2.7272999999999999E-2</v>
      </c>
      <c r="N99">
        <v>286000</v>
      </c>
      <c r="O99">
        <v>32</v>
      </c>
      <c r="P99">
        <v>32</v>
      </c>
      <c r="Q99">
        <v>2.7272999999999999E-2</v>
      </c>
      <c r="R99">
        <v>-4.5795000000000002E-2</v>
      </c>
      <c r="S99">
        <v>-4.7882000000000001E-2</v>
      </c>
      <c r="T99">
        <v>-4.5746000000000002E-2</v>
      </c>
    </row>
    <row r="100" spans="1:20">
      <c r="A100">
        <v>10107</v>
      </c>
      <c r="B100">
        <v>19940429</v>
      </c>
      <c r="C100">
        <v>11</v>
      </c>
      <c r="D100" t="s">
        <v>77</v>
      </c>
      <c r="E100" t="s">
        <v>78</v>
      </c>
      <c r="F100">
        <v>8048</v>
      </c>
      <c r="K100">
        <v>92.5</v>
      </c>
      <c r="L100">
        <v>586917</v>
      </c>
      <c r="M100">
        <v>9.1444999999999999E-2</v>
      </c>
      <c r="N100">
        <v>286000</v>
      </c>
      <c r="O100">
        <v>32</v>
      </c>
      <c r="P100">
        <v>32</v>
      </c>
      <c r="Q100">
        <v>9.1444999999999999E-2</v>
      </c>
      <c r="R100">
        <v>9.495E-3</v>
      </c>
      <c r="S100">
        <v>8.0450000000000001E-3</v>
      </c>
      <c r="T100">
        <v>1.1531E-2</v>
      </c>
    </row>
    <row r="101" spans="1:20">
      <c r="A101">
        <v>10107</v>
      </c>
      <c r="B101">
        <v>19940531</v>
      </c>
      <c r="C101">
        <v>11</v>
      </c>
      <c r="D101" t="s">
        <v>77</v>
      </c>
      <c r="E101" t="s">
        <v>78</v>
      </c>
      <c r="F101">
        <v>8048</v>
      </c>
      <c r="G101">
        <v>5523</v>
      </c>
      <c r="H101">
        <v>0</v>
      </c>
      <c r="I101">
        <v>1</v>
      </c>
      <c r="J101">
        <v>1</v>
      </c>
      <c r="K101">
        <v>53.75</v>
      </c>
      <c r="L101">
        <v>647218</v>
      </c>
      <c r="M101">
        <v>0.162162</v>
      </c>
      <c r="N101">
        <v>572000</v>
      </c>
      <c r="O101">
        <v>16</v>
      </c>
      <c r="P101">
        <v>16</v>
      </c>
      <c r="Q101">
        <v>0.162162</v>
      </c>
      <c r="R101">
        <v>9.3530000000000002E-3</v>
      </c>
      <c r="S101">
        <v>6.3619999999999996E-3</v>
      </c>
      <c r="T101">
        <v>1.2418999999999999E-2</v>
      </c>
    </row>
    <row r="102" spans="1:20">
      <c r="A102">
        <v>10107</v>
      </c>
      <c r="B102">
        <v>19940630</v>
      </c>
      <c r="C102">
        <v>11</v>
      </c>
      <c r="D102" t="s">
        <v>77</v>
      </c>
      <c r="E102" t="s">
        <v>78</v>
      </c>
      <c r="F102">
        <v>8048</v>
      </c>
      <c r="K102">
        <v>51.625</v>
      </c>
      <c r="L102">
        <v>1529667</v>
      </c>
      <c r="M102">
        <v>-3.9535000000000001E-2</v>
      </c>
      <c r="N102">
        <v>581000</v>
      </c>
      <c r="O102">
        <v>16</v>
      </c>
      <c r="P102">
        <v>16</v>
      </c>
      <c r="Q102">
        <v>-3.9535000000000001E-2</v>
      </c>
      <c r="R102">
        <v>-2.7879999999999999E-2</v>
      </c>
      <c r="S102">
        <v>-3.0054999999999998E-2</v>
      </c>
      <c r="T102">
        <v>-2.6811999999999999E-2</v>
      </c>
    </row>
    <row r="103" spans="1:20">
      <c r="A103">
        <v>10107</v>
      </c>
      <c r="B103">
        <v>19940729</v>
      </c>
      <c r="C103">
        <v>11</v>
      </c>
      <c r="D103" t="s">
        <v>77</v>
      </c>
      <c r="E103" t="s">
        <v>78</v>
      </c>
      <c r="F103">
        <v>8048</v>
      </c>
      <c r="K103">
        <v>51.5</v>
      </c>
      <c r="L103">
        <v>961392</v>
      </c>
      <c r="M103">
        <v>-2.421E-3</v>
      </c>
      <c r="N103">
        <v>581000</v>
      </c>
      <c r="O103">
        <v>16</v>
      </c>
      <c r="P103">
        <v>16</v>
      </c>
      <c r="Q103">
        <v>-2.421E-3</v>
      </c>
      <c r="R103">
        <v>3.0657E-2</v>
      </c>
      <c r="S103">
        <v>2.9283E-2</v>
      </c>
      <c r="T103">
        <v>3.1467000000000002E-2</v>
      </c>
    </row>
    <row r="104" spans="1:20">
      <c r="A104">
        <v>10107</v>
      </c>
      <c r="B104">
        <v>19940831</v>
      </c>
      <c r="C104">
        <v>11</v>
      </c>
      <c r="D104" t="s">
        <v>77</v>
      </c>
      <c r="E104" t="s">
        <v>78</v>
      </c>
      <c r="F104">
        <v>8048</v>
      </c>
      <c r="K104">
        <v>58.125</v>
      </c>
      <c r="L104">
        <v>813535</v>
      </c>
      <c r="M104">
        <v>0.12864100000000001</v>
      </c>
      <c r="N104">
        <v>581000</v>
      </c>
      <c r="O104">
        <v>16</v>
      </c>
      <c r="P104">
        <v>16</v>
      </c>
      <c r="Q104">
        <v>0.12864100000000001</v>
      </c>
      <c r="R104">
        <v>4.2629E-2</v>
      </c>
      <c r="S104">
        <v>3.9724000000000002E-2</v>
      </c>
      <c r="T104">
        <v>3.7643000000000003E-2</v>
      </c>
    </row>
    <row r="105" spans="1:20">
      <c r="A105">
        <v>10107</v>
      </c>
      <c r="B105">
        <v>19940930</v>
      </c>
      <c r="C105">
        <v>11</v>
      </c>
      <c r="D105" t="s">
        <v>77</v>
      </c>
      <c r="E105" t="s">
        <v>78</v>
      </c>
      <c r="F105">
        <v>8048</v>
      </c>
      <c r="K105">
        <v>56.125</v>
      </c>
      <c r="L105">
        <v>607905</v>
      </c>
      <c r="M105">
        <v>-3.4409000000000002E-2</v>
      </c>
      <c r="N105">
        <v>581000</v>
      </c>
      <c r="O105">
        <v>16</v>
      </c>
      <c r="P105">
        <v>16</v>
      </c>
      <c r="Q105">
        <v>-3.4409000000000002E-2</v>
      </c>
      <c r="R105">
        <v>-1.8338E-2</v>
      </c>
      <c r="S105">
        <v>-2.0351999999999999E-2</v>
      </c>
      <c r="T105">
        <v>-2.6897999999999998E-2</v>
      </c>
    </row>
    <row r="106" spans="1:20">
      <c r="A106">
        <v>10107</v>
      </c>
      <c r="B106">
        <v>19941031</v>
      </c>
      <c r="C106">
        <v>11</v>
      </c>
      <c r="D106" t="s">
        <v>77</v>
      </c>
      <c r="E106" t="s">
        <v>78</v>
      </c>
      <c r="F106">
        <v>8048</v>
      </c>
      <c r="K106">
        <v>63</v>
      </c>
      <c r="L106">
        <v>756589</v>
      </c>
      <c r="M106">
        <v>0.12249400000000001</v>
      </c>
      <c r="N106">
        <v>582384</v>
      </c>
      <c r="O106">
        <v>16</v>
      </c>
      <c r="P106">
        <v>16</v>
      </c>
      <c r="Q106">
        <v>0.12249400000000001</v>
      </c>
      <c r="R106">
        <v>1.452E-2</v>
      </c>
      <c r="S106">
        <v>1.2999999999999999E-2</v>
      </c>
      <c r="T106">
        <v>2.0833999999999998E-2</v>
      </c>
    </row>
    <row r="107" spans="1:20">
      <c r="A107">
        <v>10107</v>
      </c>
      <c r="B107">
        <v>19941130</v>
      </c>
      <c r="C107">
        <v>11</v>
      </c>
      <c r="D107" t="s">
        <v>77</v>
      </c>
      <c r="E107" t="s">
        <v>78</v>
      </c>
      <c r="F107">
        <v>8048</v>
      </c>
      <c r="K107">
        <v>62.875</v>
      </c>
      <c r="L107">
        <v>647698</v>
      </c>
      <c r="M107">
        <v>-1.9840000000000001E-3</v>
      </c>
      <c r="N107">
        <v>582384</v>
      </c>
      <c r="O107">
        <v>16</v>
      </c>
      <c r="P107">
        <v>16</v>
      </c>
      <c r="Q107">
        <v>-1.9840000000000001E-3</v>
      </c>
      <c r="R107">
        <v>-3.7206000000000003E-2</v>
      </c>
      <c r="S107">
        <v>-3.9980000000000002E-2</v>
      </c>
      <c r="T107">
        <v>-3.9504999999999998E-2</v>
      </c>
    </row>
    <row r="108" spans="1:20">
      <c r="A108">
        <v>10107</v>
      </c>
      <c r="B108">
        <v>19941230</v>
      </c>
      <c r="C108">
        <v>11</v>
      </c>
      <c r="D108" t="s">
        <v>77</v>
      </c>
      <c r="E108" t="s">
        <v>78</v>
      </c>
      <c r="F108">
        <v>8048</v>
      </c>
      <c r="K108">
        <v>61.125</v>
      </c>
      <c r="L108">
        <v>671999</v>
      </c>
      <c r="M108">
        <v>-2.7833E-2</v>
      </c>
      <c r="N108">
        <v>581000</v>
      </c>
      <c r="O108">
        <v>16</v>
      </c>
      <c r="P108">
        <v>16</v>
      </c>
      <c r="Q108">
        <v>-2.7833E-2</v>
      </c>
      <c r="R108">
        <v>1.2579999999999999E-2</v>
      </c>
      <c r="S108">
        <v>1.0141000000000001E-2</v>
      </c>
      <c r="T108">
        <v>1.2298999999999999E-2</v>
      </c>
    </row>
    <row r="109" spans="1:20">
      <c r="A109">
        <v>10107</v>
      </c>
      <c r="B109">
        <v>19950131</v>
      </c>
      <c r="C109">
        <v>11</v>
      </c>
      <c r="D109" t="s">
        <v>77</v>
      </c>
      <c r="E109" t="s">
        <v>78</v>
      </c>
      <c r="F109">
        <v>8048</v>
      </c>
      <c r="K109">
        <v>59.375</v>
      </c>
      <c r="L109">
        <v>702588</v>
      </c>
      <c r="M109">
        <v>-2.8629999999999999E-2</v>
      </c>
      <c r="N109">
        <v>581000</v>
      </c>
      <c r="O109">
        <v>16</v>
      </c>
      <c r="P109">
        <v>16</v>
      </c>
      <c r="Q109">
        <v>-2.8629999999999999E-2</v>
      </c>
      <c r="R109">
        <v>2.0353E-2</v>
      </c>
      <c r="S109">
        <v>1.8752999999999999E-2</v>
      </c>
      <c r="T109">
        <v>2.4278000000000001E-2</v>
      </c>
    </row>
    <row r="110" spans="1:20">
      <c r="A110">
        <v>10107</v>
      </c>
      <c r="B110">
        <v>19950228</v>
      </c>
      <c r="C110">
        <v>11</v>
      </c>
      <c r="D110" t="s">
        <v>77</v>
      </c>
      <c r="E110" t="s">
        <v>78</v>
      </c>
      <c r="F110">
        <v>8048</v>
      </c>
      <c r="K110">
        <v>63</v>
      </c>
      <c r="L110">
        <v>629239</v>
      </c>
      <c r="M110">
        <v>6.1053000000000003E-2</v>
      </c>
      <c r="N110">
        <v>581000</v>
      </c>
      <c r="O110">
        <v>16</v>
      </c>
      <c r="P110">
        <v>16</v>
      </c>
      <c r="Q110">
        <v>6.1053000000000003E-2</v>
      </c>
      <c r="R110">
        <v>3.9647000000000002E-2</v>
      </c>
      <c r="S110">
        <v>3.7074000000000003E-2</v>
      </c>
      <c r="T110">
        <v>3.6074000000000002E-2</v>
      </c>
    </row>
    <row r="111" spans="1:20">
      <c r="A111">
        <v>10107</v>
      </c>
      <c r="B111">
        <v>19950331</v>
      </c>
      <c r="C111">
        <v>11</v>
      </c>
      <c r="D111" t="s">
        <v>77</v>
      </c>
      <c r="E111" t="s">
        <v>78</v>
      </c>
      <c r="F111">
        <v>8048</v>
      </c>
      <c r="K111">
        <v>71.125</v>
      </c>
      <c r="L111">
        <v>894172</v>
      </c>
      <c r="M111">
        <v>0.128968</v>
      </c>
      <c r="N111">
        <v>584000</v>
      </c>
      <c r="O111">
        <v>16</v>
      </c>
      <c r="P111">
        <v>16</v>
      </c>
      <c r="Q111">
        <v>0.128968</v>
      </c>
      <c r="R111">
        <v>2.7064999999999999E-2</v>
      </c>
      <c r="S111">
        <v>2.4886999999999999E-2</v>
      </c>
      <c r="T111">
        <v>2.7328999999999999E-2</v>
      </c>
    </row>
    <row r="112" spans="1:20">
      <c r="A112">
        <v>10107</v>
      </c>
      <c r="B112">
        <v>19950428</v>
      </c>
      <c r="C112">
        <v>11</v>
      </c>
      <c r="D112" t="s">
        <v>77</v>
      </c>
      <c r="E112" t="s">
        <v>78</v>
      </c>
      <c r="F112">
        <v>8048</v>
      </c>
      <c r="K112">
        <v>81.75</v>
      </c>
      <c r="L112">
        <v>818770</v>
      </c>
      <c r="M112">
        <v>0.14938499999999999</v>
      </c>
      <c r="N112">
        <v>585640</v>
      </c>
      <c r="O112">
        <v>16</v>
      </c>
      <c r="P112">
        <v>16</v>
      </c>
      <c r="Q112">
        <v>0.14938499999999999</v>
      </c>
      <c r="R112">
        <v>2.5048000000000001E-2</v>
      </c>
      <c r="S112">
        <v>2.3597E-2</v>
      </c>
      <c r="T112">
        <v>2.7959999999999999E-2</v>
      </c>
    </row>
    <row r="113" spans="1:20">
      <c r="A113">
        <v>10107</v>
      </c>
      <c r="B113">
        <v>19950531</v>
      </c>
      <c r="C113">
        <v>11</v>
      </c>
      <c r="D113" t="s">
        <v>77</v>
      </c>
      <c r="E113" t="s">
        <v>78</v>
      </c>
      <c r="F113">
        <v>8048</v>
      </c>
      <c r="K113">
        <v>84.6875</v>
      </c>
      <c r="L113">
        <v>840330</v>
      </c>
      <c r="M113">
        <v>3.5933E-2</v>
      </c>
      <c r="N113">
        <v>585640</v>
      </c>
      <c r="O113">
        <v>16</v>
      </c>
      <c r="P113">
        <v>16</v>
      </c>
      <c r="Q113">
        <v>3.5933E-2</v>
      </c>
      <c r="R113">
        <v>3.3908000000000001E-2</v>
      </c>
      <c r="S113">
        <v>3.1129E-2</v>
      </c>
      <c r="T113">
        <v>3.6311999999999997E-2</v>
      </c>
    </row>
    <row r="114" spans="1:20">
      <c r="A114">
        <v>10107</v>
      </c>
      <c r="B114">
        <v>19950630</v>
      </c>
      <c r="C114">
        <v>11</v>
      </c>
      <c r="D114" t="s">
        <v>77</v>
      </c>
      <c r="E114" t="s">
        <v>78</v>
      </c>
      <c r="F114">
        <v>8048</v>
      </c>
      <c r="K114">
        <v>90.375</v>
      </c>
      <c r="L114">
        <v>804345</v>
      </c>
      <c r="M114">
        <v>6.7158999999999996E-2</v>
      </c>
      <c r="N114">
        <v>588000</v>
      </c>
      <c r="O114">
        <v>16</v>
      </c>
      <c r="P114">
        <v>16</v>
      </c>
      <c r="Q114">
        <v>6.7158999999999996E-2</v>
      </c>
      <c r="R114">
        <v>3.1142E-2</v>
      </c>
      <c r="S114">
        <v>2.9211999999999998E-2</v>
      </c>
      <c r="T114">
        <v>2.1278999999999999E-2</v>
      </c>
    </row>
    <row r="115" spans="1:20">
      <c r="A115">
        <v>10107</v>
      </c>
      <c r="B115">
        <v>19950731</v>
      </c>
      <c r="C115">
        <v>11</v>
      </c>
      <c r="D115" t="s">
        <v>77</v>
      </c>
      <c r="E115" t="s">
        <v>78</v>
      </c>
      <c r="F115">
        <v>8048</v>
      </c>
      <c r="K115">
        <v>90.5</v>
      </c>
      <c r="L115">
        <v>1467723</v>
      </c>
      <c r="M115">
        <v>1.3829999999999999E-3</v>
      </c>
      <c r="N115">
        <v>588000</v>
      </c>
      <c r="O115">
        <v>16</v>
      </c>
      <c r="P115">
        <v>16</v>
      </c>
      <c r="Q115">
        <v>1.3829999999999999E-3</v>
      </c>
      <c r="R115">
        <v>4.0800999999999997E-2</v>
      </c>
      <c r="S115">
        <v>3.8953000000000002E-2</v>
      </c>
      <c r="T115">
        <v>3.1775999999999999E-2</v>
      </c>
    </row>
    <row r="116" spans="1:20">
      <c r="A116">
        <v>10107</v>
      </c>
      <c r="B116">
        <v>19950831</v>
      </c>
      <c r="C116">
        <v>11</v>
      </c>
      <c r="D116" t="s">
        <v>77</v>
      </c>
      <c r="E116" t="s">
        <v>78</v>
      </c>
      <c r="F116">
        <v>8048</v>
      </c>
      <c r="K116">
        <v>92.5</v>
      </c>
      <c r="L116">
        <v>1339888</v>
      </c>
      <c r="M116">
        <v>2.2099000000000001E-2</v>
      </c>
      <c r="N116">
        <v>588000</v>
      </c>
      <c r="O116">
        <v>16</v>
      </c>
      <c r="P116">
        <v>16</v>
      </c>
      <c r="Q116">
        <v>2.2099000000000001E-2</v>
      </c>
      <c r="R116">
        <v>9.2949999999999994E-3</v>
      </c>
      <c r="S116">
        <v>6.7980000000000002E-3</v>
      </c>
      <c r="T116">
        <v>-3.2000000000000003E-4</v>
      </c>
    </row>
    <row r="117" spans="1:20">
      <c r="A117">
        <v>10107</v>
      </c>
      <c r="B117">
        <v>19950929</v>
      </c>
      <c r="C117">
        <v>11</v>
      </c>
      <c r="D117" t="s">
        <v>77</v>
      </c>
      <c r="E117" t="s">
        <v>78</v>
      </c>
      <c r="F117">
        <v>8048</v>
      </c>
      <c r="K117">
        <v>90.5</v>
      </c>
      <c r="L117">
        <v>1021997</v>
      </c>
      <c r="M117">
        <v>-2.1621999999999999E-2</v>
      </c>
      <c r="N117">
        <v>590000</v>
      </c>
      <c r="O117">
        <v>16</v>
      </c>
      <c r="P117">
        <v>16</v>
      </c>
      <c r="Q117">
        <v>-2.1621999999999999E-2</v>
      </c>
      <c r="R117">
        <v>3.6353999999999997E-2</v>
      </c>
      <c r="S117">
        <v>3.4640999999999998E-2</v>
      </c>
      <c r="T117">
        <v>4.0098000000000002E-2</v>
      </c>
    </row>
    <row r="118" spans="1:20">
      <c r="A118">
        <v>10107</v>
      </c>
      <c r="B118">
        <v>19951031</v>
      </c>
      <c r="C118">
        <v>11</v>
      </c>
      <c r="D118" t="s">
        <v>77</v>
      </c>
      <c r="E118" t="s">
        <v>78</v>
      </c>
      <c r="F118">
        <v>8048</v>
      </c>
      <c r="K118">
        <v>100</v>
      </c>
      <c r="L118">
        <v>1403784</v>
      </c>
      <c r="M118">
        <v>0.104972</v>
      </c>
      <c r="N118">
        <v>590000</v>
      </c>
      <c r="O118">
        <v>16</v>
      </c>
      <c r="P118">
        <v>16</v>
      </c>
      <c r="Q118">
        <v>0.104972</v>
      </c>
      <c r="R118">
        <v>-1.1339E-2</v>
      </c>
      <c r="S118">
        <v>-1.2670000000000001E-2</v>
      </c>
      <c r="T118">
        <v>-4.9789999999999999E-3</v>
      </c>
    </row>
    <row r="119" spans="1:20">
      <c r="A119">
        <v>10107</v>
      </c>
      <c r="B119">
        <v>19951130</v>
      </c>
      <c r="C119">
        <v>11</v>
      </c>
      <c r="D119" t="s">
        <v>77</v>
      </c>
      <c r="E119" t="s">
        <v>78</v>
      </c>
      <c r="F119">
        <v>8048</v>
      </c>
      <c r="K119">
        <v>87.125</v>
      </c>
      <c r="L119">
        <v>1176832</v>
      </c>
      <c r="M119">
        <v>-0.12875</v>
      </c>
      <c r="N119">
        <v>590000</v>
      </c>
      <c r="O119">
        <v>16</v>
      </c>
      <c r="P119">
        <v>16</v>
      </c>
      <c r="Q119">
        <v>-0.12875</v>
      </c>
      <c r="R119">
        <v>4.2771000000000003E-2</v>
      </c>
      <c r="S119">
        <v>4.0300999999999997E-2</v>
      </c>
      <c r="T119">
        <v>4.1049000000000002E-2</v>
      </c>
    </row>
    <row r="120" spans="1:20">
      <c r="A120">
        <v>10107</v>
      </c>
      <c r="B120">
        <v>19951229</v>
      </c>
      <c r="C120">
        <v>11</v>
      </c>
      <c r="D120" t="s">
        <v>77</v>
      </c>
      <c r="E120" t="s">
        <v>78</v>
      </c>
      <c r="F120">
        <v>8048</v>
      </c>
      <c r="K120">
        <v>87.75</v>
      </c>
      <c r="L120">
        <v>1043014</v>
      </c>
      <c r="M120">
        <v>7.1739999999999998E-3</v>
      </c>
      <c r="N120">
        <v>590000</v>
      </c>
      <c r="O120">
        <v>16</v>
      </c>
      <c r="P120">
        <v>16</v>
      </c>
      <c r="Q120">
        <v>7.1739999999999998E-3</v>
      </c>
      <c r="R120">
        <v>1.5192000000000001E-2</v>
      </c>
      <c r="S120">
        <v>1.3354E-2</v>
      </c>
      <c r="T120">
        <v>1.7444000000000001E-2</v>
      </c>
    </row>
    <row r="121" spans="1:20">
      <c r="A121">
        <v>10107</v>
      </c>
      <c r="B121">
        <v>19960131</v>
      </c>
      <c r="C121">
        <v>11</v>
      </c>
      <c r="D121" t="s">
        <v>77</v>
      </c>
      <c r="E121" t="s">
        <v>78</v>
      </c>
      <c r="F121">
        <v>8048</v>
      </c>
      <c r="K121">
        <v>92.5</v>
      </c>
      <c r="L121">
        <v>1294123</v>
      </c>
      <c r="M121">
        <v>5.4130999999999999E-2</v>
      </c>
      <c r="N121">
        <v>590000</v>
      </c>
      <c r="O121">
        <v>16</v>
      </c>
      <c r="P121">
        <v>16</v>
      </c>
      <c r="Q121">
        <v>5.4130999999999999E-2</v>
      </c>
      <c r="R121">
        <v>2.8121E-2</v>
      </c>
      <c r="S121">
        <v>2.6804999999999999E-2</v>
      </c>
      <c r="T121">
        <v>3.2617E-2</v>
      </c>
    </row>
    <row r="122" spans="1:20">
      <c r="A122">
        <v>10107</v>
      </c>
      <c r="B122">
        <v>19960229</v>
      </c>
      <c r="C122">
        <v>11</v>
      </c>
      <c r="D122" t="s">
        <v>77</v>
      </c>
      <c r="E122" t="s">
        <v>78</v>
      </c>
      <c r="F122">
        <v>8048</v>
      </c>
      <c r="K122">
        <v>98.6875</v>
      </c>
      <c r="L122">
        <v>1039275</v>
      </c>
      <c r="M122">
        <v>6.6891999999999993E-2</v>
      </c>
      <c r="N122">
        <v>590000</v>
      </c>
      <c r="O122">
        <v>16</v>
      </c>
      <c r="P122">
        <v>16</v>
      </c>
      <c r="Q122">
        <v>6.6891999999999993E-2</v>
      </c>
      <c r="R122">
        <v>1.6352999999999999E-2</v>
      </c>
      <c r="S122">
        <v>1.4231000000000001E-2</v>
      </c>
      <c r="T122">
        <v>6.9340000000000001E-3</v>
      </c>
    </row>
    <row r="123" spans="1:20">
      <c r="A123">
        <v>10107</v>
      </c>
      <c r="B123">
        <v>19960329</v>
      </c>
      <c r="C123">
        <v>11</v>
      </c>
      <c r="D123" t="s">
        <v>77</v>
      </c>
      <c r="E123" t="s">
        <v>78</v>
      </c>
      <c r="F123">
        <v>8048</v>
      </c>
      <c r="K123">
        <v>103.125</v>
      </c>
      <c r="L123">
        <v>1073939</v>
      </c>
      <c r="M123">
        <v>4.4964999999999998E-2</v>
      </c>
      <c r="N123">
        <v>595000</v>
      </c>
      <c r="O123">
        <v>16</v>
      </c>
      <c r="P123">
        <v>16</v>
      </c>
      <c r="Q123">
        <v>4.4964999999999998E-2</v>
      </c>
      <c r="R123">
        <v>1.0914E-2</v>
      </c>
      <c r="S123">
        <v>9.2110000000000004E-3</v>
      </c>
      <c r="T123">
        <v>7.9170000000000004E-3</v>
      </c>
    </row>
    <row r="124" spans="1:20">
      <c r="A124">
        <v>10107</v>
      </c>
      <c r="B124">
        <v>19960430</v>
      </c>
      <c r="C124">
        <v>11</v>
      </c>
      <c r="D124" t="s">
        <v>77</v>
      </c>
      <c r="E124" t="s">
        <v>78</v>
      </c>
      <c r="F124">
        <v>8048</v>
      </c>
      <c r="K124">
        <v>113.25</v>
      </c>
      <c r="L124">
        <v>856243</v>
      </c>
      <c r="M124">
        <v>9.8182000000000005E-2</v>
      </c>
      <c r="N124">
        <v>595000</v>
      </c>
      <c r="O124">
        <v>16</v>
      </c>
      <c r="P124">
        <v>16</v>
      </c>
      <c r="Q124">
        <v>9.8182000000000005E-2</v>
      </c>
      <c r="R124">
        <v>2.5559999999999999E-2</v>
      </c>
      <c r="S124">
        <v>2.4315E-2</v>
      </c>
      <c r="T124">
        <v>1.3431E-2</v>
      </c>
    </row>
    <row r="125" spans="1:20">
      <c r="A125">
        <v>10107</v>
      </c>
      <c r="B125">
        <v>19960531</v>
      </c>
      <c r="C125">
        <v>11</v>
      </c>
      <c r="D125" t="s">
        <v>77</v>
      </c>
      <c r="E125" t="s">
        <v>78</v>
      </c>
      <c r="F125">
        <v>8048</v>
      </c>
      <c r="K125">
        <v>118.75</v>
      </c>
      <c r="L125">
        <v>763195</v>
      </c>
      <c r="M125">
        <v>4.8564999999999997E-2</v>
      </c>
      <c r="N125">
        <v>595000</v>
      </c>
      <c r="O125">
        <v>16</v>
      </c>
      <c r="P125">
        <v>16</v>
      </c>
      <c r="Q125">
        <v>4.8564999999999997E-2</v>
      </c>
      <c r="R125">
        <v>2.681E-2</v>
      </c>
      <c r="S125">
        <v>2.4549999999999999E-2</v>
      </c>
      <c r="T125">
        <v>2.2852999999999998E-2</v>
      </c>
    </row>
    <row r="126" spans="1:20">
      <c r="A126">
        <v>10107</v>
      </c>
      <c r="B126">
        <v>19960628</v>
      </c>
      <c r="C126">
        <v>11</v>
      </c>
      <c r="D126" t="s">
        <v>77</v>
      </c>
      <c r="E126" t="s">
        <v>78</v>
      </c>
      <c r="F126">
        <v>8048</v>
      </c>
      <c r="K126">
        <v>120.125</v>
      </c>
      <c r="L126">
        <v>816525</v>
      </c>
      <c r="M126">
        <v>1.1579000000000001E-2</v>
      </c>
      <c r="N126">
        <v>597000</v>
      </c>
      <c r="O126">
        <v>16</v>
      </c>
      <c r="P126">
        <v>16</v>
      </c>
      <c r="Q126">
        <v>1.1579000000000001E-2</v>
      </c>
      <c r="R126">
        <v>-8.2889999999999995E-3</v>
      </c>
      <c r="S126">
        <v>-9.8200000000000006E-3</v>
      </c>
      <c r="T126">
        <v>2.2569999999999999E-3</v>
      </c>
    </row>
    <row r="127" spans="1:20">
      <c r="A127">
        <v>10107</v>
      </c>
      <c r="B127">
        <v>19960731</v>
      </c>
      <c r="C127">
        <v>11</v>
      </c>
      <c r="D127" t="s">
        <v>77</v>
      </c>
      <c r="E127" t="s">
        <v>78</v>
      </c>
      <c r="F127">
        <v>8048</v>
      </c>
      <c r="K127">
        <v>117.875</v>
      </c>
      <c r="L127">
        <v>1369388</v>
      </c>
      <c r="M127">
        <v>-1.873E-2</v>
      </c>
      <c r="N127">
        <v>597000</v>
      </c>
      <c r="O127">
        <v>16</v>
      </c>
      <c r="P127">
        <v>16</v>
      </c>
      <c r="Q127">
        <v>-1.873E-2</v>
      </c>
      <c r="R127">
        <v>-5.3849000000000001E-2</v>
      </c>
      <c r="S127">
        <v>-5.5285000000000001E-2</v>
      </c>
      <c r="T127">
        <v>-4.5747999999999997E-2</v>
      </c>
    </row>
    <row r="128" spans="1:20">
      <c r="A128">
        <v>10107</v>
      </c>
      <c r="B128">
        <v>19960830</v>
      </c>
      <c r="C128">
        <v>11</v>
      </c>
      <c r="D128" t="s">
        <v>77</v>
      </c>
      <c r="E128" t="s">
        <v>78</v>
      </c>
      <c r="F128">
        <v>8048</v>
      </c>
      <c r="K128">
        <v>122.5</v>
      </c>
      <c r="L128">
        <v>721863</v>
      </c>
      <c r="M128">
        <v>3.9236E-2</v>
      </c>
      <c r="N128">
        <v>597000</v>
      </c>
      <c r="O128">
        <v>16</v>
      </c>
      <c r="P128">
        <v>16</v>
      </c>
      <c r="Q128">
        <v>3.9236E-2</v>
      </c>
      <c r="R128">
        <v>3.2451000000000001E-2</v>
      </c>
      <c r="S128">
        <v>3.0380999999999998E-2</v>
      </c>
      <c r="T128">
        <v>1.8814000000000001E-2</v>
      </c>
    </row>
    <row r="129" spans="1:20">
      <c r="A129">
        <v>10107</v>
      </c>
      <c r="B129">
        <v>19960930</v>
      </c>
      <c r="C129">
        <v>11</v>
      </c>
      <c r="D129" t="s">
        <v>77</v>
      </c>
      <c r="E129" t="s">
        <v>78</v>
      </c>
      <c r="F129">
        <v>8048</v>
      </c>
      <c r="K129">
        <v>131.875</v>
      </c>
      <c r="L129">
        <v>821694</v>
      </c>
      <c r="M129">
        <v>7.6531000000000002E-2</v>
      </c>
      <c r="N129">
        <v>597000</v>
      </c>
      <c r="O129">
        <v>16</v>
      </c>
      <c r="P129">
        <v>16</v>
      </c>
      <c r="Q129">
        <v>7.6531000000000002E-2</v>
      </c>
      <c r="R129">
        <v>5.2984999999999997E-2</v>
      </c>
      <c r="S129">
        <v>5.1278999999999998E-2</v>
      </c>
      <c r="T129">
        <v>5.4172999999999999E-2</v>
      </c>
    </row>
    <row r="130" spans="1:20">
      <c r="A130">
        <v>10107</v>
      </c>
      <c r="B130">
        <v>19961031</v>
      </c>
      <c r="C130">
        <v>11</v>
      </c>
      <c r="D130" t="s">
        <v>77</v>
      </c>
      <c r="E130" t="s">
        <v>78</v>
      </c>
      <c r="F130">
        <v>8048</v>
      </c>
      <c r="K130">
        <v>137.25</v>
      </c>
      <c r="L130">
        <v>843654</v>
      </c>
      <c r="M130">
        <v>4.0758000000000003E-2</v>
      </c>
      <c r="N130">
        <v>597000</v>
      </c>
      <c r="O130">
        <v>16</v>
      </c>
      <c r="P130">
        <v>16</v>
      </c>
      <c r="Q130">
        <v>4.0758000000000003E-2</v>
      </c>
      <c r="R130">
        <v>1.3672999999999999E-2</v>
      </c>
      <c r="S130">
        <v>1.2302E-2</v>
      </c>
      <c r="T130">
        <v>2.6131000000000001E-2</v>
      </c>
    </row>
    <row r="131" spans="1:20">
      <c r="A131">
        <v>10107</v>
      </c>
      <c r="B131">
        <v>19961129</v>
      </c>
      <c r="C131">
        <v>11</v>
      </c>
      <c r="D131" t="s">
        <v>77</v>
      </c>
      <c r="E131" t="s">
        <v>78</v>
      </c>
      <c r="F131">
        <v>8048</v>
      </c>
      <c r="K131">
        <v>156.875</v>
      </c>
      <c r="L131">
        <v>1024312</v>
      </c>
      <c r="M131">
        <v>0.142987</v>
      </c>
      <c r="N131">
        <v>597000</v>
      </c>
      <c r="O131">
        <v>16</v>
      </c>
      <c r="P131">
        <v>16</v>
      </c>
      <c r="Q131">
        <v>0.142987</v>
      </c>
      <c r="R131">
        <v>6.5594E-2</v>
      </c>
      <c r="S131">
        <v>6.3621999999999998E-2</v>
      </c>
      <c r="T131">
        <v>7.3375999999999997E-2</v>
      </c>
    </row>
    <row r="132" spans="1:20">
      <c r="A132">
        <v>10107</v>
      </c>
      <c r="B132">
        <v>19961231</v>
      </c>
      <c r="C132">
        <v>11</v>
      </c>
      <c r="D132" t="s">
        <v>77</v>
      </c>
      <c r="E132" t="s">
        <v>78</v>
      </c>
      <c r="F132">
        <v>8048</v>
      </c>
      <c r="G132">
        <v>5523</v>
      </c>
      <c r="H132">
        <v>0</v>
      </c>
      <c r="I132">
        <v>1</v>
      </c>
      <c r="J132">
        <v>1</v>
      </c>
      <c r="K132">
        <v>82.625</v>
      </c>
      <c r="L132">
        <v>1583262</v>
      </c>
      <c r="M132">
        <v>5.3386000000000003E-2</v>
      </c>
      <c r="N132">
        <v>1198000</v>
      </c>
      <c r="O132">
        <v>8</v>
      </c>
      <c r="P132">
        <v>8</v>
      </c>
      <c r="Q132">
        <v>5.3386000000000003E-2</v>
      </c>
      <c r="R132">
        <v>-1.1382E-2</v>
      </c>
      <c r="S132">
        <v>-1.307E-2</v>
      </c>
      <c r="T132">
        <v>-2.1505E-2</v>
      </c>
    </row>
    <row r="133" spans="1:20">
      <c r="A133">
        <v>10107</v>
      </c>
      <c r="B133">
        <v>19970131</v>
      </c>
      <c r="C133">
        <v>11</v>
      </c>
      <c r="D133" t="s">
        <v>77</v>
      </c>
      <c r="E133" t="s">
        <v>78</v>
      </c>
      <c r="F133">
        <v>8048</v>
      </c>
      <c r="K133">
        <v>102</v>
      </c>
      <c r="L133">
        <v>1990370</v>
      </c>
      <c r="M133">
        <v>0.23449300000000001</v>
      </c>
      <c r="N133">
        <v>1198000</v>
      </c>
      <c r="O133">
        <v>8</v>
      </c>
      <c r="P133">
        <v>8</v>
      </c>
      <c r="Q133">
        <v>0.23449300000000001</v>
      </c>
      <c r="R133">
        <v>5.3441000000000002E-2</v>
      </c>
      <c r="S133">
        <v>5.2358000000000002E-2</v>
      </c>
      <c r="T133">
        <v>6.1317000000000003E-2</v>
      </c>
    </row>
    <row r="134" spans="1:20">
      <c r="A134">
        <v>10107</v>
      </c>
      <c r="B134">
        <v>19970228</v>
      </c>
      <c r="C134">
        <v>11</v>
      </c>
      <c r="D134" t="s">
        <v>77</v>
      </c>
      <c r="E134" t="s">
        <v>78</v>
      </c>
      <c r="F134">
        <v>8048</v>
      </c>
      <c r="K134">
        <v>97.5</v>
      </c>
      <c r="L134">
        <v>1640764</v>
      </c>
      <c r="M134">
        <v>-4.4117999999999997E-2</v>
      </c>
      <c r="N134">
        <v>1198000</v>
      </c>
      <c r="O134">
        <v>8</v>
      </c>
      <c r="P134">
        <v>8</v>
      </c>
      <c r="Q134">
        <v>-4.4117999999999997E-2</v>
      </c>
      <c r="R134">
        <v>-1.067E-3</v>
      </c>
      <c r="S134">
        <v>-2.8019999999999998E-3</v>
      </c>
      <c r="T134">
        <v>5.9280000000000001E-3</v>
      </c>
    </row>
    <row r="135" spans="1:20">
      <c r="A135">
        <v>10107</v>
      </c>
      <c r="B135">
        <v>19970331</v>
      </c>
      <c r="C135">
        <v>11</v>
      </c>
      <c r="D135" t="s">
        <v>77</v>
      </c>
      <c r="E135" t="s">
        <v>78</v>
      </c>
      <c r="F135">
        <v>8048</v>
      </c>
      <c r="K135">
        <v>91.6875</v>
      </c>
      <c r="L135">
        <v>1881786</v>
      </c>
      <c r="M135">
        <v>-5.9615000000000001E-2</v>
      </c>
      <c r="N135">
        <v>1191000</v>
      </c>
      <c r="O135">
        <v>8</v>
      </c>
      <c r="P135">
        <v>8</v>
      </c>
      <c r="Q135">
        <v>-5.9615000000000001E-2</v>
      </c>
      <c r="R135">
        <v>-4.4864000000000001E-2</v>
      </c>
      <c r="S135">
        <v>-4.6515000000000001E-2</v>
      </c>
      <c r="T135">
        <v>-4.2613999999999999E-2</v>
      </c>
    </row>
    <row r="136" spans="1:20">
      <c r="A136">
        <v>10107</v>
      </c>
      <c r="B136">
        <v>19970430</v>
      </c>
      <c r="C136">
        <v>11</v>
      </c>
      <c r="D136" t="s">
        <v>77</v>
      </c>
      <c r="E136" t="s">
        <v>78</v>
      </c>
      <c r="F136">
        <v>8048</v>
      </c>
      <c r="K136">
        <v>121.5</v>
      </c>
      <c r="L136">
        <v>2409661</v>
      </c>
      <c r="M136">
        <v>0.32515300000000003</v>
      </c>
      <c r="N136">
        <v>1191000</v>
      </c>
      <c r="O136">
        <v>8</v>
      </c>
      <c r="P136">
        <v>8</v>
      </c>
      <c r="Q136">
        <v>0.32515300000000003</v>
      </c>
      <c r="R136">
        <v>4.2396000000000003E-2</v>
      </c>
      <c r="S136">
        <v>4.1181000000000002E-2</v>
      </c>
      <c r="T136">
        <v>5.8406E-2</v>
      </c>
    </row>
    <row r="137" spans="1:20">
      <c r="A137">
        <v>10107</v>
      </c>
      <c r="B137">
        <v>19970530</v>
      </c>
      <c r="C137">
        <v>11</v>
      </c>
      <c r="D137" t="s">
        <v>77</v>
      </c>
      <c r="E137" t="s">
        <v>78</v>
      </c>
      <c r="F137">
        <v>8048</v>
      </c>
      <c r="K137">
        <v>124</v>
      </c>
      <c r="L137">
        <v>1647301</v>
      </c>
      <c r="M137">
        <v>2.0576000000000001E-2</v>
      </c>
      <c r="N137">
        <v>1191000</v>
      </c>
      <c r="O137">
        <v>8</v>
      </c>
      <c r="P137">
        <v>8</v>
      </c>
      <c r="Q137">
        <v>2.0576000000000001E-2</v>
      </c>
      <c r="R137">
        <v>7.1639999999999995E-2</v>
      </c>
      <c r="S137">
        <v>6.9787000000000002E-2</v>
      </c>
      <c r="T137">
        <v>5.8576999999999997E-2</v>
      </c>
    </row>
    <row r="138" spans="1:20">
      <c r="A138">
        <v>10107</v>
      </c>
      <c r="B138">
        <v>19970630</v>
      </c>
      <c r="C138">
        <v>11</v>
      </c>
      <c r="D138" t="s">
        <v>77</v>
      </c>
      <c r="E138" t="s">
        <v>78</v>
      </c>
      <c r="F138">
        <v>8048</v>
      </c>
      <c r="K138">
        <v>126.375</v>
      </c>
      <c r="L138">
        <v>1248304</v>
      </c>
      <c r="M138">
        <v>1.9153E-2</v>
      </c>
      <c r="N138">
        <v>1204000</v>
      </c>
      <c r="O138">
        <v>8</v>
      </c>
      <c r="P138">
        <v>8</v>
      </c>
      <c r="Q138">
        <v>1.9153E-2</v>
      </c>
      <c r="R138">
        <v>4.4081000000000002E-2</v>
      </c>
      <c r="S138">
        <v>4.2689999999999999E-2</v>
      </c>
      <c r="T138">
        <v>4.3452999999999999E-2</v>
      </c>
    </row>
    <row r="139" spans="1:20">
      <c r="A139">
        <v>10107</v>
      </c>
      <c r="B139">
        <v>19970731</v>
      </c>
      <c r="C139">
        <v>11</v>
      </c>
      <c r="D139" t="s">
        <v>77</v>
      </c>
      <c r="E139" t="s">
        <v>78</v>
      </c>
      <c r="F139">
        <v>8048</v>
      </c>
      <c r="K139">
        <v>141.5</v>
      </c>
      <c r="L139">
        <v>2144034</v>
      </c>
      <c r="M139">
        <v>0.119683</v>
      </c>
      <c r="N139">
        <v>1204000</v>
      </c>
      <c r="O139">
        <v>8</v>
      </c>
      <c r="P139">
        <v>8</v>
      </c>
      <c r="Q139">
        <v>0.119683</v>
      </c>
      <c r="R139">
        <v>7.6512999999999998E-2</v>
      </c>
      <c r="S139">
        <v>7.5201000000000004E-2</v>
      </c>
      <c r="T139">
        <v>7.8122999999999998E-2</v>
      </c>
    </row>
    <row r="140" spans="1:20">
      <c r="A140">
        <v>10107</v>
      </c>
      <c r="B140">
        <v>19970829</v>
      </c>
      <c r="C140">
        <v>11</v>
      </c>
      <c r="D140" t="s">
        <v>77</v>
      </c>
      <c r="E140" t="s">
        <v>78</v>
      </c>
      <c r="F140">
        <v>8048</v>
      </c>
      <c r="K140">
        <v>132.1875</v>
      </c>
      <c r="L140">
        <v>1479293</v>
      </c>
      <c r="M140">
        <v>-6.5812999999999997E-2</v>
      </c>
      <c r="N140">
        <v>1204000</v>
      </c>
      <c r="O140">
        <v>8</v>
      </c>
      <c r="P140">
        <v>8</v>
      </c>
      <c r="Q140">
        <v>-6.5812999999999997E-2</v>
      </c>
      <c r="R140">
        <v>-3.6319999999999998E-2</v>
      </c>
      <c r="S140">
        <v>-3.7678000000000003E-2</v>
      </c>
      <c r="T140">
        <v>-5.7445999999999997E-2</v>
      </c>
    </row>
    <row r="141" spans="1:20">
      <c r="A141">
        <v>10107</v>
      </c>
      <c r="B141">
        <v>19970930</v>
      </c>
      <c r="C141">
        <v>11</v>
      </c>
      <c r="D141" t="s">
        <v>77</v>
      </c>
      <c r="E141" t="s">
        <v>78</v>
      </c>
      <c r="F141">
        <v>8048</v>
      </c>
      <c r="K141">
        <v>132.3125</v>
      </c>
      <c r="L141">
        <v>1542885</v>
      </c>
      <c r="M141">
        <v>9.4600000000000001E-4</v>
      </c>
      <c r="N141">
        <v>1207000</v>
      </c>
      <c r="O141">
        <v>8</v>
      </c>
      <c r="P141">
        <v>8</v>
      </c>
      <c r="Q141">
        <v>9.4600000000000001E-4</v>
      </c>
      <c r="R141">
        <v>5.8452999999999998E-2</v>
      </c>
      <c r="S141">
        <v>5.7049000000000002E-2</v>
      </c>
      <c r="T141">
        <v>5.3154E-2</v>
      </c>
    </row>
    <row r="142" spans="1:20">
      <c r="A142">
        <v>10107</v>
      </c>
      <c r="B142">
        <v>19971031</v>
      </c>
      <c r="C142">
        <v>11</v>
      </c>
      <c r="D142" t="s">
        <v>77</v>
      </c>
      <c r="E142" t="s">
        <v>78</v>
      </c>
      <c r="F142">
        <v>8048</v>
      </c>
      <c r="K142">
        <v>130</v>
      </c>
      <c r="L142">
        <v>1949517</v>
      </c>
      <c r="M142">
        <v>-1.7478E-2</v>
      </c>
      <c r="N142">
        <v>1207000</v>
      </c>
      <c r="O142">
        <v>8</v>
      </c>
      <c r="P142">
        <v>8</v>
      </c>
      <c r="Q142">
        <v>-1.7478E-2</v>
      </c>
      <c r="R142">
        <v>-3.4431999999999997E-2</v>
      </c>
      <c r="S142">
        <v>-3.5501999999999999E-2</v>
      </c>
      <c r="T142">
        <v>-3.4478000000000002E-2</v>
      </c>
    </row>
    <row r="143" spans="1:20">
      <c r="A143">
        <v>10107</v>
      </c>
      <c r="B143">
        <v>19971128</v>
      </c>
      <c r="C143">
        <v>11</v>
      </c>
      <c r="D143" t="s">
        <v>77</v>
      </c>
      <c r="E143" t="s">
        <v>78</v>
      </c>
      <c r="F143">
        <v>8048</v>
      </c>
      <c r="K143">
        <v>141.5</v>
      </c>
      <c r="L143">
        <v>1174645</v>
      </c>
      <c r="M143">
        <v>8.8461999999999999E-2</v>
      </c>
      <c r="N143">
        <v>1207000</v>
      </c>
      <c r="O143">
        <v>8</v>
      </c>
      <c r="P143">
        <v>8</v>
      </c>
      <c r="Q143">
        <v>8.8461999999999999E-2</v>
      </c>
      <c r="R143">
        <v>3.0353999999999999E-2</v>
      </c>
      <c r="S143">
        <v>2.8840999999999999E-2</v>
      </c>
      <c r="T143">
        <v>4.4587000000000002E-2</v>
      </c>
    </row>
    <row r="144" spans="1:20">
      <c r="A144">
        <v>10107</v>
      </c>
      <c r="B144">
        <v>19971231</v>
      </c>
      <c r="C144">
        <v>11</v>
      </c>
      <c r="D144" t="s">
        <v>77</v>
      </c>
      <c r="E144" t="s">
        <v>78</v>
      </c>
      <c r="F144">
        <v>8048</v>
      </c>
      <c r="K144">
        <v>129.25</v>
      </c>
      <c r="L144">
        <v>1868560</v>
      </c>
      <c r="M144">
        <v>-8.6571999999999996E-2</v>
      </c>
      <c r="N144">
        <v>1207000</v>
      </c>
      <c r="O144">
        <v>8</v>
      </c>
      <c r="P144">
        <v>8</v>
      </c>
      <c r="Q144">
        <v>-8.6571999999999996E-2</v>
      </c>
      <c r="R144">
        <v>1.7822000000000001E-2</v>
      </c>
      <c r="S144">
        <v>1.6306999999999999E-2</v>
      </c>
      <c r="T144">
        <v>1.5731999999999999E-2</v>
      </c>
    </row>
    <row r="145" spans="1:20">
      <c r="A145">
        <v>10107</v>
      </c>
      <c r="B145">
        <v>19980130</v>
      </c>
      <c r="C145">
        <v>11</v>
      </c>
      <c r="D145" t="s">
        <v>77</v>
      </c>
      <c r="E145" t="s">
        <v>78</v>
      </c>
      <c r="F145">
        <v>8048</v>
      </c>
      <c r="K145">
        <v>149.1875</v>
      </c>
      <c r="L145">
        <v>1885365</v>
      </c>
      <c r="M145">
        <v>0.154255</v>
      </c>
      <c r="N145">
        <v>1207000</v>
      </c>
      <c r="O145">
        <v>8</v>
      </c>
      <c r="P145">
        <v>8</v>
      </c>
      <c r="Q145">
        <v>0.154255</v>
      </c>
      <c r="R145">
        <v>4.5110000000000003E-3</v>
      </c>
      <c r="S145">
        <v>3.6329999999999999E-3</v>
      </c>
      <c r="T145">
        <v>1.0149999999999999E-2</v>
      </c>
    </row>
    <row r="146" spans="1:20">
      <c r="A146">
        <v>10107</v>
      </c>
      <c r="B146">
        <v>19980227</v>
      </c>
      <c r="C146">
        <v>11</v>
      </c>
      <c r="D146" t="s">
        <v>77</v>
      </c>
      <c r="E146" t="s">
        <v>78</v>
      </c>
      <c r="F146">
        <v>8048</v>
      </c>
      <c r="G146">
        <v>5523</v>
      </c>
      <c r="H146">
        <v>0</v>
      </c>
      <c r="I146">
        <v>1</v>
      </c>
      <c r="J146">
        <v>1</v>
      </c>
      <c r="K146">
        <v>84.75</v>
      </c>
      <c r="L146">
        <v>2352682</v>
      </c>
      <c r="M146">
        <v>0.136154</v>
      </c>
      <c r="N146">
        <v>2414000</v>
      </c>
      <c r="O146">
        <v>4</v>
      </c>
      <c r="P146">
        <v>4</v>
      </c>
      <c r="Q146">
        <v>0.136154</v>
      </c>
      <c r="R146">
        <v>7.3320999999999997E-2</v>
      </c>
      <c r="S146">
        <v>7.1816000000000005E-2</v>
      </c>
      <c r="T146">
        <v>7.0448999999999998E-2</v>
      </c>
    </row>
    <row r="147" spans="1:20">
      <c r="A147">
        <v>10107</v>
      </c>
      <c r="B147">
        <v>19980331</v>
      </c>
      <c r="C147">
        <v>11</v>
      </c>
      <c r="D147" t="s">
        <v>77</v>
      </c>
      <c r="E147" t="s">
        <v>78</v>
      </c>
      <c r="F147">
        <v>8048</v>
      </c>
      <c r="K147">
        <v>89.5</v>
      </c>
      <c r="L147">
        <v>2813645</v>
      </c>
      <c r="M147">
        <v>5.6047E-2</v>
      </c>
      <c r="N147">
        <v>2464072</v>
      </c>
      <c r="O147">
        <v>4</v>
      </c>
      <c r="P147">
        <v>4</v>
      </c>
      <c r="Q147">
        <v>5.6047E-2</v>
      </c>
      <c r="R147">
        <v>5.1272999999999999E-2</v>
      </c>
      <c r="S147">
        <v>5.0015999999999998E-2</v>
      </c>
      <c r="T147">
        <v>4.9945999999999997E-2</v>
      </c>
    </row>
    <row r="148" spans="1:20">
      <c r="A148">
        <v>10107</v>
      </c>
      <c r="B148">
        <v>19980430</v>
      </c>
      <c r="C148">
        <v>11</v>
      </c>
      <c r="D148" t="s">
        <v>77</v>
      </c>
      <c r="E148" t="s">
        <v>78</v>
      </c>
      <c r="F148">
        <v>8048</v>
      </c>
      <c r="K148">
        <v>90.125</v>
      </c>
      <c r="L148">
        <v>2601052</v>
      </c>
      <c r="M148">
        <v>6.9829999999999996E-3</v>
      </c>
      <c r="N148">
        <v>2464072</v>
      </c>
      <c r="O148">
        <v>4</v>
      </c>
      <c r="P148">
        <v>4</v>
      </c>
      <c r="Q148">
        <v>6.9829999999999996E-3</v>
      </c>
      <c r="R148">
        <v>1.0924E-2</v>
      </c>
      <c r="S148">
        <v>9.9229999999999995E-3</v>
      </c>
      <c r="T148">
        <v>9.0760000000000007E-3</v>
      </c>
    </row>
    <row r="149" spans="1:20">
      <c r="A149">
        <v>10107</v>
      </c>
      <c r="B149">
        <v>19980529</v>
      </c>
      <c r="C149">
        <v>11</v>
      </c>
      <c r="D149" t="s">
        <v>77</v>
      </c>
      <c r="E149" t="s">
        <v>78</v>
      </c>
      <c r="F149">
        <v>8048</v>
      </c>
      <c r="K149">
        <v>84.8125</v>
      </c>
      <c r="L149">
        <v>2802361</v>
      </c>
      <c r="M149">
        <v>-5.8945999999999998E-2</v>
      </c>
      <c r="N149">
        <v>2464072</v>
      </c>
      <c r="O149">
        <v>4</v>
      </c>
      <c r="P149">
        <v>4</v>
      </c>
      <c r="Q149">
        <v>-5.8945999999999998E-2</v>
      </c>
      <c r="R149">
        <v>-2.5746000000000002E-2</v>
      </c>
      <c r="S149">
        <v>-2.7038E-2</v>
      </c>
      <c r="T149">
        <v>-1.8825999999999999E-2</v>
      </c>
    </row>
    <row r="150" spans="1:20">
      <c r="A150">
        <v>10107</v>
      </c>
      <c r="B150">
        <v>19980630</v>
      </c>
      <c r="C150">
        <v>11</v>
      </c>
      <c r="D150" t="s">
        <v>77</v>
      </c>
      <c r="E150" t="s">
        <v>78</v>
      </c>
      <c r="F150">
        <v>8048</v>
      </c>
      <c r="K150">
        <v>108.375</v>
      </c>
      <c r="L150">
        <v>3106879</v>
      </c>
      <c r="M150">
        <v>0.27781899999999998</v>
      </c>
      <c r="N150">
        <v>2484636</v>
      </c>
      <c r="O150">
        <v>4</v>
      </c>
      <c r="P150">
        <v>4</v>
      </c>
      <c r="Q150">
        <v>0.27781899999999998</v>
      </c>
      <c r="R150">
        <v>3.1838999999999999E-2</v>
      </c>
      <c r="S150">
        <v>3.0620000000000001E-2</v>
      </c>
      <c r="T150">
        <v>3.9438000000000001E-2</v>
      </c>
    </row>
    <row r="151" spans="1:20">
      <c r="A151">
        <v>10107</v>
      </c>
      <c r="B151">
        <v>19980731</v>
      </c>
      <c r="C151">
        <v>11</v>
      </c>
      <c r="D151" t="s">
        <v>77</v>
      </c>
      <c r="E151" t="s">
        <v>78</v>
      </c>
      <c r="F151">
        <v>8048</v>
      </c>
      <c r="K151">
        <v>109.9375</v>
      </c>
      <c r="L151">
        <v>3106531</v>
      </c>
      <c r="M151">
        <v>1.4418E-2</v>
      </c>
      <c r="N151">
        <v>2484636</v>
      </c>
      <c r="O151">
        <v>4</v>
      </c>
      <c r="P151">
        <v>4</v>
      </c>
      <c r="Q151">
        <v>1.4418E-2</v>
      </c>
      <c r="R151">
        <v>-2.3376999999999998E-2</v>
      </c>
      <c r="S151">
        <v>-2.4353E-2</v>
      </c>
      <c r="T151">
        <v>-1.1615E-2</v>
      </c>
    </row>
    <row r="152" spans="1:20">
      <c r="A152">
        <v>10107</v>
      </c>
      <c r="B152">
        <v>19980831</v>
      </c>
      <c r="C152">
        <v>11</v>
      </c>
      <c r="D152" t="s">
        <v>77</v>
      </c>
      <c r="E152" t="s">
        <v>78</v>
      </c>
      <c r="F152">
        <v>8048</v>
      </c>
      <c r="K152">
        <v>95.9375</v>
      </c>
      <c r="L152">
        <v>3435782</v>
      </c>
      <c r="M152">
        <v>-0.12734500000000001</v>
      </c>
      <c r="N152">
        <v>2484636</v>
      </c>
      <c r="O152">
        <v>4</v>
      </c>
      <c r="P152">
        <v>4</v>
      </c>
      <c r="Q152">
        <v>-0.12734500000000001</v>
      </c>
      <c r="R152">
        <v>-0.15786</v>
      </c>
      <c r="S152">
        <v>-0.159168</v>
      </c>
      <c r="T152">
        <v>-0.14579700000000001</v>
      </c>
    </row>
    <row r="153" spans="1:20">
      <c r="A153">
        <v>10107</v>
      </c>
      <c r="B153">
        <v>19980930</v>
      </c>
      <c r="C153">
        <v>11</v>
      </c>
      <c r="D153" t="s">
        <v>77</v>
      </c>
      <c r="E153" t="s">
        <v>78</v>
      </c>
      <c r="F153">
        <v>8048</v>
      </c>
      <c r="K153">
        <v>110.0625</v>
      </c>
      <c r="L153">
        <v>3060195</v>
      </c>
      <c r="M153">
        <v>0.147231</v>
      </c>
      <c r="N153">
        <v>2488000</v>
      </c>
      <c r="O153">
        <v>4</v>
      </c>
      <c r="P153">
        <v>4</v>
      </c>
      <c r="Q153">
        <v>0.147231</v>
      </c>
      <c r="R153">
        <v>6.3813999999999996E-2</v>
      </c>
      <c r="S153">
        <v>6.2295000000000003E-2</v>
      </c>
      <c r="T153">
        <v>6.2396E-2</v>
      </c>
    </row>
    <row r="154" spans="1:20">
      <c r="A154">
        <v>10107</v>
      </c>
      <c r="B154">
        <v>19981030</v>
      </c>
      <c r="C154">
        <v>11</v>
      </c>
      <c r="D154" t="s">
        <v>77</v>
      </c>
      <c r="E154" t="s">
        <v>78</v>
      </c>
      <c r="F154">
        <v>8048</v>
      </c>
      <c r="K154">
        <v>105.875</v>
      </c>
      <c r="L154">
        <v>4187730</v>
      </c>
      <c r="M154">
        <v>-3.8046999999999997E-2</v>
      </c>
      <c r="N154">
        <v>2493567</v>
      </c>
      <c r="O154">
        <v>4</v>
      </c>
      <c r="P154">
        <v>4</v>
      </c>
      <c r="Q154">
        <v>-3.8046999999999997E-2</v>
      </c>
      <c r="R154">
        <v>7.4406E-2</v>
      </c>
      <c r="S154">
        <v>7.3388999999999996E-2</v>
      </c>
      <c r="T154">
        <v>8.0294000000000004E-2</v>
      </c>
    </row>
    <row r="155" spans="1:20">
      <c r="A155">
        <v>10107</v>
      </c>
      <c r="B155">
        <v>19981130</v>
      </c>
      <c r="C155">
        <v>11</v>
      </c>
      <c r="D155" t="s">
        <v>77</v>
      </c>
      <c r="E155" t="s">
        <v>78</v>
      </c>
      <c r="F155">
        <v>8048</v>
      </c>
      <c r="K155">
        <v>122</v>
      </c>
      <c r="L155">
        <v>2957360</v>
      </c>
      <c r="M155">
        <v>0.15230199999999999</v>
      </c>
      <c r="N155">
        <v>2493567</v>
      </c>
      <c r="O155">
        <v>4</v>
      </c>
      <c r="P155">
        <v>4</v>
      </c>
      <c r="Q155">
        <v>0.15230199999999999</v>
      </c>
      <c r="R155">
        <v>6.2001000000000001E-2</v>
      </c>
      <c r="S155">
        <v>6.0593000000000001E-2</v>
      </c>
      <c r="T155">
        <v>5.9125999999999998E-2</v>
      </c>
    </row>
    <row r="156" spans="1:20">
      <c r="A156">
        <v>10107</v>
      </c>
      <c r="B156">
        <v>19981231</v>
      </c>
      <c r="C156">
        <v>11</v>
      </c>
      <c r="D156" t="s">
        <v>77</v>
      </c>
      <c r="E156" t="s">
        <v>78</v>
      </c>
      <c r="F156">
        <v>8048</v>
      </c>
      <c r="K156">
        <v>138.6875</v>
      </c>
      <c r="L156">
        <v>2836394</v>
      </c>
      <c r="M156">
        <v>0.13678299999999999</v>
      </c>
      <c r="N156">
        <v>2470000</v>
      </c>
      <c r="O156">
        <v>4</v>
      </c>
      <c r="P156">
        <v>4</v>
      </c>
      <c r="Q156">
        <v>0.13678299999999999</v>
      </c>
      <c r="R156">
        <v>6.3058000000000003E-2</v>
      </c>
      <c r="S156">
        <v>6.1731000000000001E-2</v>
      </c>
      <c r="T156">
        <v>5.6375000000000001E-2</v>
      </c>
    </row>
    <row r="157" spans="1:20">
      <c r="A157">
        <v>10107</v>
      </c>
      <c r="B157">
        <v>19990129</v>
      </c>
      <c r="C157">
        <v>11</v>
      </c>
      <c r="D157" t="s">
        <v>77</v>
      </c>
      <c r="E157" t="s">
        <v>78</v>
      </c>
      <c r="F157">
        <v>8048</v>
      </c>
      <c r="K157">
        <v>175</v>
      </c>
      <c r="L157">
        <v>3777876</v>
      </c>
      <c r="M157">
        <v>0.26183000000000001</v>
      </c>
      <c r="N157">
        <v>2523459</v>
      </c>
      <c r="O157">
        <v>4</v>
      </c>
      <c r="P157">
        <v>4</v>
      </c>
      <c r="Q157">
        <v>0.26183000000000001</v>
      </c>
      <c r="R157">
        <v>3.8447000000000002E-2</v>
      </c>
      <c r="S157">
        <v>3.7645999999999999E-2</v>
      </c>
      <c r="T157">
        <v>4.1008999999999997E-2</v>
      </c>
    </row>
    <row r="158" spans="1:20">
      <c r="A158">
        <v>10107</v>
      </c>
      <c r="B158">
        <v>19990226</v>
      </c>
      <c r="C158">
        <v>11</v>
      </c>
      <c r="D158" t="s">
        <v>77</v>
      </c>
      <c r="E158" t="s">
        <v>78</v>
      </c>
      <c r="F158">
        <v>8048</v>
      </c>
      <c r="K158">
        <v>150.125</v>
      </c>
      <c r="L158">
        <v>4065799</v>
      </c>
      <c r="M158">
        <v>-0.14214299999999999</v>
      </c>
      <c r="N158">
        <v>2523459</v>
      </c>
      <c r="O158">
        <v>4</v>
      </c>
      <c r="P158">
        <v>4</v>
      </c>
      <c r="Q158">
        <v>-0.14214299999999999</v>
      </c>
      <c r="R158">
        <v>-3.8082999999999999E-2</v>
      </c>
      <c r="S158">
        <v>-3.9267999999999997E-2</v>
      </c>
      <c r="T158">
        <v>-3.2282999999999999E-2</v>
      </c>
    </row>
    <row r="159" spans="1:20">
      <c r="A159">
        <v>10107</v>
      </c>
      <c r="B159">
        <v>19990331</v>
      </c>
      <c r="C159">
        <v>11</v>
      </c>
      <c r="D159" t="s">
        <v>77</v>
      </c>
      <c r="E159" t="s">
        <v>78</v>
      </c>
      <c r="F159">
        <v>8048</v>
      </c>
      <c r="G159">
        <v>5523</v>
      </c>
      <c r="H159">
        <v>0</v>
      </c>
      <c r="I159">
        <v>1</v>
      </c>
      <c r="J159">
        <v>1</v>
      </c>
      <c r="K159">
        <v>89.625</v>
      </c>
      <c r="L159">
        <v>4532926</v>
      </c>
      <c r="M159">
        <v>0.19400500000000001</v>
      </c>
      <c r="N159">
        <v>5046918</v>
      </c>
      <c r="O159">
        <v>2</v>
      </c>
      <c r="P159">
        <v>2</v>
      </c>
      <c r="Q159">
        <v>0.19400500000000001</v>
      </c>
      <c r="R159">
        <v>3.7925E-2</v>
      </c>
      <c r="S159">
        <v>3.6651999999999997E-2</v>
      </c>
      <c r="T159">
        <v>3.8794000000000002E-2</v>
      </c>
    </row>
    <row r="160" spans="1:20">
      <c r="A160">
        <v>10107</v>
      </c>
      <c r="B160">
        <v>19990430</v>
      </c>
      <c r="C160">
        <v>11</v>
      </c>
      <c r="D160" t="s">
        <v>77</v>
      </c>
      <c r="E160" t="s">
        <v>78</v>
      </c>
      <c r="F160">
        <v>8048</v>
      </c>
      <c r="K160">
        <v>81.3125</v>
      </c>
      <c r="L160">
        <v>5908897</v>
      </c>
      <c r="M160">
        <v>-9.2747999999999997E-2</v>
      </c>
      <c r="N160">
        <v>5046918</v>
      </c>
      <c r="O160">
        <v>2</v>
      </c>
      <c r="P160">
        <v>2</v>
      </c>
      <c r="Q160">
        <v>-9.2747999999999997E-2</v>
      </c>
      <c r="R160">
        <v>4.9091999999999997E-2</v>
      </c>
      <c r="S160">
        <v>4.8271000000000001E-2</v>
      </c>
      <c r="T160">
        <v>3.7943999999999999E-2</v>
      </c>
    </row>
    <row r="161" spans="1:20">
      <c r="A161">
        <v>10107</v>
      </c>
      <c r="B161">
        <v>19990528</v>
      </c>
      <c r="C161">
        <v>11</v>
      </c>
      <c r="D161" t="s">
        <v>77</v>
      </c>
      <c r="E161" t="s">
        <v>78</v>
      </c>
      <c r="F161">
        <v>8048</v>
      </c>
      <c r="K161">
        <v>80.6875</v>
      </c>
      <c r="L161">
        <v>5744943</v>
      </c>
      <c r="M161">
        <v>-7.6860000000000001E-3</v>
      </c>
      <c r="N161">
        <v>5046918</v>
      </c>
      <c r="O161">
        <v>2</v>
      </c>
      <c r="P161">
        <v>2</v>
      </c>
      <c r="Q161">
        <v>-7.6860000000000001E-3</v>
      </c>
      <c r="R161">
        <v>-2.0708000000000001E-2</v>
      </c>
      <c r="S161">
        <v>-2.2384000000000001E-2</v>
      </c>
      <c r="T161">
        <v>-2.4969999999999999E-2</v>
      </c>
    </row>
    <row r="162" spans="1:20">
      <c r="A162">
        <v>10107</v>
      </c>
      <c r="B162">
        <v>19990630</v>
      </c>
      <c r="C162">
        <v>11</v>
      </c>
      <c r="D162" t="s">
        <v>77</v>
      </c>
      <c r="E162" t="s">
        <v>78</v>
      </c>
      <c r="F162">
        <v>8048</v>
      </c>
      <c r="K162">
        <v>90.1875</v>
      </c>
      <c r="L162">
        <v>4566073</v>
      </c>
      <c r="M162">
        <v>0.117738</v>
      </c>
      <c r="N162">
        <v>5141508</v>
      </c>
      <c r="O162">
        <v>2</v>
      </c>
      <c r="P162">
        <v>2</v>
      </c>
      <c r="Q162">
        <v>0.117738</v>
      </c>
      <c r="R162">
        <v>5.0823E-2</v>
      </c>
      <c r="S162">
        <v>4.9724999999999998E-2</v>
      </c>
      <c r="T162">
        <v>5.4438E-2</v>
      </c>
    </row>
    <row r="163" spans="1:20">
      <c r="A163">
        <v>10107</v>
      </c>
      <c r="B163">
        <v>19990730</v>
      </c>
      <c r="C163">
        <v>11</v>
      </c>
      <c r="D163" t="s">
        <v>77</v>
      </c>
      <c r="E163" t="s">
        <v>78</v>
      </c>
      <c r="F163">
        <v>8048</v>
      </c>
      <c r="K163">
        <v>85.8125</v>
      </c>
      <c r="L163">
        <v>5818089</v>
      </c>
      <c r="M163">
        <v>-4.8509999999999998E-2</v>
      </c>
      <c r="N163">
        <v>5141508</v>
      </c>
      <c r="O163">
        <v>2</v>
      </c>
      <c r="P163">
        <v>2</v>
      </c>
      <c r="Q163">
        <v>-4.8509999999999998E-2</v>
      </c>
      <c r="R163">
        <v>-3.0832999999999999E-2</v>
      </c>
      <c r="S163">
        <v>-3.1710000000000002E-2</v>
      </c>
      <c r="T163">
        <v>-3.2045999999999998E-2</v>
      </c>
    </row>
    <row r="164" spans="1:20">
      <c r="A164">
        <v>10107</v>
      </c>
      <c r="B164">
        <v>19990831</v>
      </c>
      <c r="C164">
        <v>11</v>
      </c>
      <c r="D164" t="s">
        <v>77</v>
      </c>
      <c r="E164" t="s">
        <v>78</v>
      </c>
      <c r="F164">
        <v>8048</v>
      </c>
      <c r="K164">
        <v>92.5625</v>
      </c>
      <c r="L164">
        <v>6812745</v>
      </c>
      <c r="M164">
        <v>7.8659999999999994E-2</v>
      </c>
      <c r="N164">
        <v>5141508</v>
      </c>
      <c r="O164">
        <v>2</v>
      </c>
      <c r="P164">
        <v>2</v>
      </c>
      <c r="Q164">
        <v>7.8659999999999994E-2</v>
      </c>
      <c r="R164">
        <v>-9.9069999999999991E-3</v>
      </c>
      <c r="S164">
        <v>-1.1065E-2</v>
      </c>
      <c r="T164">
        <v>-6.254E-3</v>
      </c>
    </row>
    <row r="165" spans="1:20">
      <c r="A165">
        <v>10107</v>
      </c>
      <c r="B165">
        <v>19990930</v>
      </c>
      <c r="C165">
        <v>11</v>
      </c>
      <c r="D165" t="s">
        <v>77</v>
      </c>
      <c r="E165" t="s">
        <v>78</v>
      </c>
      <c r="F165">
        <v>8048</v>
      </c>
      <c r="K165">
        <v>90.5625</v>
      </c>
      <c r="L165">
        <v>5010137</v>
      </c>
      <c r="M165">
        <v>-2.1607000000000001E-2</v>
      </c>
      <c r="N165">
        <v>5160025</v>
      </c>
      <c r="O165">
        <v>2</v>
      </c>
      <c r="P165">
        <v>2</v>
      </c>
      <c r="Q165">
        <v>-2.1607000000000001E-2</v>
      </c>
      <c r="R165">
        <v>-2.2669000000000002E-2</v>
      </c>
      <c r="S165">
        <v>-2.3872000000000001E-2</v>
      </c>
      <c r="T165">
        <v>-2.8552000000000001E-2</v>
      </c>
    </row>
    <row r="166" spans="1:20">
      <c r="A166">
        <v>10107</v>
      </c>
      <c r="B166">
        <v>19991029</v>
      </c>
      <c r="C166">
        <v>11</v>
      </c>
      <c r="D166" t="s">
        <v>77</v>
      </c>
      <c r="E166" t="s">
        <v>78</v>
      </c>
      <c r="F166">
        <v>8048</v>
      </c>
      <c r="K166">
        <v>92.5625</v>
      </c>
      <c r="L166">
        <v>5387123</v>
      </c>
      <c r="M166">
        <v>2.2083999999999999E-2</v>
      </c>
      <c r="N166">
        <v>5160025</v>
      </c>
      <c r="O166">
        <v>2</v>
      </c>
      <c r="P166">
        <v>2</v>
      </c>
      <c r="Q166">
        <v>2.2083999999999999E-2</v>
      </c>
      <c r="R166">
        <v>6.2107000000000002E-2</v>
      </c>
      <c r="S166">
        <v>6.1317999999999998E-2</v>
      </c>
      <c r="T166">
        <v>6.2538999999999997E-2</v>
      </c>
    </row>
    <row r="167" spans="1:20">
      <c r="A167">
        <v>10107</v>
      </c>
      <c r="B167">
        <v>19991130</v>
      </c>
      <c r="C167">
        <v>11</v>
      </c>
      <c r="D167" t="s">
        <v>77</v>
      </c>
      <c r="E167" t="s">
        <v>78</v>
      </c>
      <c r="F167">
        <v>8048</v>
      </c>
      <c r="K167">
        <v>91.046880000000002</v>
      </c>
      <c r="L167">
        <v>7450925</v>
      </c>
      <c r="M167">
        <v>-1.6374E-2</v>
      </c>
      <c r="N167">
        <v>5160025</v>
      </c>
      <c r="O167">
        <v>2</v>
      </c>
      <c r="P167">
        <v>2</v>
      </c>
      <c r="Q167">
        <v>-1.6374E-2</v>
      </c>
      <c r="R167">
        <v>3.6822000000000001E-2</v>
      </c>
      <c r="S167">
        <v>3.5616000000000002E-2</v>
      </c>
      <c r="T167">
        <v>1.9061999999999999E-2</v>
      </c>
    </row>
    <row r="168" spans="1:20">
      <c r="A168">
        <v>10107</v>
      </c>
      <c r="B168">
        <v>19991231</v>
      </c>
      <c r="C168">
        <v>11</v>
      </c>
      <c r="D168" t="s">
        <v>77</v>
      </c>
      <c r="E168" t="s">
        <v>78</v>
      </c>
      <c r="F168">
        <v>8048</v>
      </c>
      <c r="K168">
        <v>116.75</v>
      </c>
      <c r="L168">
        <v>6408655</v>
      </c>
      <c r="M168">
        <v>0.282306</v>
      </c>
      <c r="N168">
        <v>5160025</v>
      </c>
      <c r="O168">
        <v>2</v>
      </c>
      <c r="P168">
        <v>2</v>
      </c>
      <c r="Q168">
        <v>0.282306</v>
      </c>
      <c r="R168">
        <v>8.3745E-2</v>
      </c>
      <c r="S168">
        <v>8.2630999999999996E-2</v>
      </c>
      <c r="T168">
        <v>5.7844E-2</v>
      </c>
    </row>
    <row r="169" spans="1:20">
      <c r="A169">
        <v>10107</v>
      </c>
      <c r="B169">
        <v>20000131</v>
      </c>
      <c r="C169">
        <v>11</v>
      </c>
      <c r="D169" t="s">
        <v>77</v>
      </c>
      <c r="E169" t="s">
        <v>78</v>
      </c>
      <c r="F169">
        <v>8048</v>
      </c>
      <c r="K169">
        <v>97.875</v>
      </c>
      <c r="L169">
        <v>6483703</v>
      </c>
      <c r="M169">
        <v>-0.16167000000000001</v>
      </c>
      <c r="N169">
        <v>5160025</v>
      </c>
      <c r="O169">
        <v>2</v>
      </c>
      <c r="P169">
        <v>2</v>
      </c>
      <c r="Q169">
        <v>-0.16167000000000001</v>
      </c>
      <c r="R169">
        <v>-3.9621999999999997E-2</v>
      </c>
      <c r="S169">
        <v>-4.0263E-2</v>
      </c>
      <c r="T169">
        <v>-5.0903999999999998E-2</v>
      </c>
    </row>
    <row r="170" spans="1:20">
      <c r="A170">
        <v>10107</v>
      </c>
      <c r="B170">
        <v>20000229</v>
      </c>
      <c r="C170">
        <v>11</v>
      </c>
      <c r="D170" t="s">
        <v>77</v>
      </c>
      <c r="E170" t="s">
        <v>78</v>
      </c>
      <c r="F170">
        <v>8048</v>
      </c>
      <c r="K170">
        <v>89.375</v>
      </c>
      <c r="L170">
        <v>6757608</v>
      </c>
      <c r="M170">
        <v>-8.6845000000000006E-2</v>
      </c>
      <c r="N170">
        <v>5160025</v>
      </c>
      <c r="O170">
        <v>2</v>
      </c>
      <c r="P170">
        <v>2</v>
      </c>
      <c r="Q170">
        <v>-8.6845000000000006E-2</v>
      </c>
      <c r="R170">
        <v>3.1759999999999997E-2</v>
      </c>
      <c r="S170">
        <v>3.0657E-2</v>
      </c>
      <c r="T170">
        <v>-2.0108000000000001E-2</v>
      </c>
    </row>
    <row r="171" spans="1:20">
      <c r="A171">
        <v>10107</v>
      </c>
      <c r="B171">
        <v>20000331</v>
      </c>
      <c r="C171">
        <v>11</v>
      </c>
      <c r="D171" t="s">
        <v>77</v>
      </c>
      <c r="E171" t="s">
        <v>78</v>
      </c>
      <c r="F171">
        <v>8048</v>
      </c>
      <c r="K171">
        <v>106.25</v>
      </c>
      <c r="L171">
        <v>10281131</v>
      </c>
      <c r="M171">
        <v>0.18881100000000001</v>
      </c>
      <c r="N171">
        <v>5242000</v>
      </c>
      <c r="O171">
        <v>2</v>
      </c>
      <c r="P171">
        <v>2</v>
      </c>
      <c r="Q171">
        <v>0.18881100000000001</v>
      </c>
      <c r="R171">
        <v>5.3498999999999998E-2</v>
      </c>
      <c r="S171">
        <v>5.2514999999999999E-2</v>
      </c>
      <c r="T171">
        <v>9.672E-2</v>
      </c>
    </row>
    <row r="172" spans="1:20">
      <c r="A172">
        <v>10107</v>
      </c>
      <c r="B172">
        <v>20000428</v>
      </c>
      <c r="C172">
        <v>11</v>
      </c>
      <c r="D172" t="s">
        <v>77</v>
      </c>
      <c r="E172" t="s">
        <v>78</v>
      </c>
      <c r="F172">
        <v>8048</v>
      </c>
      <c r="K172">
        <v>69.75</v>
      </c>
      <c r="L172">
        <v>11517236</v>
      </c>
      <c r="M172">
        <v>-0.34352899999999997</v>
      </c>
      <c r="N172">
        <v>5262405</v>
      </c>
      <c r="O172">
        <v>2</v>
      </c>
      <c r="P172">
        <v>2</v>
      </c>
      <c r="Q172">
        <v>-0.34352899999999997</v>
      </c>
      <c r="R172">
        <v>-5.9519000000000002E-2</v>
      </c>
      <c r="S172">
        <v>-6.0310000000000002E-2</v>
      </c>
      <c r="T172">
        <v>-3.0796E-2</v>
      </c>
    </row>
    <row r="173" spans="1:20">
      <c r="A173">
        <v>10107</v>
      </c>
      <c r="B173">
        <v>20000531</v>
      </c>
      <c r="C173">
        <v>11</v>
      </c>
      <c r="D173" t="s">
        <v>77</v>
      </c>
      <c r="E173" t="s">
        <v>78</v>
      </c>
      <c r="F173">
        <v>8048</v>
      </c>
      <c r="K173">
        <v>62.5625</v>
      </c>
      <c r="L173">
        <v>6813061</v>
      </c>
      <c r="M173">
        <v>-0.103047</v>
      </c>
      <c r="N173">
        <v>5262405</v>
      </c>
      <c r="O173">
        <v>2</v>
      </c>
      <c r="P173">
        <v>2</v>
      </c>
      <c r="Q173">
        <v>-0.103047</v>
      </c>
      <c r="R173">
        <v>-3.8859999999999999E-2</v>
      </c>
      <c r="S173">
        <v>-4.002E-2</v>
      </c>
      <c r="T173">
        <v>-2.1915E-2</v>
      </c>
    </row>
    <row r="174" spans="1:20">
      <c r="A174">
        <v>10107</v>
      </c>
      <c r="B174">
        <v>20000630</v>
      </c>
      <c r="C174">
        <v>11</v>
      </c>
      <c r="D174" t="s">
        <v>77</v>
      </c>
      <c r="E174" t="s">
        <v>78</v>
      </c>
      <c r="F174">
        <v>8048</v>
      </c>
      <c r="K174">
        <v>80</v>
      </c>
      <c r="L174">
        <v>7451455</v>
      </c>
      <c r="M174">
        <v>0.278721</v>
      </c>
      <c r="N174">
        <v>5262405</v>
      </c>
      <c r="O174">
        <v>2</v>
      </c>
      <c r="P174">
        <v>2</v>
      </c>
      <c r="Q174">
        <v>0.278721</v>
      </c>
      <c r="R174">
        <v>5.1575999999999997E-2</v>
      </c>
      <c r="S174">
        <v>5.0778999999999998E-2</v>
      </c>
      <c r="T174">
        <v>2.3934E-2</v>
      </c>
    </row>
    <row r="175" spans="1:20">
      <c r="A175">
        <v>10107</v>
      </c>
      <c r="B175">
        <v>20000731</v>
      </c>
      <c r="C175">
        <v>11</v>
      </c>
      <c r="D175" t="s">
        <v>77</v>
      </c>
      <c r="E175" t="s">
        <v>78</v>
      </c>
      <c r="F175">
        <v>8048</v>
      </c>
      <c r="K175">
        <v>69.8125</v>
      </c>
      <c r="L175">
        <v>6249255</v>
      </c>
      <c r="M175">
        <v>-0.12734400000000001</v>
      </c>
      <c r="N175">
        <v>5262405</v>
      </c>
      <c r="O175">
        <v>2</v>
      </c>
      <c r="P175">
        <v>2</v>
      </c>
      <c r="Q175">
        <v>-0.12734400000000001</v>
      </c>
      <c r="R175">
        <v>-1.7679E-2</v>
      </c>
      <c r="S175">
        <v>-1.8398999999999999E-2</v>
      </c>
      <c r="T175">
        <v>-1.6341000000000001E-2</v>
      </c>
    </row>
    <row r="176" spans="1:20">
      <c r="A176">
        <v>10107</v>
      </c>
      <c r="B176">
        <v>20000831</v>
      </c>
      <c r="C176">
        <v>11</v>
      </c>
      <c r="D176" t="s">
        <v>77</v>
      </c>
      <c r="E176" t="s">
        <v>78</v>
      </c>
      <c r="F176">
        <v>8048</v>
      </c>
      <c r="K176">
        <v>69.8125</v>
      </c>
      <c r="L176">
        <v>6179190</v>
      </c>
      <c r="M176">
        <v>0</v>
      </c>
      <c r="N176">
        <v>5262405</v>
      </c>
      <c r="O176">
        <v>2</v>
      </c>
      <c r="P176">
        <v>2</v>
      </c>
      <c r="Q176">
        <v>0</v>
      </c>
      <c r="R176">
        <v>7.4983999999999995E-2</v>
      </c>
      <c r="S176">
        <v>7.3802999999999994E-2</v>
      </c>
      <c r="T176">
        <v>6.0699000000000003E-2</v>
      </c>
    </row>
    <row r="177" spans="1:20">
      <c r="A177">
        <v>10107</v>
      </c>
      <c r="B177">
        <v>20000929</v>
      </c>
      <c r="C177">
        <v>11</v>
      </c>
      <c r="D177" t="s">
        <v>77</v>
      </c>
      <c r="E177" t="s">
        <v>78</v>
      </c>
      <c r="F177">
        <v>8048</v>
      </c>
      <c r="K177">
        <v>60.3125</v>
      </c>
      <c r="L177">
        <v>7253379</v>
      </c>
      <c r="M177">
        <v>-0.13607900000000001</v>
      </c>
      <c r="N177">
        <v>5332338</v>
      </c>
      <c r="O177">
        <v>2</v>
      </c>
      <c r="P177">
        <v>2</v>
      </c>
      <c r="Q177">
        <v>-0.13607900000000001</v>
      </c>
      <c r="R177">
        <v>-5.1153999999999998E-2</v>
      </c>
      <c r="S177">
        <v>-5.1894999999999997E-2</v>
      </c>
      <c r="T177">
        <v>-5.3483000000000003E-2</v>
      </c>
    </row>
    <row r="178" spans="1:20">
      <c r="A178">
        <v>10107</v>
      </c>
      <c r="B178">
        <v>20001031</v>
      </c>
      <c r="C178">
        <v>11</v>
      </c>
      <c r="D178" t="s">
        <v>77</v>
      </c>
      <c r="E178" t="s">
        <v>78</v>
      </c>
      <c r="F178">
        <v>8048</v>
      </c>
      <c r="K178">
        <v>68.875</v>
      </c>
      <c r="L178">
        <v>12497499</v>
      </c>
      <c r="M178">
        <v>0.14196900000000001</v>
      </c>
      <c r="N178">
        <v>5332338</v>
      </c>
      <c r="O178">
        <v>2</v>
      </c>
      <c r="P178">
        <v>2</v>
      </c>
      <c r="Q178">
        <v>0.14196900000000001</v>
      </c>
      <c r="R178">
        <v>-2.4479999999999998E-2</v>
      </c>
      <c r="S178">
        <v>-2.5155E-2</v>
      </c>
      <c r="T178">
        <v>-4.9490000000000003E-3</v>
      </c>
    </row>
    <row r="179" spans="1:20">
      <c r="A179">
        <v>10107</v>
      </c>
      <c r="B179">
        <v>20001130</v>
      </c>
      <c r="C179">
        <v>11</v>
      </c>
      <c r="D179" t="s">
        <v>77</v>
      </c>
      <c r="E179" t="s">
        <v>78</v>
      </c>
      <c r="F179">
        <v>8048</v>
      </c>
      <c r="K179">
        <v>57.375</v>
      </c>
      <c r="L179">
        <v>10067666</v>
      </c>
      <c r="M179">
        <v>-0.16696900000000001</v>
      </c>
      <c r="N179">
        <v>5332338</v>
      </c>
      <c r="O179">
        <v>2</v>
      </c>
      <c r="P179">
        <v>2</v>
      </c>
      <c r="Q179">
        <v>-0.16696900000000001</v>
      </c>
      <c r="R179">
        <v>-0.102365</v>
      </c>
      <c r="S179">
        <v>-0.103574</v>
      </c>
      <c r="T179">
        <v>-8.0069000000000001E-2</v>
      </c>
    </row>
    <row r="180" spans="1:20">
      <c r="A180">
        <v>10107</v>
      </c>
      <c r="B180">
        <v>20001229</v>
      </c>
      <c r="C180">
        <v>11</v>
      </c>
      <c r="D180" t="s">
        <v>77</v>
      </c>
      <c r="E180" t="s">
        <v>78</v>
      </c>
      <c r="F180">
        <v>8048</v>
      </c>
      <c r="K180">
        <v>43.375</v>
      </c>
      <c r="L180">
        <v>11682205</v>
      </c>
      <c r="M180">
        <v>-0.244009</v>
      </c>
      <c r="N180">
        <v>5332338</v>
      </c>
      <c r="O180">
        <v>2</v>
      </c>
      <c r="P180">
        <v>2</v>
      </c>
      <c r="Q180">
        <v>-0.244009</v>
      </c>
      <c r="R180">
        <v>2.0449999999999999E-2</v>
      </c>
      <c r="S180">
        <v>1.9455E-2</v>
      </c>
      <c r="T180">
        <v>4.0530000000000002E-3</v>
      </c>
    </row>
    <row r="181" spans="1:20">
      <c r="A181">
        <v>10107</v>
      </c>
      <c r="B181">
        <v>20010131</v>
      </c>
      <c r="C181">
        <v>11</v>
      </c>
      <c r="D181" t="s">
        <v>77</v>
      </c>
      <c r="E181" t="s">
        <v>78</v>
      </c>
      <c r="F181">
        <v>8048</v>
      </c>
      <c r="K181">
        <v>61.0625</v>
      </c>
      <c r="L181">
        <v>10208871</v>
      </c>
      <c r="M181">
        <v>0.407781</v>
      </c>
      <c r="N181">
        <v>5335391</v>
      </c>
      <c r="O181">
        <v>2</v>
      </c>
      <c r="P181">
        <v>2</v>
      </c>
      <c r="Q181">
        <v>0.407781</v>
      </c>
      <c r="R181">
        <v>3.9574999999999999E-2</v>
      </c>
      <c r="S181">
        <v>3.8787000000000002E-2</v>
      </c>
      <c r="T181">
        <v>3.4637000000000001E-2</v>
      </c>
    </row>
    <row r="182" spans="1:20">
      <c r="A182">
        <v>10107</v>
      </c>
      <c r="B182">
        <v>20010228</v>
      </c>
      <c r="C182">
        <v>11</v>
      </c>
      <c r="D182" t="s">
        <v>77</v>
      </c>
      <c r="E182" t="s">
        <v>78</v>
      </c>
      <c r="F182">
        <v>8048</v>
      </c>
      <c r="K182">
        <v>59</v>
      </c>
      <c r="L182">
        <v>7837730</v>
      </c>
      <c r="M182">
        <v>-3.3777000000000001E-2</v>
      </c>
      <c r="N182">
        <v>5335391</v>
      </c>
      <c r="O182">
        <v>2</v>
      </c>
      <c r="P182">
        <v>2</v>
      </c>
      <c r="Q182">
        <v>-3.3777000000000001E-2</v>
      </c>
      <c r="R182">
        <v>-9.9084000000000005E-2</v>
      </c>
      <c r="S182">
        <v>-0.10018299999999999</v>
      </c>
      <c r="T182">
        <v>-9.2290999999999998E-2</v>
      </c>
    </row>
    <row r="183" spans="1:20">
      <c r="A183">
        <v>10107</v>
      </c>
      <c r="B183">
        <v>20010330</v>
      </c>
      <c r="C183">
        <v>11</v>
      </c>
      <c r="D183" t="s">
        <v>77</v>
      </c>
      <c r="E183" t="s">
        <v>78</v>
      </c>
      <c r="F183">
        <v>8048</v>
      </c>
      <c r="K183">
        <v>54.6875</v>
      </c>
      <c r="L183">
        <v>9638464</v>
      </c>
      <c r="M183">
        <v>-7.3093000000000005E-2</v>
      </c>
      <c r="N183">
        <v>5336000</v>
      </c>
      <c r="O183">
        <v>2</v>
      </c>
      <c r="P183">
        <v>2</v>
      </c>
      <c r="Q183">
        <v>-7.3093000000000005E-2</v>
      </c>
      <c r="R183">
        <v>-7.0407999999999998E-2</v>
      </c>
      <c r="S183">
        <v>-7.1363999999999997E-2</v>
      </c>
      <c r="T183">
        <v>-6.4204999999999998E-2</v>
      </c>
    </row>
    <row r="184" spans="1:20">
      <c r="A184">
        <v>10107</v>
      </c>
      <c r="B184">
        <v>20010430</v>
      </c>
      <c r="C184">
        <v>11</v>
      </c>
      <c r="D184" t="s">
        <v>77</v>
      </c>
      <c r="E184" t="s">
        <v>78</v>
      </c>
      <c r="F184">
        <v>8048</v>
      </c>
      <c r="K184">
        <v>67.75</v>
      </c>
      <c r="L184">
        <v>10523016</v>
      </c>
      <c r="M184">
        <v>0.23885700000000001</v>
      </c>
      <c r="N184">
        <v>5382102</v>
      </c>
      <c r="O184">
        <v>2</v>
      </c>
      <c r="P184">
        <v>2</v>
      </c>
      <c r="Q184">
        <v>0.23885700000000001</v>
      </c>
      <c r="R184">
        <v>8.3835000000000007E-2</v>
      </c>
      <c r="S184">
        <v>8.2830000000000001E-2</v>
      </c>
      <c r="T184">
        <v>7.6813999999999993E-2</v>
      </c>
    </row>
    <row r="185" spans="1:20">
      <c r="A185">
        <v>10107</v>
      </c>
      <c r="B185">
        <v>20010531</v>
      </c>
      <c r="C185">
        <v>11</v>
      </c>
      <c r="D185" t="s">
        <v>77</v>
      </c>
      <c r="E185" t="s">
        <v>78</v>
      </c>
      <c r="F185">
        <v>8048</v>
      </c>
      <c r="K185">
        <v>69.180000000000007</v>
      </c>
      <c r="L185">
        <v>9022809</v>
      </c>
      <c r="M185">
        <v>2.1107000000000001E-2</v>
      </c>
      <c r="N185">
        <v>5382102</v>
      </c>
      <c r="O185">
        <v>2</v>
      </c>
      <c r="P185">
        <v>2</v>
      </c>
      <c r="Q185">
        <v>2.1107000000000001E-2</v>
      </c>
      <c r="R185">
        <v>1.0449999999999999E-2</v>
      </c>
      <c r="S185">
        <v>9.0639999999999991E-3</v>
      </c>
      <c r="T185">
        <v>5.0899999999999999E-3</v>
      </c>
    </row>
    <row r="186" spans="1:20">
      <c r="A186">
        <v>10107</v>
      </c>
      <c r="B186">
        <v>20010629</v>
      </c>
      <c r="C186">
        <v>11</v>
      </c>
      <c r="D186" t="s">
        <v>77</v>
      </c>
      <c r="E186" t="s">
        <v>78</v>
      </c>
      <c r="F186">
        <v>8048</v>
      </c>
      <c r="K186">
        <v>73</v>
      </c>
      <c r="L186">
        <v>7409690</v>
      </c>
      <c r="M186">
        <v>5.5218000000000003E-2</v>
      </c>
      <c r="N186">
        <v>5383000</v>
      </c>
      <c r="O186">
        <v>2</v>
      </c>
      <c r="P186">
        <v>2</v>
      </c>
      <c r="Q186">
        <v>5.5218000000000003E-2</v>
      </c>
      <c r="R186">
        <v>-1.7561E-2</v>
      </c>
      <c r="S186">
        <v>-1.8336000000000002E-2</v>
      </c>
      <c r="T186">
        <v>-2.5003999999999998E-2</v>
      </c>
    </row>
    <row r="187" spans="1:20">
      <c r="A187">
        <v>10107</v>
      </c>
      <c r="B187">
        <v>20010731</v>
      </c>
      <c r="C187">
        <v>11</v>
      </c>
      <c r="D187" t="s">
        <v>77</v>
      </c>
      <c r="E187" t="s">
        <v>78</v>
      </c>
      <c r="F187">
        <v>8048</v>
      </c>
      <c r="K187">
        <v>66.19</v>
      </c>
      <c r="L187">
        <v>7359091</v>
      </c>
      <c r="M187">
        <v>-9.3287999999999996E-2</v>
      </c>
      <c r="N187">
        <v>5383000</v>
      </c>
      <c r="O187">
        <v>2</v>
      </c>
      <c r="P187">
        <v>2</v>
      </c>
      <c r="Q187">
        <v>-9.3287999999999996E-2</v>
      </c>
      <c r="R187">
        <v>-1.8284000000000002E-2</v>
      </c>
      <c r="S187">
        <v>-1.925E-2</v>
      </c>
      <c r="T187">
        <v>-1.0772E-2</v>
      </c>
    </row>
    <row r="188" spans="1:20">
      <c r="A188">
        <v>10107</v>
      </c>
      <c r="B188">
        <v>20010831</v>
      </c>
      <c r="C188">
        <v>11</v>
      </c>
      <c r="D188" t="s">
        <v>77</v>
      </c>
      <c r="E188" t="s">
        <v>78</v>
      </c>
      <c r="F188">
        <v>8048</v>
      </c>
      <c r="K188">
        <v>57.05</v>
      </c>
      <c r="L188">
        <v>5896759</v>
      </c>
      <c r="M188">
        <v>-0.13808699999999999</v>
      </c>
      <c r="N188">
        <v>5383000</v>
      </c>
      <c r="O188">
        <v>2</v>
      </c>
      <c r="P188">
        <v>2</v>
      </c>
      <c r="Q188">
        <v>-0.13808699999999999</v>
      </c>
      <c r="R188">
        <v>-5.8979999999999998E-2</v>
      </c>
      <c r="S188">
        <v>-6.0354999999999999E-2</v>
      </c>
      <c r="T188">
        <v>-6.4107999999999998E-2</v>
      </c>
    </row>
    <row r="189" spans="1:20">
      <c r="A189">
        <v>10107</v>
      </c>
      <c r="B189">
        <v>20010928</v>
      </c>
      <c r="C189">
        <v>11</v>
      </c>
      <c r="D189" t="s">
        <v>77</v>
      </c>
      <c r="E189" t="s">
        <v>78</v>
      </c>
      <c r="F189">
        <v>8048</v>
      </c>
      <c r="K189">
        <v>51.17</v>
      </c>
      <c r="L189">
        <v>7653721</v>
      </c>
      <c r="M189">
        <v>-0.10306800000000001</v>
      </c>
      <c r="N189">
        <v>5386000</v>
      </c>
      <c r="O189">
        <v>2</v>
      </c>
      <c r="P189">
        <v>2</v>
      </c>
      <c r="Q189">
        <v>-0.10306800000000001</v>
      </c>
      <c r="R189">
        <v>-9.1496999999999995E-2</v>
      </c>
      <c r="S189">
        <v>-9.2630000000000004E-2</v>
      </c>
      <c r="T189">
        <v>-8.1723000000000004E-2</v>
      </c>
    </row>
    <row r="190" spans="1:20">
      <c r="A190">
        <v>10107</v>
      </c>
      <c r="B190">
        <v>20011031</v>
      </c>
      <c r="C190">
        <v>11</v>
      </c>
      <c r="D190" t="s">
        <v>77</v>
      </c>
      <c r="E190" t="s">
        <v>78</v>
      </c>
      <c r="F190">
        <v>8048</v>
      </c>
      <c r="K190">
        <v>58.15</v>
      </c>
      <c r="L190">
        <v>8825403</v>
      </c>
      <c r="M190">
        <v>0.136408</v>
      </c>
      <c r="N190">
        <v>5386000</v>
      </c>
      <c r="O190">
        <v>2</v>
      </c>
      <c r="P190">
        <v>2</v>
      </c>
      <c r="Q190">
        <v>0.136408</v>
      </c>
      <c r="R190">
        <v>2.7847E-2</v>
      </c>
      <c r="S190">
        <v>2.6828999999999999E-2</v>
      </c>
      <c r="T190">
        <v>1.8099000000000001E-2</v>
      </c>
    </row>
    <row r="191" spans="1:20">
      <c r="A191">
        <v>10107</v>
      </c>
      <c r="B191">
        <v>20011130</v>
      </c>
      <c r="C191">
        <v>11</v>
      </c>
      <c r="D191" t="s">
        <v>77</v>
      </c>
      <c r="E191" t="s">
        <v>78</v>
      </c>
      <c r="F191">
        <v>8048</v>
      </c>
      <c r="K191">
        <v>64.209999999999994</v>
      </c>
      <c r="L191">
        <v>6713558</v>
      </c>
      <c r="M191">
        <v>0.104213</v>
      </c>
      <c r="N191">
        <v>5386000</v>
      </c>
      <c r="O191">
        <v>2</v>
      </c>
      <c r="P191">
        <v>2</v>
      </c>
      <c r="Q191">
        <v>0.104213</v>
      </c>
      <c r="R191">
        <v>7.8788999999999998E-2</v>
      </c>
      <c r="S191">
        <v>7.7353000000000005E-2</v>
      </c>
      <c r="T191">
        <v>7.5176000000000007E-2</v>
      </c>
    </row>
    <row r="192" spans="1:20">
      <c r="A192">
        <v>10107</v>
      </c>
      <c r="B192">
        <v>20011231</v>
      </c>
      <c r="C192">
        <v>11</v>
      </c>
      <c r="D192" t="s">
        <v>77</v>
      </c>
      <c r="E192" t="s">
        <v>78</v>
      </c>
      <c r="F192">
        <v>8048</v>
      </c>
      <c r="K192">
        <v>66.25</v>
      </c>
      <c r="L192">
        <v>4984637</v>
      </c>
      <c r="M192">
        <v>3.1771000000000001E-2</v>
      </c>
      <c r="N192">
        <v>5403000</v>
      </c>
      <c r="O192">
        <v>2</v>
      </c>
      <c r="P192">
        <v>2</v>
      </c>
      <c r="Q192">
        <v>3.1771000000000001E-2</v>
      </c>
      <c r="R192">
        <v>1.7853999999999998E-2</v>
      </c>
      <c r="S192">
        <v>1.6573000000000001E-2</v>
      </c>
      <c r="T192">
        <v>7.574E-3</v>
      </c>
    </row>
    <row r="193" spans="1:20">
      <c r="A193">
        <v>10107</v>
      </c>
      <c r="B193">
        <v>20020131</v>
      </c>
      <c r="C193">
        <v>11</v>
      </c>
      <c r="D193" t="s">
        <v>77</v>
      </c>
      <c r="E193" t="s">
        <v>78</v>
      </c>
      <c r="F193">
        <v>8048</v>
      </c>
      <c r="K193">
        <v>63.71</v>
      </c>
      <c r="L193">
        <v>6952176</v>
      </c>
      <c r="M193">
        <v>-3.8339999999999999E-2</v>
      </c>
      <c r="N193">
        <v>5415222</v>
      </c>
      <c r="O193">
        <v>2</v>
      </c>
      <c r="P193">
        <v>2</v>
      </c>
      <c r="Q193">
        <v>-3.8339999999999999E-2</v>
      </c>
      <c r="R193">
        <v>-1.5966000000000001E-2</v>
      </c>
      <c r="S193">
        <v>-1.6920999999999999E-2</v>
      </c>
      <c r="T193">
        <v>-1.5573999999999999E-2</v>
      </c>
    </row>
    <row r="194" spans="1:20">
      <c r="A194">
        <v>10107</v>
      </c>
      <c r="B194">
        <v>20020228</v>
      </c>
      <c r="C194">
        <v>11</v>
      </c>
      <c r="D194" t="s">
        <v>77</v>
      </c>
      <c r="E194" t="s">
        <v>78</v>
      </c>
      <c r="F194">
        <v>8048</v>
      </c>
      <c r="K194">
        <v>58.34</v>
      </c>
      <c r="L194">
        <v>5767823</v>
      </c>
      <c r="M194">
        <v>-8.4288000000000002E-2</v>
      </c>
      <c r="N194">
        <v>5416007</v>
      </c>
      <c r="O194">
        <v>2</v>
      </c>
      <c r="P194">
        <v>2</v>
      </c>
      <c r="Q194">
        <v>-8.4288000000000002E-2</v>
      </c>
      <c r="R194">
        <v>-2.1700000000000001E-2</v>
      </c>
      <c r="S194">
        <v>-2.3066E-2</v>
      </c>
      <c r="T194">
        <v>-2.0766E-2</v>
      </c>
    </row>
    <row r="195" spans="1:20">
      <c r="A195">
        <v>10107</v>
      </c>
      <c r="B195">
        <v>20020328</v>
      </c>
      <c r="C195">
        <v>11</v>
      </c>
      <c r="D195" t="s">
        <v>77</v>
      </c>
      <c r="E195" t="s">
        <v>78</v>
      </c>
      <c r="F195">
        <v>8048</v>
      </c>
      <c r="K195">
        <v>60.31</v>
      </c>
      <c r="L195">
        <v>5488474</v>
      </c>
      <c r="M195">
        <v>3.3767999999999999E-2</v>
      </c>
      <c r="N195">
        <v>5415463</v>
      </c>
      <c r="O195">
        <v>2</v>
      </c>
      <c r="P195">
        <v>2</v>
      </c>
      <c r="Q195">
        <v>3.3767999999999999E-2</v>
      </c>
      <c r="R195">
        <v>4.4698000000000002E-2</v>
      </c>
      <c r="S195">
        <v>4.3729999999999998E-2</v>
      </c>
      <c r="T195">
        <v>3.6739000000000001E-2</v>
      </c>
    </row>
    <row r="196" spans="1:20">
      <c r="A196">
        <v>10107</v>
      </c>
      <c r="B196">
        <v>20020430</v>
      </c>
      <c r="C196">
        <v>11</v>
      </c>
      <c r="D196" t="s">
        <v>77</v>
      </c>
      <c r="E196" t="s">
        <v>78</v>
      </c>
      <c r="F196">
        <v>8048</v>
      </c>
      <c r="K196">
        <v>52.26</v>
      </c>
      <c r="L196">
        <v>7260859</v>
      </c>
      <c r="M196">
        <v>-0.13347700000000001</v>
      </c>
      <c r="N196">
        <v>5415463</v>
      </c>
      <c r="O196">
        <v>2</v>
      </c>
      <c r="P196">
        <v>2</v>
      </c>
      <c r="Q196">
        <v>-0.13347700000000001</v>
      </c>
      <c r="R196">
        <v>-4.9599999999999998E-2</v>
      </c>
      <c r="S196">
        <v>-5.0504E-2</v>
      </c>
      <c r="T196">
        <v>-6.1418E-2</v>
      </c>
    </row>
    <row r="197" spans="1:20">
      <c r="A197">
        <v>10107</v>
      </c>
      <c r="B197">
        <v>20020531</v>
      </c>
      <c r="C197">
        <v>11</v>
      </c>
      <c r="D197" t="s">
        <v>77</v>
      </c>
      <c r="E197" t="s">
        <v>78</v>
      </c>
      <c r="F197">
        <v>8048</v>
      </c>
      <c r="K197">
        <v>50.91</v>
      </c>
      <c r="L197">
        <v>7236878</v>
      </c>
      <c r="M197">
        <v>-2.5832000000000001E-2</v>
      </c>
      <c r="N197">
        <v>5415463</v>
      </c>
      <c r="O197">
        <v>2</v>
      </c>
      <c r="P197">
        <v>2</v>
      </c>
      <c r="Q197">
        <v>-2.5832000000000001E-2</v>
      </c>
      <c r="R197">
        <v>-1.051E-2</v>
      </c>
      <c r="S197">
        <v>-1.1958E-2</v>
      </c>
      <c r="T197">
        <v>-9.0810000000000005E-3</v>
      </c>
    </row>
    <row r="198" spans="1:20">
      <c r="A198">
        <v>10107</v>
      </c>
      <c r="B198">
        <v>20020628</v>
      </c>
      <c r="C198">
        <v>11</v>
      </c>
      <c r="D198" t="s">
        <v>77</v>
      </c>
      <c r="E198" t="s">
        <v>78</v>
      </c>
      <c r="F198">
        <v>8048</v>
      </c>
      <c r="K198">
        <v>54.7</v>
      </c>
      <c r="L198">
        <v>9435733</v>
      </c>
      <c r="M198">
        <v>7.4444999999999997E-2</v>
      </c>
      <c r="N198">
        <v>5359000</v>
      </c>
      <c r="O198">
        <v>2</v>
      </c>
      <c r="P198">
        <v>2</v>
      </c>
      <c r="Q198">
        <v>7.4444999999999997E-2</v>
      </c>
      <c r="R198">
        <v>-7.0259000000000002E-2</v>
      </c>
      <c r="S198">
        <v>-7.1514999999999995E-2</v>
      </c>
      <c r="T198">
        <v>-7.2465000000000002E-2</v>
      </c>
    </row>
    <row r="199" spans="1:20">
      <c r="A199">
        <v>10107</v>
      </c>
      <c r="B199">
        <v>20020731</v>
      </c>
      <c r="C199">
        <v>11</v>
      </c>
      <c r="D199" t="s">
        <v>77</v>
      </c>
      <c r="E199" t="s">
        <v>78</v>
      </c>
      <c r="F199">
        <v>8048</v>
      </c>
      <c r="K199">
        <v>47.98</v>
      </c>
      <c r="L199">
        <v>12369325</v>
      </c>
      <c r="M199">
        <v>-0.122852</v>
      </c>
      <c r="N199">
        <v>5378747</v>
      </c>
      <c r="O199">
        <v>2</v>
      </c>
      <c r="P199">
        <v>2</v>
      </c>
      <c r="Q199">
        <v>-0.122852</v>
      </c>
      <c r="R199">
        <v>-8.1125000000000003E-2</v>
      </c>
      <c r="S199">
        <v>-8.2309999999999994E-2</v>
      </c>
      <c r="T199">
        <v>-7.8994999999999996E-2</v>
      </c>
    </row>
    <row r="200" spans="1:20">
      <c r="A200">
        <v>10107</v>
      </c>
      <c r="B200">
        <v>20020830</v>
      </c>
      <c r="C200">
        <v>11</v>
      </c>
      <c r="D200" t="s">
        <v>77</v>
      </c>
      <c r="E200" t="s">
        <v>78</v>
      </c>
      <c r="F200">
        <v>8048</v>
      </c>
      <c r="K200">
        <v>49.08</v>
      </c>
      <c r="L200">
        <v>8698452</v>
      </c>
      <c r="M200">
        <v>2.2925999999999998E-2</v>
      </c>
      <c r="N200">
        <v>5378747</v>
      </c>
      <c r="O200">
        <v>2</v>
      </c>
      <c r="P200">
        <v>2</v>
      </c>
      <c r="Q200">
        <v>2.2925999999999998E-2</v>
      </c>
      <c r="R200">
        <v>7.9489999999999995E-3</v>
      </c>
      <c r="S200">
        <v>6.4050000000000001E-3</v>
      </c>
      <c r="T200">
        <v>4.8809999999999999E-3</v>
      </c>
    </row>
    <row r="201" spans="1:20">
      <c r="A201">
        <v>10107</v>
      </c>
      <c r="B201">
        <v>20020930</v>
      </c>
      <c r="C201">
        <v>11</v>
      </c>
      <c r="D201" t="s">
        <v>77</v>
      </c>
      <c r="E201" t="s">
        <v>78</v>
      </c>
      <c r="F201">
        <v>8048</v>
      </c>
      <c r="K201">
        <v>43.74</v>
      </c>
      <c r="L201">
        <v>8680203</v>
      </c>
      <c r="M201">
        <v>-0.108802</v>
      </c>
      <c r="N201">
        <v>5346450</v>
      </c>
      <c r="O201">
        <v>2</v>
      </c>
      <c r="P201">
        <v>2</v>
      </c>
      <c r="Q201">
        <v>-0.108802</v>
      </c>
      <c r="R201">
        <v>-9.9922999999999998E-2</v>
      </c>
      <c r="S201">
        <v>-0.101387</v>
      </c>
      <c r="T201">
        <v>-0.110013</v>
      </c>
    </row>
    <row r="202" spans="1:20">
      <c r="A202">
        <v>10107</v>
      </c>
      <c r="B202">
        <v>20021031</v>
      </c>
      <c r="C202">
        <v>11</v>
      </c>
      <c r="D202" t="s">
        <v>77</v>
      </c>
      <c r="E202" t="s">
        <v>78</v>
      </c>
      <c r="F202">
        <v>8048</v>
      </c>
      <c r="K202">
        <v>53.47</v>
      </c>
      <c r="L202">
        <v>12589676</v>
      </c>
      <c r="M202">
        <v>0.22245100000000001</v>
      </c>
      <c r="N202">
        <v>5346450</v>
      </c>
      <c r="O202">
        <v>2</v>
      </c>
      <c r="P202">
        <v>2</v>
      </c>
      <c r="Q202">
        <v>0.22245100000000001</v>
      </c>
      <c r="R202">
        <v>7.4940000000000007E-2</v>
      </c>
      <c r="S202">
        <v>7.3522000000000004E-2</v>
      </c>
      <c r="T202">
        <v>8.6435999999999999E-2</v>
      </c>
    </row>
    <row r="203" spans="1:20">
      <c r="A203">
        <v>10107</v>
      </c>
      <c r="B203">
        <v>20021129</v>
      </c>
      <c r="C203">
        <v>11</v>
      </c>
      <c r="D203" t="s">
        <v>77</v>
      </c>
      <c r="E203" t="s">
        <v>78</v>
      </c>
      <c r="F203">
        <v>8048</v>
      </c>
      <c r="K203">
        <v>57.68</v>
      </c>
      <c r="L203">
        <v>7992050</v>
      </c>
      <c r="M203">
        <v>7.8736E-2</v>
      </c>
      <c r="N203">
        <v>5346450</v>
      </c>
      <c r="O203">
        <v>2</v>
      </c>
      <c r="P203">
        <v>2</v>
      </c>
      <c r="Q203">
        <v>7.8736E-2</v>
      </c>
      <c r="R203">
        <v>6.1282000000000003E-2</v>
      </c>
      <c r="S203">
        <v>5.9611999999999998E-2</v>
      </c>
      <c r="T203">
        <v>5.7070000000000003E-2</v>
      </c>
    </row>
    <row r="204" spans="1:20">
      <c r="A204">
        <v>10107</v>
      </c>
      <c r="B204">
        <v>20021231</v>
      </c>
      <c r="C204">
        <v>11</v>
      </c>
      <c r="D204" t="s">
        <v>77</v>
      </c>
      <c r="E204" t="s">
        <v>78</v>
      </c>
      <c r="F204">
        <v>8048</v>
      </c>
      <c r="K204">
        <v>51.7</v>
      </c>
      <c r="L204">
        <v>6551381</v>
      </c>
      <c r="M204">
        <v>-0.103675</v>
      </c>
      <c r="N204">
        <v>5350693</v>
      </c>
      <c r="O204">
        <v>2</v>
      </c>
      <c r="P204">
        <v>2</v>
      </c>
      <c r="Q204">
        <v>-0.103675</v>
      </c>
      <c r="R204">
        <v>-5.3333999999999999E-2</v>
      </c>
      <c r="S204">
        <v>-5.4976999999999998E-2</v>
      </c>
      <c r="T204">
        <v>-6.0332999999999998E-2</v>
      </c>
    </row>
    <row r="205" spans="1:20">
      <c r="A205">
        <v>10107</v>
      </c>
      <c r="B205">
        <v>20030131</v>
      </c>
      <c r="C205">
        <v>11</v>
      </c>
      <c r="D205" t="s">
        <v>77</v>
      </c>
      <c r="E205" t="s">
        <v>78</v>
      </c>
      <c r="F205">
        <v>8048</v>
      </c>
      <c r="K205">
        <v>47.46</v>
      </c>
      <c r="L205">
        <v>8793252</v>
      </c>
      <c r="M205">
        <v>-8.2012000000000002E-2</v>
      </c>
      <c r="N205">
        <v>5350693</v>
      </c>
      <c r="O205">
        <v>2</v>
      </c>
      <c r="P205">
        <v>2</v>
      </c>
      <c r="Q205">
        <v>-8.2012000000000002E-2</v>
      </c>
      <c r="R205">
        <v>-2.3366999999999999E-2</v>
      </c>
      <c r="S205">
        <v>-2.4576000000000001E-2</v>
      </c>
      <c r="T205">
        <v>-2.7414999999999998E-2</v>
      </c>
    </row>
    <row r="206" spans="1:20">
      <c r="A206">
        <v>10107</v>
      </c>
      <c r="B206">
        <v>20030228</v>
      </c>
      <c r="C206">
        <v>11</v>
      </c>
      <c r="D206" t="s">
        <v>77</v>
      </c>
      <c r="E206" t="s">
        <v>78</v>
      </c>
      <c r="F206">
        <v>8048</v>
      </c>
      <c r="G206">
        <v>5523</v>
      </c>
      <c r="H206">
        <v>0</v>
      </c>
      <c r="I206">
        <v>1</v>
      </c>
      <c r="J206">
        <v>1</v>
      </c>
      <c r="K206">
        <v>23.7</v>
      </c>
      <c r="L206">
        <v>9578695</v>
      </c>
      <c r="M206">
        <v>2.1069999999999999E-3</v>
      </c>
      <c r="N206">
        <v>10701386</v>
      </c>
      <c r="O206">
        <v>1</v>
      </c>
      <c r="P206">
        <v>1</v>
      </c>
      <c r="Q206">
        <v>-1.2639999999999999E-3</v>
      </c>
      <c r="R206">
        <v>-1.5417E-2</v>
      </c>
      <c r="S206">
        <v>-1.7243000000000001E-2</v>
      </c>
      <c r="T206">
        <v>-1.7003999999999998E-2</v>
      </c>
    </row>
    <row r="207" spans="1:20">
      <c r="A207">
        <v>10107</v>
      </c>
      <c r="B207">
        <v>20030228</v>
      </c>
      <c r="C207">
        <v>11</v>
      </c>
      <c r="D207" t="s">
        <v>77</v>
      </c>
      <c r="E207" t="s">
        <v>78</v>
      </c>
      <c r="F207">
        <v>8048</v>
      </c>
      <c r="G207">
        <v>1212</v>
      </c>
      <c r="H207">
        <v>0.08</v>
      </c>
      <c r="I207">
        <v>0</v>
      </c>
      <c r="J207">
        <v>0</v>
      </c>
      <c r="K207">
        <v>23.7</v>
      </c>
      <c r="L207">
        <v>9578695</v>
      </c>
      <c r="M207">
        <v>2.1069999999999999E-3</v>
      </c>
      <c r="N207">
        <v>10701386</v>
      </c>
      <c r="O207">
        <v>1</v>
      </c>
      <c r="P207">
        <v>1</v>
      </c>
      <c r="Q207">
        <v>-1.2639999999999999E-3</v>
      </c>
      <c r="R207">
        <v>-1.5417E-2</v>
      </c>
      <c r="S207">
        <v>-1.7243000000000001E-2</v>
      </c>
      <c r="T207">
        <v>-1.7003999999999998E-2</v>
      </c>
    </row>
    <row r="208" spans="1:20">
      <c r="A208">
        <v>10107</v>
      </c>
      <c r="B208">
        <v>20030331</v>
      </c>
      <c r="C208">
        <v>11</v>
      </c>
      <c r="D208" t="s">
        <v>77</v>
      </c>
      <c r="E208" t="s">
        <v>78</v>
      </c>
      <c r="F208">
        <v>8048</v>
      </c>
      <c r="K208">
        <v>24.21</v>
      </c>
      <c r="L208">
        <v>13975126</v>
      </c>
      <c r="M208">
        <v>2.1519E-2</v>
      </c>
      <c r="N208">
        <v>10722000</v>
      </c>
      <c r="O208">
        <v>1</v>
      </c>
      <c r="P208">
        <v>1</v>
      </c>
      <c r="Q208">
        <v>2.1519E-2</v>
      </c>
      <c r="R208">
        <v>1.0321E-2</v>
      </c>
      <c r="S208">
        <v>8.9009999999999992E-3</v>
      </c>
      <c r="T208">
        <v>8.3580000000000008E-3</v>
      </c>
    </row>
    <row r="209" spans="1:20">
      <c r="A209">
        <v>10107</v>
      </c>
      <c r="B209">
        <v>20030430</v>
      </c>
      <c r="C209">
        <v>11</v>
      </c>
      <c r="D209" t="s">
        <v>77</v>
      </c>
      <c r="E209" t="s">
        <v>78</v>
      </c>
      <c r="F209">
        <v>8048</v>
      </c>
      <c r="K209">
        <v>25.56</v>
      </c>
      <c r="L209">
        <v>12730868</v>
      </c>
      <c r="M209">
        <v>5.5761999999999999E-2</v>
      </c>
      <c r="N209">
        <v>10736261</v>
      </c>
      <c r="O209">
        <v>1</v>
      </c>
      <c r="P209">
        <v>1</v>
      </c>
      <c r="Q209">
        <v>5.5761999999999999E-2</v>
      </c>
      <c r="R209">
        <v>8.2767999999999994E-2</v>
      </c>
      <c r="S209">
        <v>8.1180000000000002E-2</v>
      </c>
      <c r="T209">
        <v>8.1044000000000005E-2</v>
      </c>
    </row>
    <row r="210" spans="1:20">
      <c r="A210">
        <v>10107</v>
      </c>
      <c r="B210">
        <v>20030530</v>
      </c>
      <c r="C210">
        <v>11</v>
      </c>
      <c r="D210" t="s">
        <v>77</v>
      </c>
      <c r="E210" t="s">
        <v>78</v>
      </c>
      <c r="F210">
        <v>8048</v>
      </c>
      <c r="K210">
        <v>24.61</v>
      </c>
      <c r="L210">
        <v>13347615</v>
      </c>
      <c r="M210">
        <v>-3.7166999999999999E-2</v>
      </c>
      <c r="N210">
        <v>10736261</v>
      </c>
      <c r="O210">
        <v>1</v>
      </c>
      <c r="P210">
        <v>1</v>
      </c>
      <c r="Q210">
        <v>-3.7166999999999999E-2</v>
      </c>
      <c r="R210">
        <v>6.3471E-2</v>
      </c>
      <c r="S210">
        <v>6.1778E-2</v>
      </c>
      <c r="T210">
        <v>5.0899E-2</v>
      </c>
    </row>
    <row r="211" spans="1:20">
      <c r="A211">
        <v>10107</v>
      </c>
      <c r="B211">
        <v>20030630</v>
      </c>
      <c r="C211">
        <v>11</v>
      </c>
      <c r="D211" t="s">
        <v>77</v>
      </c>
      <c r="E211" t="s">
        <v>78</v>
      </c>
      <c r="F211">
        <v>8048</v>
      </c>
      <c r="K211">
        <v>25.64</v>
      </c>
      <c r="L211">
        <v>16113268</v>
      </c>
      <c r="M211">
        <v>4.1853000000000001E-2</v>
      </c>
      <c r="N211">
        <v>10718000</v>
      </c>
      <c r="O211">
        <v>1</v>
      </c>
      <c r="P211">
        <v>1</v>
      </c>
      <c r="Q211">
        <v>4.1853000000000001E-2</v>
      </c>
      <c r="R211">
        <v>1.6345999999999999E-2</v>
      </c>
      <c r="S211">
        <v>1.4796999999999999E-2</v>
      </c>
      <c r="T211">
        <v>1.1322E-2</v>
      </c>
    </row>
    <row r="212" spans="1:20">
      <c r="A212">
        <v>10107</v>
      </c>
      <c r="B212">
        <v>20030731</v>
      </c>
      <c r="C212">
        <v>11</v>
      </c>
      <c r="D212" t="s">
        <v>77</v>
      </c>
      <c r="E212" t="s">
        <v>78</v>
      </c>
      <c r="F212">
        <v>8048</v>
      </c>
      <c r="K212">
        <v>26.41</v>
      </c>
      <c r="L212">
        <v>13188100</v>
      </c>
      <c r="M212">
        <v>3.0030999999999999E-2</v>
      </c>
      <c r="N212">
        <v>10718000</v>
      </c>
      <c r="O212">
        <v>1</v>
      </c>
      <c r="P212">
        <v>1</v>
      </c>
      <c r="Q212">
        <v>3.0030999999999999E-2</v>
      </c>
      <c r="R212">
        <v>2.3112000000000001E-2</v>
      </c>
      <c r="S212">
        <v>2.1763999999999999E-2</v>
      </c>
      <c r="T212">
        <v>1.6223999999999999E-2</v>
      </c>
    </row>
    <row r="213" spans="1:20">
      <c r="A213">
        <v>10107</v>
      </c>
      <c r="B213">
        <v>20030829</v>
      </c>
      <c r="C213">
        <v>11</v>
      </c>
      <c r="D213" t="s">
        <v>77</v>
      </c>
      <c r="E213" t="s">
        <v>78</v>
      </c>
      <c r="F213">
        <v>8048</v>
      </c>
      <c r="K213">
        <v>26.52</v>
      </c>
      <c r="L213">
        <v>9821122</v>
      </c>
      <c r="M213">
        <v>4.1650000000000003E-3</v>
      </c>
      <c r="N213">
        <v>10813985</v>
      </c>
      <c r="O213">
        <v>1</v>
      </c>
      <c r="P213">
        <v>1</v>
      </c>
      <c r="Q213">
        <v>4.1650000000000003E-3</v>
      </c>
      <c r="R213">
        <v>2.4965000000000001E-2</v>
      </c>
      <c r="S213">
        <v>2.3486E-2</v>
      </c>
      <c r="T213">
        <v>1.7873E-2</v>
      </c>
    </row>
    <row r="214" spans="1:20">
      <c r="A214">
        <v>10107</v>
      </c>
      <c r="B214">
        <v>20030930</v>
      </c>
      <c r="C214">
        <v>11</v>
      </c>
      <c r="D214" t="s">
        <v>77</v>
      </c>
      <c r="E214" t="s">
        <v>78</v>
      </c>
      <c r="F214">
        <v>8048</v>
      </c>
      <c r="K214">
        <v>27.8</v>
      </c>
      <c r="L214">
        <v>12903455</v>
      </c>
      <c r="M214">
        <v>4.8265000000000002E-2</v>
      </c>
      <c r="N214">
        <v>10805000</v>
      </c>
      <c r="O214">
        <v>1</v>
      </c>
      <c r="P214">
        <v>1</v>
      </c>
      <c r="Q214">
        <v>4.8265000000000002E-2</v>
      </c>
      <c r="R214">
        <v>-9.1199999999999996E-3</v>
      </c>
      <c r="S214">
        <v>-1.0607E-2</v>
      </c>
      <c r="T214">
        <v>-1.1944E-2</v>
      </c>
    </row>
    <row r="215" spans="1:20">
      <c r="A215">
        <v>10107</v>
      </c>
      <c r="B215">
        <v>20031031</v>
      </c>
      <c r="C215">
        <v>11</v>
      </c>
      <c r="D215" t="s">
        <v>77</v>
      </c>
      <c r="E215" t="s">
        <v>78</v>
      </c>
      <c r="F215">
        <v>8048</v>
      </c>
      <c r="G215">
        <v>1252</v>
      </c>
      <c r="H215">
        <v>0.16</v>
      </c>
      <c r="I215">
        <v>0</v>
      </c>
      <c r="J215">
        <v>0</v>
      </c>
      <c r="K215">
        <v>26.14</v>
      </c>
      <c r="L215">
        <v>14690289</v>
      </c>
      <c r="M215">
        <v>-5.3956999999999998E-2</v>
      </c>
      <c r="N215">
        <v>10812469</v>
      </c>
      <c r="O215">
        <v>1</v>
      </c>
      <c r="P215">
        <v>1</v>
      </c>
      <c r="Q215">
        <v>-5.9712000000000001E-2</v>
      </c>
      <c r="R215">
        <v>6.0360999999999998E-2</v>
      </c>
      <c r="S215">
        <v>5.8881999999999997E-2</v>
      </c>
      <c r="T215">
        <v>5.4961999999999997E-2</v>
      </c>
    </row>
    <row r="216" spans="1:20">
      <c r="A216">
        <v>10107</v>
      </c>
      <c r="B216">
        <v>20031128</v>
      </c>
      <c r="C216">
        <v>11</v>
      </c>
      <c r="D216" t="s">
        <v>77</v>
      </c>
      <c r="E216" t="s">
        <v>78</v>
      </c>
      <c r="F216">
        <v>8048</v>
      </c>
      <c r="K216">
        <v>25.71</v>
      </c>
      <c r="L216">
        <v>14711326</v>
      </c>
      <c r="M216">
        <v>-1.6449999999999999E-2</v>
      </c>
      <c r="N216">
        <v>10812469</v>
      </c>
      <c r="O216">
        <v>1</v>
      </c>
      <c r="P216">
        <v>1</v>
      </c>
      <c r="Q216">
        <v>-1.6449999999999999E-2</v>
      </c>
      <c r="R216">
        <v>1.6594000000000001E-2</v>
      </c>
      <c r="S216">
        <v>1.5051999999999999E-2</v>
      </c>
      <c r="T216">
        <v>7.1289999999999999E-3</v>
      </c>
    </row>
    <row r="217" spans="1:20">
      <c r="A217">
        <v>10107</v>
      </c>
      <c r="B217">
        <v>20031231</v>
      </c>
      <c r="C217">
        <v>11</v>
      </c>
      <c r="D217" t="s">
        <v>77</v>
      </c>
      <c r="E217" t="s">
        <v>78</v>
      </c>
      <c r="F217">
        <v>8048</v>
      </c>
      <c r="K217">
        <v>27.37</v>
      </c>
      <c r="L217">
        <v>15070270</v>
      </c>
      <c r="M217">
        <v>6.4565999999999998E-2</v>
      </c>
      <c r="N217">
        <v>10789000</v>
      </c>
      <c r="O217">
        <v>1</v>
      </c>
      <c r="P217">
        <v>1</v>
      </c>
      <c r="Q217">
        <v>6.4565999999999998E-2</v>
      </c>
      <c r="R217">
        <v>4.5476000000000003E-2</v>
      </c>
      <c r="S217">
        <v>4.3819999999999998E-2</v>
      </c>
      <c r="T217">
        <v>5.0764999999999998E-2</v>
      </c>
    </row>
    <row r="218" spans="1:20">
      <c r="A218">
        <v>10107</v>
      </c>
      <c r="B218">
        <v>20040130</v>
      </c>
      <c r="C218">
        <v>11</v>
      </c>
      <c r="D218" t="s">
        <v>77</v>
      </c>
      <c r="E218" t="s">
        <v>78</v>
      </c>
      <c r="F218">
        <v>8048</v>
      </c>
      <c r="K218">
        <v>27.65</v>
      </c>
      <c r="L218">
        <v>12662586</v>
      </c>
      <c r="M218">
        <v>1.023E-2</v>
      </c>
      <c r="N218">
        <v>10794393</v>
      </c>
      <c r="O218">
        <v>1</v>
      </c>
      <c r="P218">
        <v>1</v>
      </c>
      <c r="Q218">
        <v>1.023E-2</v>
      </c>
      <c r="R218">
        <v>2.3042E-2</v>
      </c>
      <c r="S218">
        <v>2.2019E-2</v>
      </c>
      <c r="T218">
        <v>1.7276E-2</v>
      </c>
    </row>
    <row r="219" spans="1:20">
      <c r="A219">
        <v>10107</v>
      </c>
      <c r="B219">
        <v>20040227</v>
      </c>
      <c r="C219">
        <v>11</v>
      </c>
      <c r="D219" t="s">
        <v>77</v>
      </c>
      <c r="E219" t="s">
        <v>78</v>
      </c>
      <c r="F219">
        <v>8048</v>
      </c>
      <c r="K219">
        <v>26.53</v>
      </c>
      <c r="L219">
        <v>10419809</v>
      </c>
      <c r="M219">
        <v>-4.0506E-2</v>
      </c>
      <c r="N219">
        <v>10794393</v>
      </c>
      <c r="O219">
        <v>1</v>
      </c>
      <c r="P219">
        <v>1</v>
      </c>
      <c r="Q219">
        <v>-4.0506E-2</v>
      </c>
      <c r="R219">
        <v>1.5443E-2</v>
      </c>
      <c r="S219">
        <v>1.3958E-2</v>
      </c>
      <c r="T219">
        <v>1.2208999999999999E-2</v>
      </c>
    </row>
    <row r="220" spans="1:20">
      <c r="A220">
        <v>10107</v>
      </c>
      <c r="B220">
        <v>20040331</v>
      </c>
      <c r="C220">
        <v>11</v>
      </c>
      <c r="D220" t="s">
        <v>77</v>
      </c>
      <c r="E220" t="s">
        <v>78</v>
      </c>
      <c r="F220">
        <v>8048</v>
      </c>
      <c r="K220">
        <v>24.93</v>
      </c>
      <c r="L220">
        <v>17410393</v>
      </c>
      <c r="M220">
        <v>-6.0309000000000001E-2</v>
      </c>
      <c r="N220">
        <v>10777000</v>
      </c>
      <c r="O220">
        <v>1</v>
      </c>
      <c r="P220">
        <v>1</v>
      </c>
      <c r="Q220">
        <v>-6.0309000000000001E-2</v>
      </c>
      <c r="R220">
        <v>-1.0662E-2</v>
      </c>
      <c r="S220">
        <v>-1.1985000000000001E-2</v>
      </c>
      <c r="T220">
        <v>-1.6358999999999999E-2</v>
      </c>
    </row>
    <row r="221" spans="1:20">
      <c r="A221">
        <v>10107</v>
      </c>
      <c r="B221">
        <v>20040430</v>
      </c>
      <c r="C221">
        <v>11</v>
      </c>
      <c r="D221" t="s">
        <v>77</v>
      </c>
      <c r="E221" t="s">
        <v>78</v>
      </c>
      <c r="F221">
        <v>8048</v>
      </c>
      <c r="K221">
        <v>26.13</v>
      </c>
      <c r="L221">
        <v>15707975</v>
      </c>
      <c r="M221">
        <v>4.8134999999999997E-2</v>
      </c>
      <c r="N221">
        <v>10794693</v>
      </c>
      <c r="O221">
        <v>1</v>
      </c>
      <c r="P221">
        <v>1</v>
      </c>
      <c r="Q221">
        <v>4.8134999999999997E-2</v>
      </c>
      <c r="R221">
        <v>-2.4222E-2</v>
      </c>
      <c r="S221">
        <v>-2.5568E-2</v>
      </c>
      <c r="T221">
        <v>-1.6791E-2</v>
      </c>
    </row>
    <row r="222" spans="1:20">
      <c r="A222">
        <v>10107</v>
      </c>
      <c r="B222">
        <v>20040528</v>
      </c>
      <c r="C222">
        <v>11</v>
      </c>
      <c r="D222" t="s">
        <v>77</v>
      </c>
      <c r="E222" t="s">
        <v>78</v>
      </c>
      <c r="F222">
        <v>8048</v>
      </c>
      <c r="K222">
        <v>26.23</v>
      </c>
      <c r="L222">
        <v>11761239</v>
      </c>
      <c r="M222">
        <v>3.8270000000000001E-3</v>
      </c>
      <c r="N222">
        <v>10794693</v>
      </c>
      <c r="O222">
        <v>1</v>
      </c>
      <c r="P222">
        <v>1</v>
      </c>
      <c r="Q222">
        <v>3.8270000000000001E-3</v>
      </c>
      <c r="R222">
        <v>1.4068000000000001E-2</v>
      </c>
      <c r="S222">
        <v>1.2383999999999999E-2</v>
      </c>
      <c r="T222">
        <v>1.2083E-2</v>
      </c>
    </row>
    <row r="223" spans="1:20">
      <c r="A223">
        <v>10107</v>
      </c>
      <c r="B223">
        <v>20040630</v>
      </c>
      <c r="C223">
        <v>11</v>
      </c>
      <c r="D223" t="s">
        <v>77</v>
      </c>
      <c r="E223" t="s">
        <v>78</v>
      </c>
      <c r="F223">
        <v>8048</v>
      </c>
      <c r="K223">
        <v>28.56</v>
      </c>
      <c r="L223">
        <v>15655238</v>
      </c>
      <c r="M223">
        <v>8.8830000000000006E-2</v>
      </c>
      <c r="N223">
        <v>10862000</v>
      </c>
      <c r="O223">
        <v>1</v>
      </c>
      <c r="P223">
        <v>1</v>
      </c>
      <c r="Q223">
        <v>8.8830000000000006E-2</v>
      </c>
      <c r="R223">
        <v>2.1610999999999998E-2</v>
      </c>
      <c r="S223">
        <v>2.0049000000000001E-2</v>
      </c>
      <c r="T223">
        <v>1.7989000000000002E-2</v>
      </c>
    </row>
    <row r="224" spans="1:20">
      <c r="A224">
        <v>10107</v>
      </c>
      <c r="B224">
        <v>20040730</v>
      </c>
      <c r="C224">
        <v>11</v>
      </c>
      <c r="D224" t="s">
        <v>77</v>
      </c>
      <c r="E224" t="s">
        <v>78</v>
      </c>
      <c r="F224">
        <v>8048</v>
      </c>
      <c r="K224">
        <v>28.49</v>
      </c>
      <c r="L224">
        <v>15594605</v>
      </c>
      <c r="M224">
        <v>-2.4510000000000001E-3</v>
      </c>
      <c r="N224">
        <v>10862000</v>
      </c>
      <c r="O224">
        <v>1</v>
      </c>
      <c r="P224">
        <v>1</v>
      </c>
      <c r="Q224">
        <v>-2.4510000000000001E-3</v>
      </c>
      <c r="R224">
        <v>-3.7698000000000002E-2</v>
      </c>
      <c r="S224">
        <v>-3.8792E-2</v>
      </c>
      <c r="T224">
        <v>-3.4291000000000002E-2</v>
      </c>
    </row>
    <row r="225" spans="1:20">
      <c r="A225">
        <v>10107</v>
      </c>
      <c r="B225">
        <v>20040831</v>
      </c>
      <c r="C225">
        <v>11</v>
      </c>
      <c r="D225" t="s">
        <v>77</v>
      </c>
      <c r="E225" t="s">
        <v>78</v>
      </c>
      <c r="F225">
        <v>8048</v>
      </c>
      <c r="G225">
        <v>1232</v>
      </c>
      <c r="H225">
        <v>0.08</v>
      </c>
      <c r="I225">
        <v>0</v>
      </c>
      <c r="J225">
        <v>0</v>
      </c>
      <c r="K225">
        <v>27.3</v>
      </c>
      <c r="L225">
        <v>11566216</v>
      </c>
      <c r="M225">
        <v>-3.8961000000000003E-2</v>
      </c>
      <c r="N225">
        <v>10872705</v>
      </c>
      <c r="O225">
        <v>1</v>
      </c>
      <c r="P225">
        <v>1</v>
      </c>
      <c r="Q225">
        <v>-4.1769000000000001E-2</v>
      </c>
      <c r="R225">
        <v>2.7030000000000001E-3</v>
      </c>
      <c r="S225">
        <v>1.0579999999999999E-3</v>
      </c>
      <c r="T225">
        <v>2.287E-3</v>
      </c>
    </row>
    <row r="226" spans="1:20">
      <c r="A226">
        <v>10107</v>
      </c>
      <c r="B226">
        <v>20040930</v>
      </c>
      <c r="C226">
        <v>11</v>
      </c>
      <c r="D226" t="s">
        <v>77</v>
      </c>
      <c r="E226" t="s">
        <v>78</v>
      </c>
      <c r="F226">
        <v>8048</v>
      </c>
      <c r="K226">
        <v>27.65</v>
      </c>
      <c r="L226">
        <v>11723109</v>
      </c>
      <c r="M226">
        <v>1.2821000000000001E-2</v>
      </c>
      <c r="N226">
        <v>10865000</v>
      </c>
      <c r="O226">
        <v>1</v>
      </c>
      <c r="P226">
        <v>1</v>
      </c>
      <c r="Q226">
        <v>1.2821000000000001E-2</v>
      </c>
      <c r="R226">
        <v>2.0556000000000001E-2</v>
      </c>
      <c r="S226">
        <v>1.9099000000000001E-2</v>
      </c>
      <c r="T226">
        <v>9.3640000000000008E-3</v>
      </c>
    </row>
    <row r="227" spans="1:20">
      <c r="A227">
        <v>10107</v>
      </c>
      <c r="B227">
        <v>20041029</v>
      </c>
      <c r="C227">
        <v>11</v>
      </c>
      <c r="D227" t="s">
        <v>77</v>
      </c>
      <c r="E227" t="s">
        <v>78</v>
      </c>
      <c r="F227">
        <v>8048</v>
      </c>
      <c r="K227">
        <v>27.97</v>
      </c>
      <c r="L227">
        <v>13470405</v>
      </c>
      <c r="M227">
        <v>1.1573E-2</v>
      </c>
      <c r="N227">
        <v>10871590</v>
      </c>
      <c r="O227">
        <v>1</v>
      </c>
      <c r="P227">
        <v>1</v>
      </c>
      <c r="Q227">
        <v>1.1573E-2</v>
      </c>
      <c r="R227">
        <v>1.7805999999999999E-2</v>
      </c>
      <c r="S227">
        <v>1.6579E-2</v>
      </c>
      <c r="T227">
        <v>1.4014E-2</v>
      </c>
    </row>
    <row r="228" spans="1:20">
      <c r="A228">
        <v>10107</v>
      </c>
      <c r="B228">
        <v>20041130</v>
      </c>
      <c r="C228">
        <v>11</v>
      </c>
      <c r="D228" t="s">
        <v>77</v>
      </c>
      <c r="E228" t="s">
        <v>78</v>
      </c>
      <c r="F228">
        <v>8048</v>
      </c>
      <c r="G228">
        <v>1232</v>
      </c>
      <c r="H228">
        <v>0.08</v>
      </c>
      <c r="I228">
        <v>0</v>
      </c>
      <c r="J228">
        <v>0</v>
      </c>
      <c r="K228">
        <v>26.81</v>
      </c>
      <c r="L228">
        <v>18295467</v>
      </c>
      <c r="M228">
        <v>6.8644999999999998E-2</v>
      </c>
      <c r="N228">
        <v>10872705</v>
      </c>
      <c r="O228">
        <v>1</v>
      </c>
      <c r="P228">
        <v>1</v>
      </c>
      <c r="Q228">
        <v>-4.1473000000000003E-2</v>
      </c>
      <c r="R228">
        <v>4.8214E-2</v>
      </c>
      <c r="S228">
        <v>4.4319999999999998E-2</v>
      </c>
      <c r="T228">
        <v>3.8594999999999997E-2</v>
      </c>
    </row>
    <row r="229" spans="1:20">
      <c r="A229">
        <v>10107</v>
      </c>
      <c r="B229">
        <v>20041130</v>
      </c>
      <c r="C229">
        <v>11</v>
      </c>
      <c r="D229" t="s">
        <v>77</v>
      </c>
      <c r="E229" t="s">
        <v>78</v>
      </c>
      <c r="F229">
        <v>8048</v>
      </c>
      <c r="G229">
        <v>1272</v>
      </c>
      <c r="H229">
        <v>3</v>
      </c>
      <c r="I229">
        <v>0</v>
      </c>
      <c r="J229">
        <v>0</v>
      </c>
      <c r="K229">
        <v>26.81</v>
      </c>
      <c r="L229">
        <v>18295467</v>
      </c>
      <c r="M229">
        <v>6.8644999999999998E-2</v>
      </c>
      <c r="N229">
        <v>10872705</v>
      </c>
      <c r="O229">
        <v>1</v>
      </c>
      <c r="P229">
        <v>1</v>
      </c>
      <c r="Q229">
        <v>-4.1473000000000003E-2</v>
      </c>
      <c r="R229">
        <v>4.8214E-2</v>
      </c>
      <c r="S229">
        <v>4.4319999999999998E-2</v>
      </c>
      <c r="T229">
        <v>3.8594999999999997E-2</v>
      </c>
    </row>
    <row r="230" spans="1:20">
      <c r="A230">
        <v>10107</v>
      </c>
      <c r="B230">
        <v>20041231</v>
      </c>
      <c r="C230">
        <v>11</v>
      </c>
      <c r="D230" t="s">
        <v>77</v>
      </c>
      <c r="E230" t="s">
        <v>78</v>
      </c>
      <c r="F230">
        <v>8048</v>
      </c>
      <c r="K230">
        <v>26.72</v>
      </c>
      <c r="L230">
        <v>19070944</v>
      </c>
      <c r="M230">
        <v>-3.3570000000000002E-3</v>
      </c>
      <c r="N230">
        <v>10880222</v>
      </c>
      <c r="O230">
        <v>1</v>
      </c>
      <c r="P230">
        <v>1</v>
      </c>
      <c r="Q230">
        <v>-3.3570000000000002E-3</v>
      </c>
      <c r="R230">
        <v>3.517E-2</v>
      </c>
      <c r="S230">
        <v>3.3413999999999999E-2</v>
      </c>
      <c r="T230">
        <v>3.2458000000000001E-2</v>
      </c>
    </row>
    <row r="231" spans="1:20">
      <c r="A231">
        <v>10107</v>
      </c>
      <c r="B231">
        <v>20050131</v>
      </c>
      <c r="C231">
        <v>11</v>
      </c>
      <c r="D231" t="s">
        <v>77</v>
      </c>
      <c r="E231" t="s">
        <v>78</v>
      </c>
      <c r="F231">
        <v>8048</v>
      </c>
      <c r="K231">
        <v>26.28</v>
      </c>
      <c r="L231">
        <v>15274968</v>
      </c>
      <c r="M231">
        <v>-1.6466999999999999E-2</v>
      </c>
      <c r="N231">
        <v>10880222</v>
      </c>
      <c r="O231">
        <v>1</v>
      </c>
      <c r="P231">
        <v>1</v>
      </c>
      <c r="Q231">
        <v>-1.6466999999999999E-2</v>
      </c>
      <c r="R231">
        <v>-2.6546E-2</v>
      </c>
      <c r="S231">
        <v>-2.7399E-2</v>
      </c>
      <c r="T231">
        <v>-2.529E-2</v>
      </c>
    </row>
    <row r="232" spans="1:20">
      <c r="A232">
        <v>10107</v>
      </c>
      <c r="B232">
        <v>20050228</v>
      </c>
      <c r="C232">
        <v>11</v>
      </c>
      <c r="D232" t="s">
        <v>77</v>
      </c>
      <c r="E232" t="s">
        <v>78</v>
      </c>
      <c r="F232">
        <v>8048</v>
      </c>
      <c r="G232">
        <v>1232</v>
      </c>
      <c r="H232">
        <v>0.08</v>
      </c>
      <c r="I232">
        <v>0</v>
      </c>
      <c r="J232">
        <v>0</v>
      </c>
      <c r="K232">
        <v>25.16</v>
      </c>
      <c r="L232">
        <v>13961069</v>
      </c>
      <c r="M232">
        <v>-3.9573999999999998E-2</v>
      </c>
      <c r="N232">
        <v>10880222</v>
      </c>
      <c r="O232">
        <v>1</v>
      </c>
      <c r="P232">
        <v>1</v>
      </c>
      <c r="Q232">
        <v>-4.2618000000000003E-2</v>
      </c>
      <c r="R232">
        <v>2.2645999999999999E-2</v>
      </c>
      <c r="S232">
        <v>2.0809999999999999E-2</v>
      </c>
      <c r="T232">
        <v>1.8903E-2</v>
      </c>
    </row>
    <row r="233" spans="1:20">
      <c r="A233">
        <v>10107</v>
      </c>
      <c r="B233">
        <v>20050331</v>
      </c>
      <c r="C233">
        <v>11</v>
      </c>
      <c r="D233" t="s">
        <v>77</v>
      </c>
      <c r="E233" t="s">
        <v>78</v>
      </c>
      <c r="F233">
        <v>8048</v>
      </c>
      <c r="K233">
        <v>24.17</v>
      </c>
      <c r="L233">
        <v>15949067</v>
      </c>
      <c r="M233">
        <v>-3.9348000000000001E-2</v>
      </c>
      <c r="N233">
        <v>10804353</v>
      </c>
      <c r="O233">
        <v>1</v>
      </c>
      <c r="P233">
        <v>1</v>
      </c>
      <c r="Q233">
        <v>-3.9348000000000001E-2</v>
      </c>
      <c r="R233">
        <v>-1.6944000000000001E-2</v>
      </c>
      <c r="S233">
        <v>-1.8578000000000001E-2</v>
      </c>
      <c r="T233">
        <v>-1.9118E-2</v>
      </c>
    </row>
    <row r="234" spans="1:20">
      <c r="A234">
        <v>10107</v>
      </c>
      <c r="B234">
        <v>20050429</v>
      </c>
      <c r="C234">
        <v>11</v>
      </c>
      <c r="D234" t="s">
        <v>77</v>
      </c>
      <c r="E234" t="s">
        <v>78</v>
      </c>
      <c r="F234">
        <v>8048</v>
      </c>
      <c r="K234">
        <v>25.3</v>
      </c>
      <c r="L234">
        <v>15386206</v>
      </c>
      <c r="M234">
        <v>4.6752000000000002E-2</v>
      </c>
      <c r="N234">
        <v>10804353</v>
      </c>
      <c r="O234">
        <v>1</v>
      </c>
      <c r="P234">
        <v>1</v>
      </c>
      <c r="Q234">
        <v>4.6752000000000002E-2</v>
      </c>
      <c r="R234">
        <v>-2.5205999999999999E-2</v>
      </c>
      <c r="S234">
        <v>-2.6589999999999999E-2</v>
      </c>
      <c r="T234">
        <v>-2.0108999999999998E-2</v>
      </c>
    </row>
    <row r="235" spans="1:20">
      <c r="A235">
        <v>10107</v>
      </c>
      <c r="B235">
        <v>20050531</v>
      </c>
      <c r="C235">
        <v>11</v>
      </c>
      <c r="D235" t="s">
        <v>77</v>
      </c>
      <c r="E235" t="s">
        <v>78</v>
      </c>
      <c r="F235">
        <v>8048</v>
      </c>
      <c r="G235">
        <v>1232</v>
      </c>
      <c r="H235">
        <v>0.08</v>
      </c>
      <c r="I235">
        <v>0</v>
      </c>
      <c r="J235">
        <v>0</v>
      </c>
      <c r="K235">
        <v>25.8</v>
      </c>
      <c r="L235">
        <v>12886815</v>
      </c>
      <c r="M235">
        <v>2.2925000000000001E-2</v>
      </c>
      <c r="N235">
        <v>10804353</v>
      </c>
      <c r="O235">
        <v>1</v>
      </c>
      <c r="P235">
        <v>1</v>
      </c>
      <c r="Q235">
        <v>1.9762999999999999E-2</v>
      </c>
      <c r="R235">
        <v>3.7954000000000002E-2</v>
      </c>
      <c r="S235">
        <v>3.6151000000000003E-2</v>
      </c>
      <c r="T235">
        <v>2.9951999999999999E-2</v>
      </c>
    </row>
    <row r="236" spans="1:20">
      <c r="A236">
        <v>10107</v>
      </c>
      <c r="B236">
        <v>20050630</v>
      </c>
      <c r="C236">
        <v>11</v>
      </c>
      <c r="D236" t="s">
        <v>77</v>
      </c>
      <c r="E236" t="s">
        <v>78</v>
      </c>
      <c r="F236">
        <v>8048</v>
      </c>
      <c r="K236">
        <v>24.84</v>
      </c>
      <c r="L236">
        <v>13519471</v>
      </c>
      <c r="M236">
        <v>-3.7208999999999999E-2</v>
      </c>
      <c r="N236">
        <v>10710000</v>
      </c>
      <c r="O236">
        <v>1</v>
      </c>
      <c r="P236">
        <v>1</v>
      </c>
      <c r="Q236">
        <v>-3.7208999999999999E-2</v>
      </c>
      <c r="R236">
        <v>1.1528999999999999E-2</v>
      </c>
      <c r="S236">
        <v>9.9050000000000006E-3</v>
      </c>
      <c r="T236">
        <v>-1.4300000000000001E-4</v>
      </c>
    </row>
    <row r="237" spans="1:20">
      <c r="A237">
        <v>10107</v>
      </c>
      <c r="B237">
        <v>20050729</v>
      </c>
      <c r="C237">
        <v>11</v>
      </c>
      <c r="D237" t="s">
        <v>77</v>
      </c>
      <c r="E237" t="s">
        <v>78</v>
      </c>
      <c r="F237">
        <v>8048</v>
      </c>
      <c r="K237">
        <v>25.61</v>
      </c>
      <c r="L237">
        <v>13405710</v>
      </c>
      <c r="M237">
        <v>3.0998000000000001E-2</v>
      </c>
      <c r="N237">
        <v>10710000</v>
      </c>
      <c r="O237">
        <v>1</v>
      </c>
      <c r="P237">
        <v>1</v>
      </c>
      <c r="Q237">
        <v>3.0998000000000001E-2</v>
      </c>
      <c r="R237">
        <v>4.3357E-2</v>
      </c>
      <c r="S237">
        <v>4.2250999999999997E-2</v>
      </c>
      <c r="T237">
        <v>3.5968E-2</v>
      </c>
    </row>
    <row r="238" spans="1:20">
      <c r="A238">
        <v>10107</v>
      </c>
      <c r="B238">
        <v>20050831</v>
      </c>
      <c r="C238">
        <v>11</v>
      </c>
      <c r="D238" t="s">
        <v>77</v>
      </c>
      <c r="E238" t="s">
        <v>78</v>
      </c>
      <c r="F238">
        <v>8048</v>
      </c>
      <c r="G238">
        <v>1232</v>
      </c>
      <c r="H238">
        <v>0.08</v>
      </c>
      <c r="I238">
        <v>0</v>
      </c>
      <c r="J238">
        <v>0</v>
      </c>
      <c r="K238">
        <v>27.38</v>
      </c>
      <c r="L238">
        <v>14860988</v>
      </c>
      <c r="M238">
        <v>7.2236999999999996E-2</v>
      </c>
      <c r="N238">
        <v>10712706</v>
      </c>
      <c r="O238">
        <v>1</v>
      </c>
      <c r="P238">
        <v>1</v>
      </c>
      <c r="Q238">
        <v>6.9113999999999995E-2</v>
      </c>
      <c r="R238">
        <v>-5.9579999999999998E-3</v>
      </c>
      <c r="S238">
        <v>-7.7759999999999999E-3</v>
      </c>
      <c r="T238">
        <v>-1.1221999999999999E-2</v>
      </c>
    </row>
    <row r="239" spans="1:20">
      <c r="A239">
        <v>10107</v>
      </c>
      <c r="B239">
        <v>20050930</v>
      </c>
      <c r="C239">
        <v>11</v>
      </c>
      <c r="D239" t="s">
        <v>77</v>
      </c>
      <c r="E239" t="s">
        <v>78</v>
      </c>
      <c r="F239">
        <v>8048</v>
      </c>
      <c r="K239">
        <v>25.73</v>
      </c>
      <c r="L239">
        <v>13669956</v>
      </c>
      <c r="M239">
        <v>-6.0262999999999997E-2</v>
      </c>
      <c r="N239">
        <v>10644674</v>
      </c>
      <c r="O239">
        <v>1</v>
      </c>
      <c r="P239">
        <v>1</v>
      </c>
      <c r="Q239">
        <v>-6.0262999999999997E-2</v>
      </c>
      <c r="R239">
        <v>1.06E-2</v>
      </c>
      <c r="S239">
        <v>9.3310000000000008E-3</v>
      </c>
      <c r="T239">
        <v>6.9490000000000003E-3</v>
      </c>
    </row>
    <row r="240" spans="1:20">
      <c r="A240">
        <v>10107</v>
      </c>
      <c r="B240">
        <v>20051031</v>
      </c>
      <c r="C240">
        <v>11</v>
      </c>
      <c r="D240" t="s">
        <v>77</v>
      </c>
      <c r="E240" t="s">
        <v>78</v>
      </c>
      <c r="F240">
        <v>8048</v>
      </c>
      <c r="K240">
        <v>25.7</v>
      </c>
      <c r="L240">
        <v>14529901</v>
      </c>
      <c r="M240">
        <v>-1.1659999999999999E-3</v>
      </c>
      <c r="N240">
        <v>10644674</v>
      </c>
      <c r="O240">
        <v>1</v>
      </c>
      <c r="P240">
        <v>1</v>
      </c>
      <c r="Q240">
        <v>-1.1659999999999999E-3</v>
      </c>
      <c r="R240">
        <v>-2.0865999999999999E-2</v>
      </c>
      <c r="S240">
        <v>-2.1974E-2</v>
      </c>
      <c r="T240">
        <v>-1.7741E-2</v>
      </c>
    </row>
    <row r="241" spans="1:20">
      <c r="A241">
        <v>10107</v>
      </c>
      <c r="B241">
        <v>20051130</v>
      </c>
      <c r="C241">
        <v>11</v>
      </c>
      <c r="D241" t="s">
        <v>77</v>
      </c>
      <c r="E241" t="s">
        <v>78</v>
      </c>
      <c r="F241">
        <v>8048</v>
      </c>
      <c r="G241">
        <v>1232</v>
      </c>
      <c r="H241">
        <v>0.08</v>
      </c>
      <c r="I241">
        <v>0</v>
      </c>
      <c r="J241">
        <v>0</v>
      </c>
      <c r="K241">
        <v>27.68</v>
      </c>
      <c r="L241">
        <v>14652301</v>
      </c>
      <c r="M241">
        <v>8.0156000000000005E-2</v>
      </c>
      <c r="N241">
        <v>10644674</v>
      </c>
      <c r="O241">
        <v>1</v>
      </c>
      <c r="P241">
        <v>1</v>
      </c>
      <c r="Q241">
        <v>7.7043E-2</v>
      </c>
      <c r="R241">
        <v>4.0326000000000001E-2</v>
      </c>
      <c r="S241">
        <v>3.8073000000000003E-2</v>
      </c>
      <c r="T241">
        <v>3.5186000000000002E-2</v>
      </c>
    </row>
    <row r="242" spans="1:20">
      <c r="A242">
        <v>10107</v>
      </c>
      <c r="B242">
        <v>20051230</v>
      </c>
      <c r="C242">
        <v>11</v>
      </c>
      <c r="D242" t="s">
        <v>77</v>
      </c>
      <c r="E242" t="s">
        <v>78</v>
      </c>
      <c r="F242">
        <v>8048</v>
      </c>
      <c r="K242">
        <v>26.15</v>
      </c>
      <c r="L242">
        <v>12849704</v>
      </c>
      <c r="M242">
        <v>-5.5274999999999998E-2</v>
      </c>
      <c r="N242">
        <v>10333369</v>
      </c>
      <c r="O242">
        <v>1</v>
      </c>
      <c r="P242">
        <v>1</v>
      </c>
      <c r="Q242">
        <v>-5.5274999999999998E-2</v>
      </c>
      <c r="R242">
        <v>3.4580000000000001E-3</v>
      </c>
      <c r="S242">
        <v>1.884E-3</v>
      </c>
      <c r="T242">
        <v>-9.5200000000000005E-4</v>
      </c>
    </row>
    <row r="243" spans="1:20">
      <c r="A243">
        <v>10107</v>
      </c>
      <c r="B243">
        <v>20060131</v>
      </c>
      <c r="C243">
        <v>11</v>
      </c>
      <c r="D243" t="s">
        <v>77</v>
      </c>
      <c r="E243" t="s">
        <v>78</v>
      </c>
      <c r="F243">
        <v>8048</v>
      </c>
      <c r="K243">
        <v>28.15</v>
      </c>
      <c r="L243">
        <v>13948013</v>
      </c>
      <c r="M243">
        <v>7.6481999999999994E-2</v>
      </c>
      <c r="N243">
        <v>10333369</v>
      </c>
      <c r="O243">
        <v>1</v>
      </c>
      <c r="P243">
        <v>1</v>
      </c>
      <c r="Q243">
        <v>7.6481999999999994E-2</v>
      </c>
      <c r="R243">
        <v>4.0072000000000003E-2</v>
      </c>
      <c r="S243">
        <v>3.8966000000000001E-2</v>
      </c>
      <c r="T243">
        <v>2.5467E-2</v>
      </c>
    </row>
    <row r="244" spans="1:20">
      <c r="A244">
        <v>10107</v>
      </c>
      <c r="B244">
        <v>20060228</v>
      </c>
      <c r="C244">
        <v>11</v>
      </c>
      <c r="D244" t="s">
        <v>77</v>
      </c>
      <c r="E244" t="s">
        <v>78</v>
      </c>
      <c r="F244">
        <v>8048</v>
      </c>
      <c r="G244">
        <v>1232</v>
      </c>
      <c r="H244">
        <v>0.09</v>
      </c>
      <c r="I244">
        <v>0</v>
      </c>
      <c r="J244">
        <v>0</v>
      </c>
      <c r="K244">
        <v>26.87</v>
      </c>
      <c r="L244">
        <v>11088149</v>
      </c>
      <c r="M244">
        <v>-4.2272999999999998E-2</v>
      </c>
      <c r="N244">
        <v>10333369</v>
      </c>
      <c r="O244">
        <v>1</v>
      </c>
      <c r="P244">
        <v>1</v>
      </c>
      <c r="Q244">
        <v>-4.5470999999999998E-2</v>
      </c>
      <c r="R244">
        <v>-1.639E-3</v>
      </c>
      <c r="S244">
        <v>-3.552E-3</v>
      </c>
      <c r="T244">
        <v>4.5300000000000001E-4</v>
      </c>
    </row>
    <row r="245" spans="1:20">
      <c r="A245">
        <v>10107</v>
      </c>
      <c r="B245">
        <v>20060331</v>
      </c>
      <c r="C245">
        <v>11</v>
      </c>
      <c r="D245" t="s">
        <v>77</v>
      </c>
      <c r="E245" t="s">
        <v>78</v>
      </c>
      <c r="F245">
        <v>8048</v>
      </c>
      <c r="K245">
        <v>27.21</v>
      </c>
      <c r="L245">
        <v>14514337</v>
      </c>
      <c r="M245">
        <v>1.2652999999999999E-2</v>
      </c>
      <c r="N245">
        <v>10225000</v>
      </c>
      <c r="O245">
        <v>1</v>
      </c>
      <c r="P245">
        <v>1</v>
      </c>
      <c r="Q245">
        <v>1.2652999999999999E-2</v>
      </c>
      <c r="R245">
        <v>1.9064999999999999E-2</v>
      </c>
      <c r="S245">
        <v>1.7597999999999999E-2</v>
      </c>
      <c r="T245">
        <v>1.1065E-2</v>
      </c>
    </row>
    <row r="246" spans="1:20">
      <c r="A246">
        <v>10107</v>
      </c>
      <c r="B246">
        <v>20060428</v>
      </c>
      <c r="C246">
        <v>11</v>
      </c>
      <c r="D246" t="s">
        <v>77</v>
      </c>
      <c r="E246" t="s">
        <v>78</v>
      </c>
      <c r="F246">
        <v>8048</v>
      </c>
      <c r="K246">
        <v>24.15</v>
      </c>
      <c r="L246">
        <v>14689919</v>
      </c>
      <c r="M246">
        <v>-0.112459</v>
      </c>
      <c r="N246">
        <v>10201203</v>
      </c>
      <c r="O246">
        <v>1</v>
      </c>
      <c r="P246">
        <v>1</v>
      </c>
      <c r="Q246">
        <v>-0.112459</v>
      </c>
      <c r="R246">
        <v>1.2999999999999999E-2</v>
      </c>
      <c r="S246">
        <v>1.153E-2</v>
      </c>
      <c r="T246">
        <v>1.2187E-2</v>
      </c>
    </row>
    <row r="247" spans="1:20">
      <c r="A247">
        <v>10107</v>
      </c>
      <c r="B247">
        <v>20060531</v>
      </c>
      <c r="C247">
        <v>11</v>
      </c>
      <c r="D247" t="s">
        <v>77</v>
      </c>
      <c r="E247" t="s">
        <v>78</v>
      </c>
      <c r="F247">
        <v>8048</v>
      </c>
      <c r="G247">
        <v>1232</v>
      </c>
      <c r="H247">
        <v>0.09</v>
      </c>
      <c r="I247">
        <v>0</v>
      </c>
      <c r="J247">
        <v>0</v>
      </c>
      <c r="K247">
        <v>22.65</v>
      </c>
      <c r="L247">
        <v>23651189</v>
      </c>
      <c r="M247">
        <v>-5.8384999999999999E-2</v>
      </c>
      <c r="N247">
        <v>10201203</v>
      </c>
      <c r="O247">
        <v>1</v>
      </c>
      <c r="P247">
        <v>1</v>
      </c>
      <c r="Q247">
        <v>-6.2112000000000001E-2</v>
      </c>
      <c r="R247">
        <v>-3.1032000000000001E-2</v>
      </c>
      <c r="S247">
        <v>-3.3009999999999998E-2</v>
      </c>
      <c r="T247">
        <v>-3.0917E-2</v>
      </c>
    </row>
    <row r="248" spans="1:20">
      <c r="A248">
        <v>10107</v>
      </c>
      <c r="B248">
        <v>20060630</v>
      </c>
      <c r="C248">
        <v>11</v>
      </c>
      <c r="D248" t="s">
        <v>77</v>
      </c>
      <c r="E248" t="s">
        <v>78</v>
      </c>
      <c r="F248">
        <v>8048</v>
      </c>
      <c r="K248">
        <v>23.3</v>
      </c>
      <c r="L248">
        <v>19980809</v>
      </c>
      <c r="M248">
        <v>2.8698000000000001E-2</v>
      </c>
      <c r="N248">
        <v>10062000</v>
      </c>
      <c r="O248">
        <v>1</v>
      </c>
      <c r="P248">
        <v>1</v>
      </c>
      <c r="Q248">
        <v>2.8698000000000001E-2</v>
      </c>
      <c r="R248">
        <v>-3.9100000000000002E-4</v>
      </c>
      <c r="S248">
        <v>-1.887E-3</v>
      </c>
      <c r="T248">
        <v>8.7000000000000001E-5</v>
      </c>
    </row>
    <row r="249" spans="1:20">
      <c r="A249">
        <v>10107</v>
      </c>
      <c r="B249">
        <v>20060731</v>
      </c>
      <c r="C249">
        <v>11</v>
      </c>
      <c r="D249" t="s">
        <v>77</v>
      </c>
      <c r="E249" t="s">
        <v>78</v>
      </c>
      <c r="F249">
        <v>8048</v>
      </c>
      <c r="K249">
        <v>24.06</v>
      </c>
      <c r="L249">
        <v>13651770</v>
      </c>
      <c r="M249">
        <v>3.2618000000000001E-2</v>
      </c>
      <c r="N249">
        <v>10062000</v>
      </c>
      <c r="O249">
        <v>1</v>
      </c>
      <c r="P249">
        <v>1</v>
      </c>
      <c r="Q249">
        <v>3.2618000000000001E-2</v>
      </c>
      <c r="R249">
        <v>-1.9120000000000001E-3</v>
      </c>
      <c r="S249">
        <v>-2.9550000000000002E-3</v>
      </c>
      <c r="T249">
        <v>5.0860000000000002E-3</v>
      </c>
    </row>
    <row r="250" spans="1:20">
      <c r="A250">
        <v>10107</v>
      </c>
      <c r="B250">
        <v>20060831</v>
      </c>
      <c r="C250">
        <v>11</v>
      </c>
      <c r="D250" t="s">
        <v>77</v>
      </c>
      <c r="E250" t="s">
        <v>78</v>
      </c>
      <c r="F250">
        <v>8048</v>
      </c>
      <c r="G250">
        <v>1232</v>
      </c>
      <c r="H250">
        <v>0.09</v>
      </c>
      <c r="I250">
        <v>0</v>
      </c>
      <c r="J250">
        <v>0</v>
      </c>
      <c r="K250">
        <v>25.7</v>
      </c>
      <c r="L250">
        <v>11905970</v>
      </c>
      <c r="M250">
        <v>7.1903999999999996E-2</v>
      </c>
      <c r="N250">
        <v>9969992</v>
      </c>
      <c r="O250">
        <v>1</v>
      </c>
      <c r="P250">
        <v>1</v>
      </c>
      <c r="Q250">
        <v>6.8163000000000001E-2</v>
      </c>
      <c r="R250">
        <v>2.5041000000000001E-2</v>
      </c>
      <c r="S250">
        <v>2.2967999999999999E-2</v>
      </c>
      <c r="T250">
        <v>2.1274000000000001E-2</v>
      </c>
    </row>
    <row r="251" spans="1:20">
      <c r="A251">
        <v>10107</v>
      </c>
      <c r="B251">
        <v>20060929</v>
      </c>
      <c r="C251">
        <v>11</v>
      </c>
      <c r="D251" t="s">
        <v>77</v>
      </c>
      <c r="E251" t="s">
        <v>78</v>
      </c>
      <c r="F251">
        <v>8048</v>
      </c>
      <c r="K251">
        <v>27.35</v>
      </c>
      <c r="L251">
        <v>11080397</v>
      </c>
      <c r="M251">
        <v>6.4201999999999995E-2</v>
      </c>
      <c r="N251">
        <v>9820000</v>
      </c>
      <c r="O251">
        <v>1</v>
      </c>
      <c r="P251">
        <v>1</v>
      </c>
      <c r="Q251">
        <v>6.4201999999999995E-2</v>
      </c>
      <c r="R251">
        <v>1.9425000000000001E-2</v>
      </c>
      <c r="S251">
        <v>1.8110000000000001E-2</v>
      </c>
      <c r="T251">
        <v>2.4566000000000001E-2</v>
      </c>
    </row>
    <row r="252" spans="1:20">
      <c r="A252">
        <v>10107</v>
      </c>
      <c r="B252">
        <v>20061031</v>
      </c>
      <c r="C252">
        <v>11</v>
      </c>
      <c r="D252" t="s">
        <v>77</v>
      </c>
      <c r="E252" t="s">
        <v>78</v>
      </c>
      <c r="F252">
        <v>8048</v>
      </c>
      <c r="K252">
        <v>28.71</v>
      </c>
      <c r="L252">
        <v>12931312</v>
      </c>
      <c r="M252">
        <v>4.9725999999999999E-2</v>
      </c>
      <c r="N252">
        <v>9830460</v>
      </c>
      <c r="O252">
        <v>1</v>
      </c>
      <c r="P252">
        <v>1</v>
      </c>
      <c r="Q252">
        <v>4.9725999999999999E-2</v>
      </c>
      <c r="R252">
        <v>3.7152999999999999E-2</v>
      </c>
      <c r="S252">
        <v>3.6107E-2</v>
      </c>
      <c r="T252">
        <v>3.1508000000000001E-2</v>
      </c>
    </row>
    <row r="253" spans="1:20">
      <c r="A253">
        <v>10107</v>
      </c>
      <c r="B253">
        <v>20061130</v>
      </c>
      <c r="C253">
        <v>11</v>
      </c>
      <c r="D253" t="s">
        <v>77</v>
      </c>
      <c r="E253" t="s">
        <v>78</v>
      </c>
      <c r="F253">
        <v>8048</v>
      </c>
      <c r="G253">
        <v>1232</v>
      </c>
      <c r="H253">
        <v>0.1</v>
      </c>
      <c r="I253">
        <v>0</v>
      </c>
      <c r="J253">
        <v>0</v>
      </c>
      <c r="K253">
        <v>29.36</v>
      </c>
      <c r="L253">
        <v>12958870</v>
      </c>
      <c r="M253">
        <v>2.6123E-2</v>
      </c>
      <c r="N253">
        <v>9830460</v>
      </c>
      <c r="O253">
        <v>1</v>
      </c>
      <c r="P253">
        <v>1</v>
      </c>
      <c r="Q253">
        <v>2.264E-2</v>
      </c>
      <c r="R253">
        <v>2.3736E-2</v>
      </c>
      <c r="S253">
        <v>2.1374000000000001E-2</v>
      </c>
      <c r="T253">
        <v>1.6466999999999999E-2</v>
      </c>
    </row>
    <row r="254" spans="1:20">
      <c r="A254">
        <v>10107</v>
      </c>
      <c r="B254">
        <v>20061229</v>
      </c>
      <c r="C254">
        <v>11</v>
      </c>
      <c r="D254" t="s">
        <v>77</v>
      </c>
      <c r="E254" t="s">
        <v>78</v>
      </c>
      <c r="F254">
        <v>8048</v>
      </c>
      <c r="K254">
        <v>29.86</v>
      </c>
      <c r="L254">
        <v>11497028</v>
      </c>
      <c r="M254">
        <v>1.703E-2</v>
      </c>
      <c r="N254">
        <v>9777000</v>
      </c>
      <c r="O254">
        <v>1</v>
      </c>
      <c r="P254">
        <v>1</v>
      </c>
      <c r="Q254">
        <v>1.703E-2</v>
      </c>
      <c r="R254">
        <v>1.0857E-2</v>
      </c>
      <c r="S254">
        <v>9.1540000000000007E-3</v>
      </c>
      <c r="T254">
        <v>1.2616E-2</v>
      </c>
    </row>
    <row r="255" spans="1:20">
      <c r="A255">
        <v>10107</v>
      </c>
      <c r="B255">
        <v>20070131</v>
      </c>
      <c r="C255">
        <v>11</v>
      </c>
      <c r="D255" t="s">
        <v>77</v>
      </c>
      <c r="E255" t="s">
        <v>78</v>
      </c>
      <c r="F255">
        <v>8048</v>
      </c>
      <c r="K255">
        <v>30.86</v>
      </c>
      <c r="L255">
        <v>13390496</v>
      </c>
      <c r="M255">
        <v>3.3489999999999999E-2</v>
      </c>
      <c r="N255">
        <v>9792314</v>
      </c>
      <c r="O255">
        <v>1</v>
      </c>
      <c r="P255">
        <v>1</v>
      </c>
      <c r="Q255">
        <v>3.3489999999999999E-2</v>
      </c>
      <c r="R255">
        <v>1.9387000000000001E-2</v>
      </c>
      <c r="S255">
        <v>1.8452E-2</v>
      </c>
      <c r="T255">
        <v>1.4059E-2</v>
      </c>
    </row>
    <row r="256" spans="1:20">
      <c r="A256">
        <v>10107</v>
      </c>
      <c r="B256">
        <v>20070228</v>
      </c>
      <c r="C256">
        <v>11</v>
      </c>
      <c r="D256" t="s">
        <v>77</v>
      </c>
      <c r="E256" t="s">
        <v>78</v>
      </c>
      <c r="F256">
        <v>8048</v>
      </c>
      <c r="G256">
        <v>1232</v>
      </c>
      <c r="H256">
        <v>0.1</v>
      </c>
      <c r="I256">
        <v>0</v>
      </c>
      <c r="J256">
        <v>0</v>
      </c>
      <c r="K256">
        <v>28.17</v>
      </c>
      <c r="L256">
        <v>13007733</v>
      </c>
      <c r="M256">
        <v>-8.3927000000000002E-2</v>
      </c>
      <c r="N256">
        <v>9792314</v>
      </c>
      <c r="O256">
        <v>1</v>
      </c>
      <c r="P256">
        <v>1</v>
      </c>
      <c r="Q256">
        <v>-8.7167999999999995E-2</v>
      </c>
      <c r="R256">
        <v>-1.4005999999999999E-2</v>
      </c>
      <c r="S256">
        <v>-1.5996E-2</v>
      </c>
      <c r="T256">
        <v>-2.1846000000000001E-2</v>
      </c>
    </row>
    <row r="257" spans="1:20">
      <c r="A257">
        <v>10107</v>
      </c>
      <c r="B257">
        <v>20070330</v>
      </c>
      <c r="C257">
        <v>11</v>
      </c>
      <c r="D257" t="s">
        <v>77</v>
      </c>
      <c r="E257" t="s">
        <v>78</v>
      </c>
      <c r="F257">
        <v>8048</v>
      </c>
      <c r="K257">
        <v>27.87</v>
      </c>
      <c r="L257">
        <v>12832900</v>
      </c>
      <c r="M257">
        <v>-1.065E-2</v>
      </c>
      <c r="N257">
        <v>9572000</v>
      </c>
      <c r="O257">
        <v>1</v>
      </c>
      <c r="P257">
        <v>1</v>
      </c>
      <c r="Q257">
        <v>-1.065E-2</v>
      </c>
      <c r="R257">
        <v>1.2954E-2</v>
      </c>
      <c r="S257">
        <v>1.1479E-2</v>
      </c>
      <c r="T257">
        <v>9.9799999999999993E-3</v>
      </c>
    </row>
    <row r="258" spans="1:20">
      <c r="A258">
        <v>10107</v>
      </c>
      <c r="B258">
        <v>20070430</v>
      </c>
      <c r="C258">
        <v>11</v>
      </c>
      <c r="D258" t="s">
        <v>77</v>
      </c>
      <c r="E258" t="s">
        <v>78</v>
      </c>
      <c r="F258">
        <v>8048</v>
      </c>
      <c r="K258">
        <v>29.94</v>
      </c>
      <c r="L258">
        <v>9676052</v>
      </c>
      <c r="M258">
        <v>7.4273000000000006E-2</v>
      </c>
      <c r="N258">
        <v>9566808</v>
      </c>
      <c r="O258">
        <v>1</v>
      </c>
      <c r="P258">
        <v>1</v>
      </c>
      <c r="Q258">
        <v>7.4273000000000006E-2</v>
      </c>
      <c r="R258">
        <v>3.9834000000000001E-2</v>
      </c>
      <c r="S258">
        <v>3.8469999999999997E-2</v>
      </c>
      <c r="T258">
        <v>4.3291000000000003E-2</v>
      </c>
    </row>
    <row r="259" spans="1:20">
      <c r="A259">
        <v>10107</v>
      </c>
      <c r="B259">
        <v>20070531</v>
      </c>
      <c r="C259">
        <v>11</v>
      </c>
      <c r="D259" t="s">
        <v>77</v>
      </c>
      <c r="E259" t="s">
        <v>78</v>
      </c>
      <c r="F259">
        <v>8048</v>
      </c>
      <c r="G259">
        <v>1232</v>
      </c>
      <c r="H259">
        <v>0.1</v>
      </c>
      <c r="I259">
        <v>0</v>
      </c>
      <c r="J259">
        <v>0</v>
      </c>
      <c r="K259">
        <v>30.690100000000001</v>
      </c>
      <c r="L259">
        <v>13176580</v>
      </c>
      <c r="M259">
        <v>2.8393000000000002E-2</v>
      </c>
      <c r="N259">
        <v>9566808</v>
      </c>
      <c r="O259">
        <v>1</v>
      </c>
      <c r="P259">
        <v>1</v>
      </c>
      <c r="Q259">
        <v>2.5052999999999999E-2</v>
      </c>
      <c r="R259">
        <v>3.8953000000000002E-2</v>
      </c>
      <c r="S259">
        <v>3.6665999999999997E-2</v>
      </c>
      <c r="T259">
        <v>3.2549000000000002E-2</v>
      </c>
    </row>
    <row r="260" spans="1:20">
      <c r="A260">
        <v>10107</v>
      </c>
      <c r="B260">
        <v>20070629</v>
      </c>
      <c r="C260">
        <v>11</v>
      </c>
      <c r="D260" t="s">
        <v>77</v>
      </c>
      <c r="E260" t="s">
        <v>78</v>
      </c>
      <c r="F260">
        <v>8048</v>
      </c>
      <c r="K260">
        <v>29.47</v>
      </c>
      <c r="L260">
        <v>11884314</v>
      </c>
      <c r="M260">
        <v>-3.9756E-2</v>
      </c>
      <c r="N260">
        <v>9380000</v>
      </c>
      <c r="O260">
        <v>1</v>
      </c>
      <c r="P260">
        <v>1</v>
      </c>
      <c r="Q260">
        <v>-3.9756E-2</v>
      </c>
      <c r="R260">
        <v>-1.4747E-2</v>
      </c>
      <c r="S260">
        <v>-1.6109999999999999E-2</v>
      </c>
      <c r="T260">
        <v>-1.7815999999999999E-2</v>
      </c>
    </row>
    <row r="261" spans="1:20">
      <c r="A261">
        <v>10107</v>
      </c>
      <c r="B261">
        <v>20070731</v>
      </c>
      <c r="C261">
        <v>11</v>
      </c>
      <c r="D261" t="s">
        <v>77</v>
      </c>
      <c r="E261" t="s">
        <v>78</v>
      </c>
      <c r="F261">
        <v>8048</v>
      </c>
      <c r="K261">
        <v>28.99</v>
      </c>
      <c r="L261">
        <v>13008446</v>
      </c>
      <c r="M261">
        <v>-1.6288E-2</v>
      </c>
      <c r="N261">
        <v>9380000</v>
      </c>
      <c r="O261">
        <v>1</v>
      </c>
      <c r="P261">
        <v>1</v>
      </c>
      <c r="Q261">
        <v>-1.6288E-2</v>
      </c>
      <c r="R261">
        <v>-3.1789999999999999E-2</v>
      </c>
      <c r="S261">
        <v>-3.2792000000000002E-2</v>
      </c>
      <c r="T261">
        <v>-3.1981999999999997E-2</v>
      </c>
    </row>
    <row r="262" spans="1:20">
      <c r="A262">
        <v>10107</v>
      </c>
      <c r="B262">
        <v>20070831</v>
      </c>
      <c r="C262">
        <v>11</v>
      </c>
      <c r="D262" t="s">
        <v>77</v>
      </c>
      <c r="E262" t="s">
        <v>78</v>
      </c>
      <c r="F262">
        <v>8048</v>
      </c>
      <c r="G262">
        <v>1232</v>
      </c>
      <c r="H262">
        <v>0.1</v>
      </c>
      <c r="I262">
        <v>0</v>
      </c>
      <c r="J262">
        <v>0</v>
      </c>
      <c r="K262">
        <v>28.73</v>
      </c>
      <c r="L262">
        <v>12397224</v>
      </c>
      <c r="M262">
        <v>-5.5189999999999996E-3</v>
      </c>
      <c r="N262">
        <v>9375492</v>
      </c>
      <c r="O262">
        <v>1</v>
      </c>
      <c r="P262">
        <v>1</v>
      </c>
      <c r="Q262">
        <v>-8.9689999999999995E-3</v>
      </c>
      <c r="R262">
        <v>1.1592999999999999E-2</v>
      </c>
      <c r="S262">
        <v>9.6410000000000003E-3</v>
      </c>
      <c r="T262">
        <v>1.2864E-2</v>
      </c>
    </row>
    <row r="263" spans="1:20">
      <c r="A263">
        <v>10107</v>
      </c>
      <c r="B263">
        <v>20070928</v>
      </c>
      <c r="C263">
        <v>11</v>
      </c>
      <c r="D263" t="s">
        <v>77</v>
      </c>
      <c r="E263" t="s">
        <v>78</v>
      </c>
      <c r="F263">
        <v>8048</v>
      </c>
      <c r="K263">
        <v>29.46</v>
      </c>
      <c r="L263">
        <v>11168623</v>
      </c>
      <c r="M263">
        <v>2.5409000000000001E-2</v>
      </c>
      <c r="N263">
        <v>9355000</v>
      </c>
      <c r="O263">
        <v>1</v>
      </c>
      <c r="P263">
        <v>1</v>
      </c>
      <c r="Q263">
        <v>2.5409000000000001E-2</v>
      </c>
      <c r="R263">
        <v>4.0821999999999997E-2</v>
      </c>
      <c r="S263">
        <v>3.9306000000000001E-2</v>
      </c>
      <c r="T263">
        <v>3.5793999999999999E-2</v>
      </c>
    </row>
    <row r="264" spans="1:20">
      <c r="A264">
        <v>10107</v>
      </c>
      <c r="B264">
        <v>20071031</v>
      </c>
      <c r="C264">
        <v>11</v>
      </c>
      <c r="D264" t="s">
        <v>77</v>
      </c>
      <c r="E264" t="s">
        <v>78</v>
      </c>
      <c r="F264">
        <v>8048</v>
      </c>
      <c r="K264">
        <v>36.81</v>
      </c>
      <c r="L264">
        <v>17744802</v>
      </c>
      <c r="M264">
        <v>0.24949099999999999</v>
      </c>
      <c r="N264">
        <v>9355439</v>
      </c>
      <c r="O264">
        <v>1</v>
      </c>
      <c r="P264">
        <v>1</v>
      </c>
      <c r="Q264">
        <v>0.24949099999999999</v>
      </c>
      <c r="R264">
        <v>2.5909999999999999E-2</v>
      </c>
      <c r="S264">
        <v>2.477E-2</v>
      </c>
      <c r="T264">
        <v>1.4822E-2</v>
      </c>
    </row>
    <row r="265" spans="1:20">
      <c r="A265">
        <v>10107</v>
      </c>
      <c r="B265">
        <v>20071130</v>
      </c>
      <c r="C265">
        <v>11</v>
      </c>
      <c r="D265" t="s">
        <v>77</v>
      </c>
      <c r="E265" t="s">
        <v>78</v>
      </c>
      <c r="F265">
        <v>8048</v>
      </c>
      <c r="G265">
        <v>1232</v>
      </c>
      <c r="H265">
        <v>0.11</v>
      </c>
      <c r="I265">
        <v>0</v>
      </c>
      <c r="J265">
        <v>0</v>
      </c>
      <c r="K265">
        <v>33.6</v>
      </c>
      <c r="L265">
        <v>18330717</v>
      </c>
      <c r="M265">
        <v>-8.4215999999999999E-2</v>
      </c>
      <c r="N265">
        <v>9355439</v>
      </c>
      <c r="O265">
        <v>1</v>
      </c>
      <c r="P265">
        <v>1</v>
      </c>
      <c r="Q265">
        <v>-8.7205000000000005E-2</v>
      </c>
      <c r="R265">
        <v>-4.9362000000000003E-2</v>
      </c>
      <c r="S265">
        <v>-5.1309E-2</v>
      </c>
      <c r="T265">
        <v>-4.4042999999999999E-2</v>
      </c>
    </row>
    <row r="266" spans="1:20">
      <c r="A266">
        <v>10107</v>
      </c>
      <c r="B266">
        <v>20071231</v>
      </c>
      <c r="C266">
        <v>11</v>
      </c>
      <c r="D266" t="s">
        <v>77</v>
      </c>
      <c r="E266" t="s">
        <v>78</v>
      </c>
      <c r="F266">
        <v>8048</v>
      </c>
      <c r="K266">
        <v>35.6</v>
      </c>
      <c r="L266">
        <v>10700171</v>
      </c>
      <c r="M266">
        <v>5.9524000000000001E-2</v>
      </c>
      <c r="N266">
        <v>9329000</v>
      </c>
      <c r="O266">
        <v>1</v>
      </c>
      <c r="P266">
        <v>1</v>
      </c>
      <c r="Q266">
        <v>5.9524000000000001E-2</v>
      </c>
      <c r="R266">
        <v>-4.4050000000000001E-3</v>
      </c>
      <c r="S266">
        <v>-6.4929999999999996E-3</v>
      </c>
      <c r="T266">
        <v>-8.6280000000000003E-3</v>
      </c>
    </row>
    <row r="267" spans="1:20">
      <c r="A267">
        <v>10107</v>
      </c>
      <c r="B267">
        <v>20080131</v>
      </c>
      <c r="C267">
        <v>11</v>
      </c>
      <c r="D267" t="s">
        <v>77</v>
      </c>
      <c r="E267" t="s">
        <v>78</v>
      </c>
      <c r="F267">
        <v>8048</v>
      </c>
      <c r="K267">
        <v>32.6</v>
      </c>
      <c r="L267">
        <v>19530535</v>
      </c>
      <c r="M267">
        <v>-8.4269999999999998E-2</v>
      </c>
      <c r="N267">
        <v>9306980</v>
      </c>
      <c r="O267">
        <v>1</v>
      </c>
      <c r="P267">
        <v>1</v>
      </c>
      <c r="Q267">
        <v>-8.4269999999999998E-2</v>
      </c>
      <c r="R267">
        <v>-6.2218000000000002E-2</v>
      </c>
      <c r="S267">
        <v>-6.3321000000000002E-2</v>
      </c>
      <c r="T267">
        <v>-6.1163000000000002E-2</v>
      </c>
    </row>
    <row r="268" spans="1:20">
      <c r="A268">
        <v>10107</v>
      </c>
      <c r="B268">
        <v>20080229</v>
      </c>
      <c r="C268">
        <v>11</v>
      </c>
      <c r="D268" t="s">
        <v>77</v>
      </c>
      <c r="E268" t="s">
        <v>78</v>
      </c>
      <c r="F268">
        <v>8048</v>
      </c>
      <c r="G268">
        <v>1232</v>
      </c>
      <c r="H268">
        <v>0.11</v>
      </c>
      <c r="I268">
        <v>0</v>
      </c>
      <c r="J268">
        <v>0</v>
      </c>
      <c r="K268">
        <v>27.1999</v>
      </c>
      <c r="L268">
        <v>23258303</v>
      </c>
      <c r="M268">
        <v>-0.162273</v>
      </c>
      <c r="N268">
        <v>9306980</v>
      </c>
      <c r="O268">
        <v>1</v>
      </c>
      <c r="P268">
        <v>1</v>
      </c>
      <c r="Q268">
        <v>-0.16564699999999999</v>
      </c>
      <c r="R268">
        <v>-2.1697000000000001E-2</v>
      </c>
      <c r="S268">
        <v>-2.3636000000000001E-2</v>
      </c>
      <c r="T268">
        <v>-3.4761E-2</v>
      </c>
    </row>
    <row r="269" spans="1:20">
      <c r="A269">
        <v>10107</v>
      </c>
      <c r="B269">
        <v>20080331</v>
      </c>
      <c r="C269">
        <v>11</v>
      </c>
      <c r="D269" t="s">
        <v>77</v>
      </c>
      <c r="E269" t="s">
        <v>78</v>
      </c>
      <c r="F269">
        <v>8048</v>
      </c>
      <c r="K269">
        <v>28.38</v>
      </c>
      <c r="L269">
        <v>14572915</v>
      </c>
      <c r="M269">
        <v>4.3386000000000001E-2</v>
      </c>
      <c r="N269">
        <v>9310000</v>
      </c>
      <c r="O269">
        <v>1</v>
      </c>
      <c r="P269">
        <v>1</v>
      </c>
      <c r="Q269">
        <v>4.3386000000000001E-2</v>
      </c>
      <c r="R269">
        <v>-1.0444E-2</v>
      </c>
      <c r="S269">
        <v>-1.2186000000000001E-2</v>
      </c>
      <c r="T269">
        <v>-5.96E-3</v>
      </c>
    </row>
    <row r="270" spans="1:20">
      <c r="A270">
        <v>10107</v>
      </c>
      <c r="B270">
        <v>20080430</v>
      </c>
      <c r="C270">
        <v>11</v>
      </c>
      <c r="D270" t="s">
        <v>77</v>
      </c>
      <c r="E270" t="s">
        <v>78</v>
      </c>
      <c r="F270">
        <v>8048</v>
      </c>
      <c r="K270">
        <v>28.52</v>
      </c>
      <c r="L270">
        <v>14480582</v>
      </c>
      <c r="M270">
        <v>4.9329999999999999E-3</v>
      </c>
      <c r="N270">
        <v>9313293</v>
      </c>
      <c r="O270">
        <v>1</v>
      </c>
      <c r="P270">
        <v>1</v>
      </c>
      <c r="Q270">
        <v>4.9329999999999999E-3</v>
      </c>
      <c r="R270">
        <v>5.1199000000000001E-2</v>
      </c>
      <c r="S270">
        <v>4.9875999999999997E-2</v>
      </c>
      <c r="T270">
        <v>4.7546999999999999E-2</v>
      </c>
    </row>
    <row r="271" spans="1:20">
      <c r="A271">
        <v>10107</v>
      </c>
      <c r="B271">
        <v>20080530</v>
      </c>
      <c r="C271">
        <v>11</v>
      </c>
      <c r="D271" t="s">
        <v>77</v>
      </c>
      <c r="E271" t="s">
        <v>78</v>
      </c>
      <c r="F271">
        <v>8048</v>
      </c>
      <c r="G271">
        <v>1232</v>
      </c>
      <c r="H271">
        <v>0.11</v>
      </c>
      <c r="I271">
        <v>0</v>
      </c>
      <c r="J271">
        <v>0</v>
      </c>
      <c r="K271">
        <v>28.32</v>
      </c>
      <c r="L271">
        <v>14084270</v>
      </c>
      <c r="M271">
        <v>-3.156E-3</v>
      </c>
      <c r="N271">
        <v>9313293</v>
      </c>
      <c r="O271">
        <v>1</v>
      </c>
      <c r="P271">
        <v>1</v>
      </c>
      <c r="Q271">
        <v>-7.0130000000000001E-3</v>
      </c>
      <c r="R271">
        <v>2.3935000000000001E-2</v>
      </c>
      <c r="S271">
        <v>2.1621000000000001E-2</v>
      </c>
      <c r="T271">
        <v>1.0673999999999999E-2</v>
      </c>
    </row>
    <row r="272" spans="1:20">
      <c r="A272">
        <v>10107</v>
      </c>
      <c r="B272">
        <v>20080630</v>
      </c>
      <c r="C272">
        <v>11</v>
      </c>
      <c r="D272" t="s">
        <v>77</v>
      </c>
      <c r="E272" t="s">
        <v>78</v>
      </c>
      <c r="F272">
        <v>8048</v>
      </c>
      <c r="K272">
        <v>27.51</v>
      </c>
      <c r="L272">
        <v>15648014</v>
      </c>
      <c r="M272">
        <v>-2.8601999999999999E-2</v>
      </c>
      <c r="N272">
        <v>9151000</v>
      </c>
      <c r="O272">
        <v>1</v>
      </c>
      <c r="P272">
        <v>1</v>
      </c>
      <c r="Q272">
        <v>-2.8601999999999999E-2</v>
      </c>
      <c r="R272">
        <v>-7.8436000000000006E-2</v>
      </c>
      <c r="S272">
        <v>-8.0249000000000001E-2</v>
      </c>
      <c r="T272">
        <v>-8.5961999999999997E-2</v>
      </c>
    </row>
    <row r="273" spans="1:20">
      <c r="A273">
        <v>10107</v>
      </c>
      <c r="B273">
        <v>20080731</v>
      </c>
      <c r="C273">
        <v>11</v>
      </c>
      <c r="D273" t="s">
        <v>77</v>
      </c>
      <c r="E273" t="s">
        <v>78</v>
      </c>
      <c r="F273">
        <v>8048</v>
      </c>
      <c r="K273">
        <v>25.72</v>
      </c>
      <c r="L273">
        <v>16420967</v>
      </c>
      <c r="M273">
        <v>-6.5067E-2</v>
      </c>
      <c r="N273">
        <v>9130293</v>
      </c>
      <c r="O273">
        <v>1</v>
      </c>
      <c r="P273">
        <v>1</v>
      </c>
      <c r="Q273">
        <v>-6.5067E-2</v>
      </c>
      <c r="R273">
        <v>-1.3413E-2</v>
      </c>
      <c r="S273">
        <v>-1.4760000000000001E-2</v>
      </c>
      <c r="T273">
        <v>-9.8589999999999997E-3</v>
      </c>
    </row>
    <row r="274" spans="1:20">
      <c r="A274">
        <v>10107</v>
      </c>
      <c r="B274">
        <v>20080829</v>
      </c>
      <c r="C274">
        <v>11</v>
      </c>
      <c r="D274" t="s">
        <v>77</v>
      </c>
      <c r="E274" t="s">
        <v>78</v>
      </c>
      <c r="F274">
        <v>8048</v>
      </c>
      <c r="G274">
        <v>1232</v>
      </c>
      <c r="H274">
        <v>0.11</v>
      </c>
      <c r="I274">
        <v>0</v>
      </c>
      <c r="J274">
        <v>0</v>
      </c>
      <c r="K274">
        <v>27.29</v>
      </c>
      <c r="L274">
        <v>12083088</v>
      </c>
      <c r="M274">
        <v>6.5319000000000002E-2</v>
      </c>
      <c r="N274">
        <v>9130293</v>
      </c>
      <c r="O274">
        <v>1</v>
      </c>
      <c r="P274">
        <v>1</v>
      </c>
      <c r="Q274">
        <v>6.1041999999999999E-2</v>
      </c>
      <c r="R274">
        <v>1.0597000000000001E-2</v>
      </c>
      <c r="S274">
        <v>8.6079999999999993E-3</v>
      </c>
      <c r="T274">
        <v>1.2191E-2</v>
      </c>
    </row>
    <row r="275" spans="1:20">
      <c r="A275">
        <v>10107</v>
      </c>
      <c r="B275">
        <v>20080930</v>
      </c>
      <c r="C275">
        <v>11</v>
      </c>
      <c r="D275" t="s">
        <v>77</v>
      </c>
      <c r="E275" t="s">
        <v>78</v>
      </c>
      <c r="F275">
        <v>8048</v>
      </c>
      <c r="K275">
        <v>26.69</v>
      </c>
      <c r="L275">
        <v>19299651</v>
      </c>
      <c r="M275">
        <v>-2.1985999999999999E-2</v>
      </c>
      <c r="N275">
        <v>8977000</v>
      </c>
      <c r="O275">
        <v>1</v>
      </c>
      <c r="P275">
        <v>1</v>
      </c>
      <c r="Q275">
        <v>-2.1985999999999999E-2</v>
      </c>
      <c r="R275">
        <v>-9.8171999999999995E-2</v>
      </c>
      <c r="S275">
        <v>-9.9959000000000006E-2</v>
      </c>
      <c r="T275">
        <v>-9.0790999999999997E-2</v>
      </c>
    </row>
    <row r="276" spans="1:20">
      <c r="A276">
        <v>10107</v>
      </c>
      <c r="B276">
        <v>20081031</v>
      </c>
      <c r="C276">
        <v>11</v>
      </c>
      <c r="D276" t="s">
        <v>77</v>
      </c>
      <c r="E276" t="s">
        <v>78</v>
      </c>
      <c r="F276">
        <v>8048</v>
      </c>
      <c r="K276">
        <v>22.33</v>
      </c>
      <c r="L276">
        <v>30441987</v>
      </c>
      <c r="M276">
        <v>-0.163357</v>
      </c>
      <c r="N276">
        <v>8895573</v>
      </c>
      <c r="O276">
        <v>1</v>
      </c>
      <c r="P276">
        <v>1</v>
      </c>
      <c r="Q276">
        <v>-0.163357</v>
      </c>
      <c r="R276">
        <v>-0.184838</v>
      </c>
      <c r="S276">
        <v>-0.18632299999999999</v>
      </c>
      <c r="T276">
        <v>-0.16942499999999999</v>
      </c>
    </row>
    <row r="277" spans="1:20">
      <c r="A277">
        <v>10107</v>
      </c>
      <c r="B277">
        <v>20081128</v>
      </c>
      <c r="C277">
        <v>11</v>
      </c>
      <c r="D277" t="s">
        <v>77</v>
      </c>
      <c r="E277" t="s">
        <v>78</v>
      </c>
      <c r="F277">
        <v>8048</v>
      </c>
      <c r="G277">
        <v>1232</v>
      </c>
      <c r="H277">
        <v>0.13</v>
      </c>
      <c r="I277">
        <v>0</v>
      </c>
      <c r="J277">
        <v>0</v>
      </c>
      <c r="K277">
        <v>20.22</v>
      </c>
      <c r="L277">
        <v>17985595</v>
      </c>
      <c r="M277">
        <v>-8.8669999999999999E-2</v>
      </c>
      <c r="N277">
        <v>8895573</v>
      </c>
      <c r="O277">
        <v>1</v>
      </c>
      <c r="P277">
        <v>1</v>
      </c>
      <c r="Q277">
        <v>-9.4492000000000007E-2</v>
      </c>
      <c r="R277">
        <v>-8.4684999999999996E-2</v>
      </c>
      <c r="S277">
        <v>-8.7425000000000003E-2</v>
      </c>
      <c r="T277">
        <v>-7.4848999999999999E-2</v>
      </c>
    </row>
    <row r="278" spans="1:20">
      <c r="A278">
        <v>10107</v>
      </c>
      <c r="B278">
        <v>20081231</v>
      </c>
      <c r="C278">
        <v>11</v>
      </c>
      <c r="D278" t="s">
        <v>77</v>
      </c>
      <c r="E278" t="s">
        <v>78</v>
      </c>
      <c r="F278">
        <v>8048</v>
      </c>
      <c r="K278">
        <v>19.440000000000001</v>
      </c>
      <c r="L278">
        <v>15442392</v>
      </c>
      <c r="M278">
        <v>-3.8575999999999999E-2</v>
      </c>
      <c r="N278">
        <v>8889000</v>
      </c>
      <c r="O278">
        <v>1</v>
      </c>
      <c r="P278">
        <v>1</v>
      </c>
      <c r="Q278">
        <v>-3.8575999999999999E-2</v>
      </c>
      <c r="R278">
        <v>2.2231000000000001E-2</v>
      </c>
      <c r="S278">
        <v>1.9164E-2</v>
      </c>
      <c r="T278">
        <v>7.8220000000000008E-3</v>
      </c>
    </row>
    <row r="279" spans="1:20">
      <c r="A279">
        <v>10107</v>
      </c>
      <c r="B279">
        <v>20090130</v>
      </c>
      <c r="C279">
        <v>11</v>
      </c>
      <c r="D279" t="s">
        <v>77</v>
      </c>
      <c r="E279" t="s">
        <v>78</v>
      </c>
      <c r="F279">
        <v>8048</v>
      </c>
      <c r="K279">
        <v>17.100000000000001</v>
      </c>
      <c r="L279">
        <v>15618965</v>
      </c>
      <c r="M279">
        <v>-0.12037</v>
      </c>
      <c r="N279">
        <v>8890563</v>
      </c>
      <c r="O279">
        <v>1</v>
      </c>
      <c r="P279">
        <v>1</v>
      </c>
      <c r="Q279">
        <v>-0.12037</v>
      </c>
      <c r="R279">
        <v>-7.7475000000000002E-2</v>
      </c>
      <c r="S279">
        <v>-7.8867000000000007E-2</v>
      </c>
      <c r="T279">
        <v>-8.5656999999999997E-2</v>
      </c>
    </row>
    <row r="280" spans="1:20">
      <c r="A280">
        <v>10107</v>
      </c>
      <c r="B280">
        <v>20090227</v>
      </c>
      <c r="C280">
        <v>11</v>
      </c>
      <c r="D280" t="s">
        <v>77</v>
      </c>
      <c r="E280" t="s">
        <v>78</v>
      </c>
      <c r="F280">
        <v>8048</v>
      </c>
      <c r="G280">
        <v>1232</v>
      </c>
      <c r="H280">
        <v>0.13</v>
      </c>
      <c r="I280">
        <v>0</v>
      </c>
      <c r="J280">
        <v>0</v>
      </c>
      <c r="K280">
        <v>16.149999999999999</v>
      </c>
      <c r="L280">
        <v>14630937</v>
      </c>
      <c r="M280">
        <v>-4.7953000000000003E-2</v>
      </c>
      <c r="N280">
        <v>8890563</v>
      </c>
      <c r="O280">
        <v>1</v>
      </c>
      <c r="P280">
        <v>1</v>
      </c>
      <c r="Q280">
        <v>-5.5556000000000001E-2</v>
      </c>
      <c r="R280">
        <v>-0.100175</v>
      </c>
      <c r="S280">
        <v>-0.103362</v>
      </c>
      <c r="T280">
        <v>-0.109931</v>
      </c>
    </row>
    <row r="281" spans="1:20">
      <c r="A281">
        <v>10107</v>
      </c>
      <c r="B281">
        <v>20090331</v>
      </c>
      <c r="C281">
        <v>11</v>
      </c>
      <c r="D281" t="s">
        <v>77</v>
      </c>
      <c r="E281" t="s">
        <v>78</v>
      </c>
      <c r="F281">
        <v>8048</v>
      </c>
      <c r="K281">
        <v>18.37</v>
      </c>
      <c r="L281">
        <v>16364071</v>
      </c>
      <c r="M281">
        <v>0.137461</v>
      </c>
      <c r="N281">
        <v>8898000</v>
      </c>
      <c r="O281">
        <v>1</v>
      </c>
      <c r="P281">
        <v>1</v>
      </c>
      <c r="Q281">
        <v>0.137461</v>
      </c>
      <c r="R281">
        <v>8.6813000000000001E-2</v>
      </c>
      <c r="S281">
        <v>8.3557999999999993E-2</v>
      </c>
      <c r="T281">
        <v>8.5404999999999995E-2</v>
      </c>
    </row>
    <row r="282" spans="1:20">
      <c r="A282">
        <v>10107</v>
      </c>
      <c r="B282">
        <v>20090430</v>
      </c>
      <c r="C282">
        <v>11</v>
      </c>
      <c r="D282" t="s">
        <v>77</v>
      </c>
      <c r="E282" t="s">
        <v>78</v>
      </c>
      <c r="F282">
        <v>8048</v>
      </c>
      <c r="K282">
        <v>20.260000000000002</v>
      </c>
      <c r="L282">
        <v>15703150</v>
      </c>
      <c r="M282">
        <v>0.102885</v>
      </c>
      <c r="N282">
        <v>8899720</v>
      </c>
      <c r="O282">
        <v>1</v>
      </c>
      <c r="P282">
        <v>1</v>
      </c>
      <c r="Q282">
        <v>0.102885</v>
      </c>
      <c r="R282">
        <v>0.109483</v>
      </c>
      <c r="S282">
        <v>0.10764899999999999</v>
      </c>
      <c r="T282">
        <v>9.3924999999999995E-2</v>
      </c>
    </row>
    <row r="283" spans="1:20">
      <c r="A283">
        <v>10107</v>
      </c>
      <c r="B283">
        <v>20090529</v>
      </c>
      <c r="C283">
        <v>11</v>
      </c>
      <c r="D283" t="s">
        <v>77</v>
      </c>
      <c r="E283" t="s">
        <v>78</v>
      </c>
      <c r="F283">
        <v>8048</v>
      </c>
      <c r="G283">
        <v>1232</v>
      </c>
      <c r="H283">
        <v>0.13</v>
      </c>
      <c r="I283">
        <v>0</v>
      </c>
      <c r="J283">
        <v>0</v>
      </c>
      <c r="K283">
        <v>20.89</v>
      </c>
      <c r="L283">
        <v>11077166</v>
      </c>
      <c r="M283">
        <v>3.7511999999999997E-2</v>
      </c>
      <c r="N283">
        <v>8899720</v>
      </c>
      <c r="O283">
        <v>1</v>
      </c>
      <c r="P283">
        <v>1</v>
      </c>
      <c r="Q283">
        <v>3.1095999999999999E-2</v>
      </c>
      <c r="R283">
        <v>6.7796999999999996E-2</v>
      </c>
      <c r="S283">
        <v>6.5146999999999997E-2</v>
      </c>
      <c r="T283">
        <v>5.3081000000000003E-2</v>
      </c>
    </row>
    <row r="284" spans="1:20">
      <c r="A284">
        <v>10107</v>
      </c>
      <c r="B284">
        <v>20090630</v>
      </c>
      <c r="C284">
        <v>11</v>
      </c>
      <c r="D284" t="s">
        <v>77</v>
      </c>
      <c r="E284" t="s">
        <v>78</v>
      </c>
      <c r="F284">
        <v>8048</v>
      </c>
      <c r="K284">
        <v>23.77</v>
      </c>
      <c r="L284">
        <v>14184830</v>
      </c>
      <c r="M284">
        <v>0.13786499999999999</v>
      </c>
      <c r="N284">
        <v>8908000</v>
      </c>
      <c r="O284">
        <v>1</v>
      </c>
      <c r="P284">
        <v>1</v>
      </c>
      <c r="Q284">
        <v>0.13786499999999999</v>
      </c>
      <c r="R284">
        <v>-3.0200000000000001E-3</v>
      </c>
      <c r="S284">
        <v>-4.9630000000000004E-3</v>
      </c>
      <c r="T284">
        <v>1.9599999999999999E-4</v>
      </c>
    </row>
    <row r="285" spans="1:20">
      <c r="A285">
        <v>10107</v>
      </c>
      <c r="B285">
        <v>20090731</v>
      </c>
      <c r="C285">
        <v>11</v>
      </c>
      <c r="D285" t="s">
        <v>77</v>
      </c>
      <c r="E285" t="s">
        <v>78</v>
      </c>
      <c r="F285">
        <v>8048</v>
      </c>
      <c r="K285">
        <v>23.52</v>
      </c>
      <c r="L285">
        <v>15253854</v>
      </c>
      <c r="M285">
        <v>-1.0517E-2</v>
      </c>
      <c r="N285">
        <v>8910674</v>
      </c>
      <c r="O285">
        <v>1</v>
      </c>
      <c r="P285">
        <v>1</v>
      </c>
      <c r="Q285">
        <v>-1.0517E-2</v>
      </c>
      <c r="R285">
        <v>8.1792000000000004E-2</v>
      </c>
      <c r="S285">
        <v>8.0374000000000001E-2</v>
      </c>
      <c r="T285">
        <v>7.4142E-2</v>
      </c>
    </row>
    <row r="286" spans="1:20">
      <c r="A286">
        <v>10107</v>
      </c>
      <c r="B286">
        <v>20090831</v>
      </c>
      <c r="C286">
        <v>11</v>
      </c>
      <c r="D286" t="s">
        <v>77</v>
      </c>
      <c r="E286" t="s">
        <v>78</v>
      </c>
      <c r="F286">
        <v>8048</v>
      </c>
      <c r="G286">
        <v>1232</v>
      </c>
      <c r="H286">
        <v>0.13</v>
      </c>
      <c r="I286">
        <v>0</v>
      </c>
      <c r="J286">
        <v>0</v>
      </c>
      <c r="K286">
        <v>24.65</v>
      </c>
      <c r="L286">
        <v>10003985</v>
      </c>
      <c r="M286">
        <v>5.3571000000000001E-2</v>
      </c>
      <c r="N286">
        <v>8910674</v>
      </c>
      <c r="O286">
        <v>1</v>
      </c>
      <c r="P286">
        <v>1</v>
      </c>
      <c r="Q286">
        <v>4.8044000000000003E-2</v>
      </c>
      <c r="R286">
        <v>3.1514E-2</v>
      </c>
      <c r="S286">
        <v>2.9356E-2</v>
      </c>
      <c r="T286">
        <v>3.356E-2</v>
      </c>
    </row>
    <row r="287" spans="1:20">
      <c r="A287">
        <v>10107</v>
      </c>
      <c r="B287">
        <v>20090930</v>
      </c>
      <c r="C287">
        <v>11</v>
      </c>
      <c r="D287" t="s">
        <v>77</v>
      </c>
      <c r="E287" t="s">
        <v>78</v>
      </c>
      <c r="F287">
        <v>8048</v>
      </c>
      <c r="K287">
        <v>25.72</v>
      </c>
      <c r="L287">
        <v>10433262</v>
      </c>
      <c r="M287">
        <v>4.3408000000000002E-2</v>
      </c>
      <c r="N287">
        <v>8900000</v>
      </c>
      <c r="O287">
        <v>1</v>
      </c>
      <c r="P287">
        <v>1</v>
      </c>
      <c r="Q287">
        <v>4.3408000000000002E-2</v>
      </c>
      <c r="R287">
        <v>4.5288000000000002E-2</v>
      </c>
      <c r="S287">
        <v>4.3651000000000002E-2</v>
      </c>
      <c r="T287">
        <v>3.5722999999999998E-2</v>
      </c>
    </row>
    <row r="288" spans="1:20">
      <c r="A288">
        <v>10107</v>
      </c>
      <c r="B288">
        <v>20091030</v>
      </c>
      <c r="C288">
        <v>11</v>
      </c>
      <c r="D288" t="s">
        <v>77</v>
      </c>
      <c r="E288" t="s">
        <v>78</v>
      </c>
      <c r="F288">
        <v>8048</v>
      </c>
      <c r="K288">
        <v>27.73</v>
      </c>
      <c r="L288">
        <v>15277741</v>
      </c>
      <c r="M288">
        <v>7.8148999999999996E-2</v>
      </c>
      <c r="N288">
        <v>8879121</v>
      </c>
      <c r="O288">
        <v>1</v>
      </c>
      <c r="P288">
        <v>1</v>
      </c>
      <c r="Q288">
        <v>7.8148999999999996E-2</v>
      </c>
      <c r="R288">
        <v>-2.8079E-2</v>
      </c>
      <c r="S288">
        <v>-2.9333000000000001E-2</v>
      </c>
      <c r="T288">
        <v>-1.9761999999999998E-2</v>
      </c>
    </row>
    <row r="289" spans="1:20">
      <c r="A289">
        <v>10107</v>
      </c>
      <c r="B289">
        <v>20091130</v>
      </c>
      <c r="C289">
        <v>11</v>
      </c>
      <c r="D289" t="s">
        <v>77</v>
      </c>
      <c r="E289" t="s">
        <v>78</v>
      </c>
      <c r="F289">
        <v>8048</v>
      </c>
      <c r="G289">
        <v>1232</v>
      </c>
      <c r="H289">
        <v>0.13</v>
      </c>
      <c r="I289">
        <v>0</v>
      </c>
      <c r="J289">
        <v>0</v>
      </c>
      <c r="K289">
        <v>29.41</v>
      </c>
      <c r="L289">
        <v>10236442</v>
      </c>
      <c r="M289">
        <v>6.5271999999999997E-2</v>
      </c>
      <c r="N289">
        <v>8879121</v>
      </c>
      <c r="O289">
        <v>1</v>
      </c>
      <c r="P289">
        <v>1</v>
      </c>
      <c r="Q289">
        <v>6.0583999999999999E-2</v>
      </c>
      <c r="R289">
        <v>5.7085999999999998E-2</v>
      </c>
      <c r="S289">
        <v>5.4629999999999998E-2</v>
      </c>
      <c r="T289">
        <v>5.7363999999999998E-2</v>
      </c>
    </row>
    <row r="290" spans="1:20">
      <c r="A290">
        <v>10107</v>
      </c>
      <c r="B290">
        <v>20091231</v>
      </c>
      <c r="C290">
        <v>11</v>
      </c>
      <c r="D290" t="s">
        <v>77</v>
      </c>
      <c r="E290" t="s">
        <v>78</v>
      </c>
      <c r="F290">
        <v>8048</v>
      </c>
      <c r="K290">
        <v>30.48</v>
      </c>
      <c r="L290">
        <v>9238424</v>
      </c>
      <c r="M290">
        <v>3.6381999999999998E-2</v>
      </c>
      <c r="N290">
        <v>8811000</v>
      </c>
      <c r="O290">
        <v>1</v>
      </c>
      <c r="P290">
        <v>1</v>
      </c>
      <c r="Q290">
        <v>3.6381999999999998E-2</v>
      </c>
      <c r="R290">
        <v>2.8486000000000001E-2</v>
      </c>
      <c r="S290">
        <v>2.6460999999999998E-2</v>
      </c>
      <c r="T290">
        <v>1.7770999999999999E-2</v>
      </c>
    </row>
    <row r="291" spans="1:20">
      <c r="A291">
        <v>10107</v>
      </c>
      <c r="B291">
        <v>20100129</v>
      </c>
      <c r="C291">
        <v>11</v>
      </c>
      <c r="D291" t="s">
        <v>77</v>
      </c>
      <c r="E291" t="s">
        <v>78</v>
      </c>
      <c r="F291">
        <v>8048</v>
      </c>
      <c r="K291">
        <v>28.18</v>
      </c>
      <c r="L291">
        <v>13640561</v>
      </c>
      <c r="M291">
        <v>-7.5458999999999998E-2</v>
      </c>
      <c r="N291">
        <v>8770461</v>
      </c>
      <c r="O291">
        <v>1</v>
      </c>
      <c r="P291">
        <v>1</v>
      </c>
      <c r="Q291">
        <v>-7.5458999999999998E-2</v>
      </c>
      <c r="R291">
        <v>-3.7185999999999997E-2</v>
      </c>
      <c r="S291">
        <v>-3.8198000000000003E-2</v>
      </c>
      <c r="T291">
        <v>-3.6974E-2</v>
      </c>
    </row>
    <row r="292" spans="1:20">
      <c r="A292">
        <v>10107</v>
      </c>
      <c r="B292">
        <v>20100226</v>
      </c>
      <c r="C292">
        <v>11</v>
      </c>
      <c r="D292" t="s">
        <v>77</v>
      </c>
      <c r="E292" t="s">
        <v>78</v>
      </c>
      <c r="F292">
        <v>8048</v>
      </c>
      <c r="G292">
        <v>1232</v>
      </c>
      <c r="H292">
        <v>0.13</v>
      </c>
      <c r="I292">
        <v>0</v>
      </c>
      <c r="J292">
        <v>0</v>
      </c>
      <c r="K292">
        <v>28.67</v>
      </c>
      <c r="L292">
        <v>10779015</v>
      </c>
      <c r="M292">
        <v>2.2001E-2</v>
      </c>
      <c r="N292">
        <v>8770461</v>
      </c>
      <c r="O292">
        <v>1</v>
      </c>
      <c r="P292">
        <v>1</v>
      </c>
      <c r="Q292">
        <v>1.7388000000000001E-2</v>
      </c>
      <c r="R292">
        <v>3.4754E-2</v>
      </c>
      <c r="S292">
        <v>3.2667000000000002E-2</v>
      </c>
      <c r="T292">
        <v>2.8514000000000001E-2</v>
      </c>
    </row>
    <row r="293" spans="1:20">
      <c r="A293">
        <v>10107</v>
      </c>
      <c r="B293">
        <v>20100331</v>
      </c>
      <c r="C293">
        <v>11</v>
      </c>
      <c r="D293" t="s">
        <v>77</v>
      </c>
      <c r="E293" t="s">
        <v>78</v>
      </c>
      <c r="F293">
        <v>8048</v>
      </c>
      <c r="K293">
        <v>29.287500000000001</v>
      </c>
      <c r="L293">
        <v>11181446</v>
      </c>
      <c r="M293">
        <v>2.1538000000000002E-2</v>
      </c>
      <c r="N293">
        <v>8762000</v>
      </c>
      <c r="O293">
        <v>1</v>
      </c>
      <c r="P293">
        <v>1</v>
      </c>
      <c r="Q293">
        <v>2.1538000000000002E-2</v>
      </c>
      <c r="R293">
        <v>6.3687999999999995E-2</v>
      </c>
      <c r="S293">
        <v>6.2004999999999998E-2</v>
      </c>
      <c r="T293">
        <v>5.8796000000000001E-2</v>
      </c>
    </row>
    <row r="294" spans="1:20">
      <c r="A294">
        <v>10107</v>
      </c>
      <c r="B294">
        <v>20100430</v>
      </c>
      <c r="C294">
        <v>11</v>
      </c>
      <c r="D294" t="s">
        <v>77</v>
      </c>
      <c r="E294" t="s">
        <v>78</v>
      </c>
      <c r="F294">
        <v>8048</v>
      </c>
      <c r="K294">
        <v>30.535</v>
      </c>
      <c r="L294">
        <v>13259805</v>
      </c>
      <c r="M294">
        <v>4.2595000000000001E-2</v>
      </c>
      <c r="N294">
        <v>8763839</v>
      </c>
      <c r="O294">
        <v>1</v>
      </c>
      <c r="P294">
        <v>1</v>
      </c>
      <c r="Q294">
        <v>4.2595000000000001E-2</v>
      </c>
      <c r="R294">
        <v>2.0039000000000001E-2</v>
      </c>
      <c r="S294">
        <v>1.8928E-2</v>
      </c>
      <c r="T294">
        <v>1.4759E-2</v>
      </c>
    </row>
    <row r="295" spans="1:20">
      <c r="A295">
        <v>10107</v>
      </c>
      <c r="B295">
        <v>20100528</v>
      </c>
      <c r="C295">
        <v>11</v>
      </c>
      <c r="D295" t="s">
        <v>77</v>
      </c>
      <c r="E295" t="s">
        <v>78</v>
      </c>
      <c r="F295">
        <v>8048</v>
      </c>
      <c r="G295">
        <v>1232</v>
      </c>
      <c r="H295">
        <v>0.13</v>
      </c>
      <c r="I295">
        <v>0</v>
      </c>
      <c r="J295">
        <v>0</v>
      </c>
      <c r="K295">
        <v>25.8</v>
      </c>
      <c r="L295">
        <v>17259734</v>
      </c>
      <c r="M295">
        <v>-0.150811</v>
      </c>
      <c r="N295">
        <v>8763839</v>
      </c>
      <c r="O295">
        <v>1</v>
      </c>
      <c r="P295">
        <v>1</v>
      </c>
      <c r="Q295">
        <v>-0.15506800000000001</v>
      </c>
      <c r="R295">
        <v>-7.9267000000000004E-2</v>
      </c>
      <c r="S295">
        <v>-8.1354999999999997E-2</v>
      </c>
      <c r="T295">
        <v>-8.1975999999999993E-2</v>
      </c>
    </row>
    <row r="296" spans="1:20">
      <c r="A296">
        <v>10107</v>
      </c>
      <c r="B296">
        <v>20100630</v>
      </c>
      <c r="C296">
        <v>11</v>
      </c>
      <c r="D296" t="s">
        <v>77</v>
      </c>
      <c r="E296" t="s">
        <v>78</v>
      </c>
      <c r="F296">
        <v>8048</v>
      </c>
      <c r="K296">
        <v>23.01</v>
      </c>
      <c r="L296">
        <v>16793127</v>
      </c>
      <c r="M296">
        <v>-0.10814</v>
      </c>
      <c r="N296">
        <v>8653567</v>
      </c>
      <c r="O296">
        <v>1</v>
      </c>
      <c r="P296">
        <v>1</v>
      </c>
      <c r="Q296">
        <v>-0.10814</v>
      </c>
      <c r="R296">
        <v>-5.0802E-2</v>
      </c>
      <c r="S296">
        <v>-5.2541999999999998E-2</v>
      </c>
      <c r="T296">
        <v>-5.3881999999999999E-2</v>
      </c>
    </row>
    <row r="297" spans="1:20">
      <c r="A297">
        <v>10107</v>
      </c>
      <c r="B297">
        <v>20100730</v>
      </c>
      <c r="C297">
        <v>11</v>
      </c>
      <c r="D297" t="s">
        <v>77</v>
      </c>
      <c r="E297" t="s">
        <v>78</v>
      </c>
      <c r="F297">
        <v>8048</v>
      </c>
      <c r="K297">
        <v>25.81</v>
      </c>
      <c r="L297">
        <v>14132280</v>
      </c>
      <c r="M297">
        <v>0.121686</v>
      </c>
      <c r="N297">
        <v>8653567</v>
      </c>
      <c r="O297">
        <v>1</v>
      </c>
      <c r="P297">
        <v>1</v>
      </c>
      <c r="Q297">
        <v>0.121686</v>
      </c>
      <c r="R297">
        <v>7.0384000000000002E-2</v>
      </c>
      <c r="S297">
        <v>6.8687999999999999E-2</v>
      </c>
      <c r="T297">
        <v>6.8778000000000006E-2</v>
      </c>
    </row>
    <row r="298" spans="1:20">
      <c r="A298">
        <v>10107</v>
      </c>
      <c r="B298">
        <v>20100831</v>
      </c>
      <c r="C298">
        <v>11</v>
      </c>
      <c r="D298" t="s">
        <v>77</v>
      </c>
      <c r="E298" t="s">
        <v>78</v>
      </c>
      <c r="F298">
        <v>8048</v>
      </c>
      <c r="G298">
        <v>1232</v>
      </c>
      <c r="H298">
        <v>0.13</v>
      </c>
      <c r="I298">
        <v>0</v>
      </c>
      <c r="J298">
        <v>0</v>
      </c>
      <c r="K298">
        <v>23.465</v>
      </c>
      <c r="L298">
        <v>12827745</v>
      </c>
      <c r="M298">
        <v>-8.5819000000000006E-2</v>
      </c>
      <c r="N298">
        <v>8653567</v>
      </c>
      <c r="O298">
        <v>1</v>
      </c>
      <c r="P298">
        <v>1</v>
      </c>
      <c r="Q298">
        <v>-9.0856000000000006E-2</v>
      </c>
      <c r="R298">
        <v>-4.2887000000000002E-2</v>
      </c>
      <c r="S298">
        <v>-4.5012000000000003E-2</v>
      </c>
      <c r="T298">
        <v>-4.7448999999999998E-2</v>
      </c>
    </row>
    <row r="299" spans="1:20">
      <c r="A299">
        <v>10107</v>
      </c>
      <c r="B299">
        <v>20100930</v>
      </c>
      <c r="C299">
        <v>11</v>
      </c>
      <c r="D299" t="s">
        <v>77</v>
      </c>
      <c r="E299" t="s">
        <v>78</v>
      </c>
      <c r="F299">
        <v>8048</v>
      </c>
      <c r="K299">
        <v>24.49</v>
      </c>
      <c r="L299">
        <v>12779695</v>
      </c>
      <c r="M299">
        <v>4.3681999999999999E-2</v>
      </c>
      <c r="N299">
        <v>8562000</v>
      </c>
      <c r="O299">
        <v>1</v>
      </c>
      <c r="P299">
        <v>1</v>
      </c>
      <c r="Q299">
        <v>4.3681999999999999E-2</v>
      </c>
      <c r="R299">
        <v>9.1669E-2</v>
      </c>
      <c r="S299">
        <v>8.9788999999999994E-2</v>
      </c>
      <c r="T299">
        <v>8.7551000000000004E-2</v>
      </c>
    </row>
    <row r="300" spans="1:20">
      <c r="A300">
        <v>10107</v>
      </c>
      <c r="B300">
        <v>20101029</v>
      </c>
      <c r="C300">
        <v>11</v>
      </c>
      <c r="D300" t="s">
        <v>77</v>
      </c>
      <c r="E300" t="s">
        <v>78</v>
      </c>
      <c r="F300">
        <v>8048</v>
      </c>
      <c r="K300">
        <v>26.664999999999999</v>
      </c>
      <c r="L300">
        <v>12854487</v>
      </c>
      <c r="M300">
        <v>8.8812000000000002E-2</v>
      </c>
      <c r="N300">
        <v>8555523</v>
      </c>
      <c r="O300">
        <v>1</v>
      </c>
      <c r="P300">
        <v>1</v>
      </c>
      <c r="Q300">
        <v>8.8812000000000002E-2</v>
      </c>
      <c r="R300">
        <v>3.8606000000000001E-2</v>
      </c>
      <c r="S300">
        <v>3.7086000000000001E-2</v>
      </c>
      <c r="T300">
        <v>3.6856E-2</v>
      </c>
    </row>
    <row r="301" spans="1:20">
      <c r="A301">
        <v>10107</v>
      </c>
      <c r="B301">
        <v>20101130</v>
      </c>
      <c r="C301">
        <v>11</v>
      </c>
      <c r="D301" t="s">
        <v>77</v>
      </c>
      <c r="E301" t="s">
        <v>78</v>
      </c>
      <c r="F301">
        <v>8048</v>
      </c>
      <c r="G301">
        <v>1232</v>
      </c>
      <c r="H301">
        <v>0.16</v>
      </c>
      <c r="I301">
        <v>0</v>
      </c>
      <c r="J301">
        <v>0</v>
      </c>
      <c r="K301">
        <v>25.2575</v>
      </c>
      <c r="L301">
        <v>14174423</v>
      </c>
      <c r="M301">
        <v>-4.6783999999999999E-2</v>
      </c>
      <c r="N301">
        <v>8555523</v>
      </c>
      <c r="O301">
        <v>1</v>
      </c>
      <c r="P301">
        <v>1</v>
      </c>
      <c r="Q301">
        <v>-5.2784999999999999E-2</v>
      </c>
      <c r="R301">
        <v>5.1209999999999997E-3</v>
      </c>
      <c r="S301">
        <v>2.9220000000000001E-3</v>
      </c>
      <c r="T301">
        <v>-2.2899999999999999E-3</v>
      </c>
    </row>
    <row r="302" spans="1:20">
      <c r="A302">
        <v>10107</v>
      </c>
      <c r="B302">
        <v>20101231</v>
      </c>
      <c r="C302">
        <v>11</v>
      </c>
      <c r="D302" t="s">
        <v>77</v>
      </c>
      <c r="E302" t="s">
        <v>78</v>
      </c>
      <c r="F302">
        <v>8048</v>
      </c>
      <c r="K302">
        <v>27.91</v>
      </c>
      <c r="L302">
        <v>10367260</v>
      </c>
      <c r="M302">
        <v>0.105018</v>
      </c>
      <c r="N302">
        <v>8403000</v>
      </c>
      <c r="O302">
        <v>1</v>
      </c>
      <c r="P302">
        <v>1</v>
      </c>
      <c r="Q302">
        <v>0.105018</v>
      </c>
      <c r="R302">
        <v>6.7212999999999995E-2</v>
      </c>
      <c r="S302">
        <v>6.4882999999999996E-2</v>
      </c>
      <c r="T302">
        <v>6.5299999999999997E-2</v>
      </c>
    </row>
    <row r="303" spans="1:20">
      <c r="A303">
        <v>10107</v>
      </c>
      <c r="B303">
        <v>20110131</v>
      </c>
      <c r="C303">
        <v>11</v>
      </c>
      <c r="D303" t="s">
        <v>77</v>
      </c>
      <c r="E303" t="s">
        <v>78</v>
      </c>
      <c r="F303">
        <v>8048</v>
      </c>
      <c r="K303">
        <v>27.725000000000001</v>
      </c>
      <c r="L303">
        <v>13658100</v>
      </c>
      <c r="M303">
        <v>-6.6280000000000002E-3</v>
      </c>
      <c r="N303">
        <v>8402382</v>
      </c>
      <c r="O303">
        <v>1</v>
      </c>
      <c r="P303">
        <v>1</v>
      </c>
      <c r="Q303">
        <v>-6.6280000000000002E-3</v>
      </c>
      <c r="R303">
        <v>1.9189999999999999E-2</v>
      </c>
      <c r="S303">
        <v>1.8237E-2</v>
      </c>
      <c r="T303">
        <v>2.2645999999999999E-2</v>
      </c>
    </row>
    <row r="304" spans="1:20">
      <c r="A304">
        <v>10107</v>
      </c>
      <c r="B304">
        <v>20110228</v>
      </c>
      <c r="C304">
        <v>11</v>
      </c>
      <c r="D304" t="s">
        <v>77</v>
      </c>
      <c r="E304" t="s">
        <v>78</v>
      </c>
      <c r="F304">
        <v>8048</v>
      </c>
      <c r="G304">
        <v>1232</v>
      </c>
      <c r="H304">
        <v>0.16</v>
      </c>
      <c r="I304">
        <v>0</v>
      </c>
      <c r="J304">
        <v>0</v>
      </c>
      <c r="K304">
        <v>26.58</v>
      </c>
      <c r="L304">
        <v>11176358</v>
      </c>
      <c r="M304">
        <v>-3.5527999999999997E-2</v>
      </c>
      <c r="N304">
        <v>8402382</v>
      </c>
      <c r="O304">
        <v>1</v>
      </c>
      <c r="P304">
        <v>1</v>
      </c>
      <c r="Q304">
        <v>-4.1298000000000001E-2</v>
      </c>
      <c r="R304">
        <v>3.8168000000000001E-2</v>
      </c>
      <c r="S304">
        <v>3.6235999999999997E-2</v>
      </c>
      <c r="T304">
        <v>3.1956999999999999E-2</v>
      </c>
    </row>
    <row r="305" spans="1:20">
      <c r="A305">
        <v>10107</v>
      </c>
      <c r="B305">
        <v>20110331</v>
      </c>
      <c r="C305">
        <v>11</v>
      </c>
      <c r="D305" t="s">
        <v>77</v>
      </c>
      <c r="E305" t="s">
        <v>78</v>
      </c>
      <c r="F305">
        <v>8048</v>
      </c>
      <c r="K305">
        <v>25.39</v>
      </c>
      <c r="L305">
        <v>13148095</v>
      </c>
      <c r="M305">
        <v>-4.4770999999999998E-2</v>
      </c>
      <c r="N305">
        <v>8431000</v>
      </c>
      <c r="O305">
        <v>1</v>
      </c>
      <c r="P305">
        <v>1</v>
      </c>
      <c r="Q305">
        <v>-4.4770999999999998E-2</v>
      </c>
      <c r="R305">
        <v>3.3430000000000001E-3</v>
      </c>
      <c r="S305">
        <v>1.7600000000000001E-3</v>
      </c>
      <c r="T305">
        <v>-1.047E-3</v>
      </c>
    </row>
    <row r="306" spans="1:20">
      <c r="A306">
        <v>10107</v>
      </c>
      <c r="B306">
        <v>20110429</v>
      </c>
      <c r="C306">
        <v>11</v>
      </c>
      <c r="D306" t="s">
        <v>77</v>
      </c>
      <c r="E306" t="s">
        <v>78</v>
      </c>
      <c r="F306">
        <v>8048</v>
      </c>
      <c r="K306">
        <v>25.92</v>
      </c>
      <c r="L306">
        <v>13175516</v>
      </c>
      <c r="M306">
        <v>2.0874E-2</v>
      </c>
      <c r="N306">
        <v>8432767</v>
      </c>
      <c r="O306">
        <v>1</v>
      </c>
      <c r="P306">
        <v>1</v>
      </c>
      <c r="Q306">
        <v>2.0874E-2</v>
      </c>
      <c r="R306">
        <v>2.8601999999999999E-2</v>
      </c>
      <c r="S306">
        <v>2.7489E-2</v>
      </c>
      <c r="T306">
        <v>2.8494999999999999E-2</v>
      </c>
    </row>
    <row r="307" spans="1:20">
      <c r="A307">
        <v>10107</v>
      </c>
      <c r="B307">
        <v>20110531</v>
      </c>
      <c r="C307">
        <v>11</v>
      </c>
      <c r="D307" t="s">
        <v>77</v>
      </c>
      <c r="E307" t="s">
        <v>78</v>
      </c>
      <c r="F307">
        <v>8048</v>
      </c>
      <c r="G307">
        <v>1232</v>
      </c>
      <c r="H307">
        <v>0.16</v>
      </c>
      <c r="I307">
        <v>0</v>
      </c>
      <c r="J307">
        <v>0</v>
      </c>
      <c r="K307">
        <v>25.01</v>
      </c>
      <c r="L307">
        <v>13677186</v>
      </c>
      <c r="M307">
        <v>-2.8934999999999999E-2</v>
      </c>
      <c r="N307">
        <v>8432767</v>
      </c>
      <c r="O307">
        <v>1</v>
      </c>
      <c r="P307">
        <v>1</v>
      </c>
      <c r="Q307">
        <v>-3.5108E-2</v>
      </c>
      <c r="R307">
        <v>-1.4957E-2</v>
      </c>
      <c r="S307">
        <v>-1.6965999999999998E-2</v>
      </c>
      <c r="T307">
        <v>-1.3501000000000001E-2</v>
      </c>
    </row>
    <row r="308" spans="1:20">
      <c r="A308">
        <v>10107</v>
      </c>
      <c r="B308">
        <v>20110630</v>
      </c>
      <c r="C308">
        <v>11</v>
      </c>
      <c r="D308" t="s">
        <v>77</v>
      </c>
      <c r="E308" t="s">
        <v>78</v>
      </c>
      <c r="F308">
        <v>8048</v>
      </c>
      <c r="K308">
        <v>26</v>
      </c>
      <c r="L308">
        <v>13005667</v>
      </c>
      <c r="M308">
        <v>3.9584000000000001E-2</v>
      </c>
      <c r="N308">
        <v>8376000</v>
      </c>
      <c r="O308">
        <v>1</v>
      </c>
      <c r="P308">
        <v>1</v>
      </c>
      <c r="Q308">
        <v>3.9584000000000001E-2</v>
      </c>
      <c r="R308">
        <v>-1.8453000000000001E-2</v>
      </c>
      <c r="S308">
        <v>-2.0216000000000001E-2</v>
      </c>
      <c r="T308">
        <v>-1.8258E-2</v>
      </c>
    </row>
    <row r="309" spans="1:20">
      <c r="A309">
        <v>10107</v>
      </c>
      <c r="B309">
        <v>20110729</v>
      </c>
      <c r="C309">
        <v>11</v>
      </c>
      <c r="D309" t="s">
        <v>77</v>
      </c>
      <c r="E309" t="s">
        <v>78</v>
      </c>
      <c r="F309">
        <v>8048</v>
      </c>
      <c r="K309">
        <v>27.4</v>
      </c>
      <c r="L309">
        <v>12628983</v>
      </c>
      <c r="M309">
        <v>5.3845999999999998E-2</v>
      </c>
      <c r="N309">
        <v>8378266</v>
      </c>
      <c r="O309">
        <v>1</v>
      </c>
      <c r="P309">
        <v>1</v>
      </c>
      <c r="Q309">
        <v>5.3845999999999998E-2</v>
      </c>
      <c r="R309">
        <v>-2.2550000000000001E-2</v>
      </c>
      <c r="S309">
        <v>-2.3689000000000002E-2</v>
      </c>
      <c r="T309">
        <v>-2.1474E-2</v>
      </c>
    </row>
    <row r="310" spans="1:20">
      <c r="A310">
        <v>10107</v>
      </c>
      <c r="B310">
        <v>20110831</v>
      </c>
      <c r="C310">
        <v>11</v>
      </c>
      <c r="D310" t="s">
        <v>77</v>
      </c>
      <c r="E310" t="s">
        <v>78</v>
      </c>
      <c r="F310">
        <v>8048</v>
      </c>
      <c r="G310">
        <v>1232</v>
      </c>
      <c r="H310">
        <v>0.16</v>
      </c>
      <c r="I310">
        <v>0</v>
      </c>
      <c r="J310">
        <v>0</v>
      </c>
      <c r="K310">
        <v>26.6</v>
      </c>
      <c r="L310">
        <v>17248617</v>
      </c>
      <c r="M310">
        <v>-2.3358E-2</v>
      </c>
      <c r="N310">
        <v>8378266</v>
      </c>
      <c r="O310">
        <v>1</v>
      </c>
      <c r="P310">
        <v>1</v>
      </c>
      <c r="Q310">
        <v>-2.9197000000000001E-2</v>
      </c>
      <c r="R310">
        <v>-5.7597000000000002E-2</v>
      </c>
      <c r="S310">
        <v>-5.9736999999999998E-2</v>
      </c>
      <c r="T310">
        <v>-5.6791000000000001E-2</v>
      </c>
    </row>
    <row r="311" spans="1:20">
      <c r="A311">
        <v>10107</v>
      </c>
      <c r="B311">
        <v>20110930</v>
      </c>
      <c r="C311">
        <v>11</v>
      </c>
      <c r="D311" t="s">
        <v>77</v>
      </c>
      <c r="E311" t="s">
        <v>78</v>
      </c>
      <c r="F311">
        <v>8048</v>
      </c>
      <c r="K311">
        <v>24.89</v>
      </c>
      <c r="L311">
        <v>12834491</v>
      </c>
      <c r="M311">
        <v>-6.4285999999999996E-2</v>
      </c>
      <c r="N311">
        <v>8410000</v>
      </c>
      <c r="O311">
        <v>1</v>
      </c>
      <c r="P311">
        <v>1</v>
      </c>
      <c r="Q311">
        <v>-6.4285999999999996E-2</v>
      </c>
      <c r="R311">
        <v>-8.5029999999999994E-2</v>
      </c>
      <c r="S311">
        <v>-8.6719000000000004E-2</v>
      </c>
      <c r="T311">
        <v>-7.1762000000000006E-2</v>
      </c>
    </row>
    <row r="312" spans="1:20">
      <c r="A312">
        <v>10107</v>
      </c>
      <c r="B312">
        <v>20111031</v>
      </c>
      <c r="C312">
        <v>11</v>
      </c>
      <c r="D312" t="s">
        <v>77</v>
      </c>
      <c r="E312" t="s">
        <v>78</v>
      </c>
      <c r="F312">
        <v>8048</v>
      </c>
      <c r="K312">
        <v>26.63</v>
      </c>
      <c r="L312">
        <v>12223185</v>
      </c>
      <c r="M312">
        <v>6.9907999999999998E-2</v>
      </c>
      <c r="N312">
        <v>8412182</v>
      </c>
      <c r="O312">
        <v>1</v>
      </c>
      <c r="P312">
        <v>1</v>
      </c>
      <c r="Q312">
        <v>6.9907999999999998E-2</v>
      </c>
      <c r="R312">
        <v>0.114215</v>
      </c>
      <c r="S312">
        <v>0.112805</v>
      </c>
      <c r="T312">
        <v>0.107723</v>
      </c>
    </row>
    <row r="313" spans="1:20">
      <c r="A313">
        <v>10107</v>
      </c>
      <c r="B313">
        <v>20111130</v>
      </c>
      <c r="C313">
        <v>11</v>
      </c>
      <c r="D313" t="s">
        <v>77</v>
      </c>
      <c r="E313" t="s">
        <v>78</v>
      </c>
      <c r="F313">
        <v>8048</v>
      </c>
      <c r="G313">
        <v>1232</v>
      </c>
      <c r="H313">
        <v>0.2</v>
      </c>
      <c r="I313">
        <v>0</v>
      </c>
      <c r="J313">
        <v>0</v>
      </c>
      <c r="K313">
        <v>25.58</v>
      </c>
      <c r="L313">
        <v>10497537</v>
      </c>
      <c r="M313">
        <v>-3.1919000000000003E-2</v>
      </c>
      <c r="N313">
        <v>8412182</v>
      </c>
      <c r="O313">
        <v>1</v>
      </c>
      <c r="P313">
        <v>1</v>
      </c>
      <c r="Q313">
        <v>-3.9428999999999999E-2</v>
      </c>
      <c r="R313">
        <v>-6.2729999999999999E-3</v>
      </c>
      <c r="S313">
        <v>-8.9409999999999993E-3</v>
      </c>
      <c r="T313">
        <v>-5.0590000000000001E-3</v>
      </c>
    </row>
    <row r="314" spans="1:20">
      <c r="A314">
        <v>10107</v>
      </c>
      <c r="B314">
        <v>20111230</v>
      </c>
      <c r="C314">
        <v>11</v>
      </c>
      <c r="D314" t="s">
        <v>77</v>
      </c>
      <c r="E314" t="s">
        <v>78</v>
      </c>
      <c r="F314">
        <v>8048</v>
      </c>
      <c r="K314">
        <v>25.96</v>
      </c>
      <c r="L314">
        <v>10098074</v>
      </c>
      <c r="M314">
        <v>1.4855E-2</v>
      </c>
      <c r="N314">
        <v>8390771</v>
      </c>
      <c r="O314">
        <v>1</v>
      </c>
      <c r="P314">
        <v>1</v>
      </c>
      <c r="Q314">
        <v>1.4855E-2</v>
      </c>
      <c r="R314">
        <v>3.6709999999999998E-3</v>
      </c>
      <c r="S314">
        <v>1.4239999999999999E-3</v>
      </c>
      <c r="T314">
        <v>8.5330000000000007E-3</v>
      </c>
    </row>
    <row r="315" spans="1:20">
      <c r="A315">
        <v>10107</v>
      </c>
      <c r="B315">
        <v>20120131</v>
      </c>
      <c r="C315">
        <v>11</v>
      </c>
      <c r="D315" t="s">
        <v>77</v>
      </c>
      <c r="E315" t="s">
        <v>78</v>
      </c>
      <c r="F315">
        <v>8048</v>
      </c>
      <c r="K315">
        <v>29.53</v>
      </c>
      <c r="L315">
        <v>13601072</v>
      </c>
      <c r="M315">
        <v>0.137519</v>
      </c>
      <c r="N315">
        <v>8390771</v>
      </c>
      <c r="O315">
        <v>1</v>
      </c>
      <c r="P315">
        <v>1</v>
      </c>
      <c r="Q315">
        <v>0.137519</v>
      </c>
      <c r="R315">
        <v>5.4140000000000001E-2</v>
      </c>
      <c r="S315">
        <v>5.2991999999999997E-2</v>
      </c>
      <c r="T315">
        <v>4.3582999999999997E-2</v>
      </c>
    </row>
    <row r="316" spans="1:20">
      <c r="A316">
        <v>10107</v>
      </c>
      <c r="B316">
        <v>20120229</v>
      </c>
      <c r="C316">
        <v>11</v>
      </c>
      <c r="D316" t="s">
        <v>77</v>
      </c>
      <c r="E316" t="s">
        <v>78</v>
      </c>
      <c r="F316">
        <v>8048</v>
      </c>
      <c r="G316">
        <v>1232</v>
      </c>
      <c r="H316">
        <v>0.2</v>
      </c>
      <c r="I316">
        <v>0</v>
      </c>
      <c r="J316">
        <v>0</v>
      </c>
      <c r="K316">
        <v>31.74</v>
      </c>
      <c r="L316">
        <v>9870347</v>
      </c>
      <c r="M316">
        <v>8.1612000000000004E-2</v>
      </c>
      <c r="N316">
        <v>8390771</v>
      </c>
      <c r="O316">
        <v>1</v>
      </c>
      <c r="P316">
        <v>1</v>
      </c>
      <c r="Q316">
        <v>7.4839000000000003E-2</v>
      </c>
      <c r="R316">
        <v>4.1252999999999998E-2</v>
      </c>
      <c r="S316">
        <v>3.8980000000000001E-2</v>
      </c>
      <c r="T316">
        <v>4.0589E-2</v>
      </c>
    </row>
    <row r="317" spans="1:20">
      <c r="A317">
        <v>10107</v>
      </c>
      <c r="B317">
        <v>20120330</v>
      </c>
      <c r="C317">
        <v>11</v>
      </c>
      <c r="D317" t="s">
        <v>77</v>
      </c>
      <c r="E317" t="s">
        <v>78</v>
      </c>
      <c r="F317">
        <v>8048</v>
      </c>
      <c r="K317">
        <v>32.255000000000003</v>
      </c>
      <c r="L317">
        <v>9445449</v>
      </c>
      <c r="M317">
        <v>1.6226000000000001E-2</v>
      </c>
      <c r="N317">
        <v>8400000</v>
      </c>
      <c r="O317">
        <v>1</v>
      </c>
      <c r="P317">
        <v>1</v>
      </c>
      <c r="Q317">
        <v>1.6226000000000001E-2</v>
      </c>
      <c r="R317">
        <v>2.4039000000000001E-2</v>
      </c>
      <c r="S317">
        <v>2.2157E-2</v>
      </c>
      <c r="T317">
        <v>3.1331999999999999E-2</v>
      </c>
    </row>
    <row r="318" spans="1:20">
      <c r="A318">
        <v>10107</v>
      </c>
      <c r="B318">
        <v>20120430</v>
      </c>
      <c r="C318">
        <v>11</v>
      </c>
      <c r="D318" t="s">
        <v>77</v>
      </c>
      <c r="E318" t="s">
        <v>78</v>
      </c>
      <c r="F318">
        <v>8048</v>
      </c>
      <c r="K318">
        <v>32.015000000000001</v>
      </c>
      <c r="L318">
        <v>9337134</v>
      </c>
      <c r="M318">
        <v>-7.4409999999999997E-3</v>
      </c>
      <c r="N318">
        <v>8400866</v>
      </c>
      <c r="O318">
        <v>1</v>
      </c>
      <c r="P318">
        <v>1</v>
      </c>
      <c r="Q318">
        <v>-7.4409999999999997E-3</v>
      </c>
      <c r="R318">
        <v>-6.8399999999999997E-3</v>
      </c>
      <c r="S318">
        <v>-8.0569999999999999E-3</v>
      </c>
      <c r="T318">
        <v>-7.4970000000000002E-3</v>
      </c>
    </row>
    <row r="319" spans="1:20">
      <c r="A319">
        <v>10107</v>
      </c>
      <c r="B319">
        <v>20120531</v>
      </c>
      <c r="C319">
        <v>11</v>
      </c>
      <c r="D319" t="s">
        <v>77</v>
      </c>
      <c r="E319" t="s">
        <v>78</v>
      </c>
      <c r="F319">
        <v>8048</v>
      </c>
      <c r="G319">
        <v>1232</v>
      </c>
      <c r="H319">
        <v>0.2</v>
      </c>
      <c r="I319">
        <v>0</v>
      </c>
      <c r="J319">
        <v>0</v>
      </c>
      <c r="K319">
        <v>29.19</v>
      </c>
      <c r="L319">
        <v>10123951</v>
      </c>
      <c r="M319">
        <v>-8.1992999999999996E-2</v>
      </c>
      <c r="N319">
        <v>8400866</v>
      </c>
      <c r="O319">
        <v>1</v>
      </c>
      <c r="P319">
        <v>1</v>
      </c>
      <c r="Q319">
        <v>-8.8239999999999999E-2</v>
      </c>
      <c r="R319">
        <v>-6.5641000000000005E-2</v>
      </c>
      <c r="S319">
        <v>-6.8056000000000005E-2</v>
      </c>
      <c r="T319">
        <v>-6.2650999999999998E-2</v>
      </c>
    </row>
    <row r="320" spans="1:20">
      <c r="A320">
        <v>10107</v>
      </c>
      <c r="B320">
        <v>20120629</v>
      </c>
      <c r="C320">
        <v>11</v>
      </c>
      <c r="D320" t="s">
        <v>77</v>
      </c>
      <c r="E320" t="s">
        <v>78</v>
      </c>
      <c r="F320">
        <v>8048</v>
      </c>
      <c r="K320">
        <v>30.59</v>
      </c>
      <c r="L320">
        <v>9679085</v>
      </c>
      <c r="M320">
        <v>4.7961999999999998E-2</v>
      </c>
      <c r="N320">
        <v>8381000</v>
      </c>
      <c r="O320">
        <v>1</v>
      </c>
      <c r="P320">
        <v>1</v>
      </c>
      <c r="Q320">
        <v>4.7961999999999998E-2</v>
      </c>
      <c r="R320">
        <v>3.8181E-2</v>
      </c>
      <c r="S320">
        <v>3.6079E-2</v>
      </c>
      <c r="T320">
        <v>3.9555E-2</v>
      </c>
    </row>
    <row r="321" spans="1:20">
      <c r="A321">
        <v>10107</v>
      </c>
      <c r="B321">
        <v>20120731</v>
      </c>
      <c r="C321">
        <v>11</v>
      </c>
      <c r="D321" t="s">
        <v>77</v>
      </c>
      <c r="E321" t="s">
        <v>78</v>
      </c>
      <c r="F321">
        <v>8048</v>
      </c>
      <c r="K321">
        <v>29.47</v>
      </c>
      <c r="L321">
        <v>8415185</v>
      </c>
      <c r="M321">
        <v>-3.6613E-2</v>
      </c>
      <c r="N321">
        <v>8383397</v>
      </c>
      <c r="O321">
        <v>1</v>
      </c>
      <c r="P321">
        <v>1</v>
      </c>
      <c r="Q321">
        <v>-3.6613E-2</v>
      </c>
      <c r="R321">
        <v>1.0305999999999999E-2</v>
      </c>
      <c r="S321">
        <v>9.0539999999999995E-3</v>
      </c>
      <c r="T321">
        <v>1.2598E-2</v>
      </c>
    </row>
    <row r="322" spans="1:20">
      <c r="A322">
        <v>10107</v>
      </c>
      <c r="B322">
        <v>20120831</v>
      </c>
      <c r="C322">
        <v>11</v>
      </c>
      <c r="D322" t="s">
        <v>77</v>
      </c>
      <c r="E322" t="s">
        <v>78</v>
      </c>
      <c r="F322">
        <v>8048</v>
      </c>
      <c r="G322">
        <v>1232</v>
      </c>
      <c r="H322">
        <v>0.2</v>
      </c>
      <c r="I322">
        <v>0</v>
      </c>
      <c r="J322">
        <v>0</v>
      </c>
      <c r="K322">
        <v>30.82</v>
      </c>
      <c r="L322">
        <v>6689457</v>
      </c>
      <c r="M322">
        <v>5.2595999999999997E-2</v>
      </c>
      <c r="N322">
        <v>8383397</v>
      </c>
      <c r="O322">
        <v>1</v>
      </c>
      <c r="P322">
        <v>1</v>
      </c>
      <c r="Q322">
        <v>4.5809000000000002E-2</v>
      </c>
      <c r="R322">
        <v>2.6335999999999998E-2</v>
      </c>
      <c r="S322">
        <v>2.3737000000000001E-2</v>
      </c>
      <c r="T322">
        <v>1.9762999999999999E-2</v>
      </c>
    </row>
    <row r="323" spans="1:20">
      <c r="A323">
        <v>10107</v>
      </c>
      <c r="B323">
        <v>20120928</v>
      </c>
      <c r="C323">
        <v>11</v>
      </c>
      <c r="D323" t="s">
        <v>77</v>
      </c>
      <c r="E323" t="s">
        <v>78</v>
      </c>
      <c r="F323">
        <v>8048</v>
      </c>
      <c r="K323">
        <v>29.76</v>
      </c>
      <c r="L323">
        <v>8907887</v>
      </c>
      <c r="M323">
        <v>-3.4393E-2</v>
      </c>
      <c r="N323">
        <v>8422000</v>
      </c>
      <c r="O323">
        <v>1</v>
      </c>
      <c r="P323">
        <v>1</v>
      </c>
      <c r="Q323">
        <v>-3.4393E-2</v>
      </c>
      <c r="R323">
        <v>2.6532E-2</v>
      </c>
      <c r="S323">
        <v>2.4583000000000001E-2</v>
      </c>
      <c r="T323">
        <v>2.4236000000000001E-2</v>
      </c>
    </row>
    <row r="324" spans="1:20">
      <c r="A324">
        <v>10107</v>
      </c>
      <c r="B324">
        <v>20121031</v>
      </c>
      <c r="C324">
        <v>11</v>
      </c>
      <c r="D324" t="s">
        <v>77</v>
      </c>
      <c r="E324" t="s">
        <v>78</v>
      </c>
      <c r="F324">
        <v>8048</v>
      </c>
      <c r="K324">
        <v>28.54</v>
      </c>
      <c r="L324">
        <v>11047390</v>
      </c>
      <c r="M324">
        <v>-4.0994999999999997E-2</v>
      </c>
      <c r="N324">
        <v>8416462</v>
      </c>
      <c r="O324">
        <v>1</v>
      </c>
      <c r="P324">
        <v>1</v>
      </c>
      <c r="Q324">
        <v>-4.0994999999999997E-2</v>
      </c>
      <c r="R324">
        <v>-1.4064E-2</v>
      </c>
      <c r="S324">
        <v>-1.5511E-2</v>
      </c>
      <c r="T324">
        <v>-1.9789000000000001E-2</v>
      </c>
    </row>
    <row r="325" spans="1:20">
      <c r="A325">
        <v>10107</v>
      </c>
      <c r="B325">
        <v>20121130</v>
      </c>
      <c r="C325">
        <v>11</v>
      </c>
      <c r="D325" t="s">
        <v>77</v>
      </c>
      <c r="E325" t="s">
        <v>78</v>
      </c>
      <c r="F325">
        <v>8048</v>
      </c>
      <c r="G325">
        <v>1232</v>
      </c>
      <c r="H325">
        <v>0.23</v>
      </c>
      <c r="I325">
        <v>0</v>
      </c>
      <c r="J325">
        <v>0</v>
      </c>
      <c r="K325">
        <v>26.614999999999998</v>
      </c>
      <c r="L325">
        <v>12895966</v>
      </c>
      <c r="M325">
        <v>-5.9389999999999998E-2</v>
      </c>
      <c r="N325">
        <v>8416462</v>
      </c>
      <c r="O325">
        <v>1</v>
      </c>
      <c r="P325">
        <v>1</v>
      </c>
      <c r="Q325">
        <v>-6.7448999999999995E-2</v>
      </c>
      <c r="R325">
        <v>6.2189999999999997E-3</v>
      </c>
      <c r="S325">
        <v>2.9780000000000002E-3</v>
      </c>
      <c r="T325">
        <v>2.8470000000000001E-3</v>
      </c>
    </row>
    <row r="326" spans="1:20">
      <c r="A326">
        <v>10107</v>
      </c>
      <c r="B326">
        <v>20121231</v>
      </c>
      <c r="C326">
        <v>11</v>
      </c>
      <c r="D326" t="s">
        <v>77</v>
      </c>
      <c r="E326" t="s">
        <v>78</v>
      </c>
      <c r="F326">
        <v>8048</v>
      </c>
      <c r="K326">
        <v>26.709700000000002</v>
      </c>
      <c r="L326">
        <v>9389131</v>
      </c>
      <c r="M326">
        <v>3.558E-3</v>
      </c>
      <c r="N326">
        <v>8374000</v>
      </c>
      <c r="O326">
        <v>1</v>
      </c>
      <c r="P326">
        <v>1</v>
      </c>
      <c r="Q326">
        <v>3.558E-3</v>
      </c>
      <c r="R326">
        <v>1.2579999999999999E-2</v>
      </c>
      <c r="S326">
        <v>9.0310000000000008E-3</v>
      </c>
      <c r="T326">
        <v>7.0679999999999996E-3</v>
      </c>
    </row>
    <row r="327" spans="1:20">
      <c r="A327">
        <v>10107</v>
      </c>
      <c r="B327">
        <v>20130131</v>
      </c>
      <c r="C327">
        <v>11</v>
      </c>
      <c r="D327" t="s">
        <v>77</v>
      </c>
      <c r="E327" t="s">
        <v>78</v>
      </c>
      <c r="F327">
        <v>8048</v>
      </c>
      <c r="K327">
        <v>27.45</v>
      </c>
      <c r="L327">
        <v>11363418</v>
      </c>
      <c r="M327">
        <v>2.7716999999999999E-2</v>
      </c>
      <c r="N327">
        <v>8376245</v>
      </c>
      <c r="O327">
        <v>1</v>
      </c>
      <c r="P327">
        <v>1</v>
      </c>
      <c r="Q327">
        <v>2.7716999999999999E-2</v>
      </c>
      <c r="R327">
        <v>5.4189000000000001E-2</v>
      </c>
      <c r="S327">
        <v>5.2983000000000002E-2</v>
      </c>
      <c r="T327">
        <v>5.0428000000000001E-2</v>
      </c>
    </row>
    <row r="328" spans="1:20">
      <c r="A328">
        <v>10107</v>
      </c>
      <c r="B328">
        <v>20130228</v>
      </c>
      <c r="C328">
        <v>11</v>
      </c>
      <c r="D328" t="s">
        <v>77</v>
      </c>
      <c r="E328" t="s">
        <v>78</v>
      </c>
      <c r="F328">
        <v>8048</v>
      </c>
      <c r="G328">
        <v>1232</v>
      </c>
      <c r="H328">
        <v>0.23</v>
      </c>
      <c r="I328">
        <v>0</v>
      </c>
      <c r="J328">
        <v>0</v>
      </c>
      <c r="K328">
        <v>27.8</v>
      </c>
      <c r="L328">
        <v>7736797</v>
      </c>
      <c r="M328">
        <v>2.1128999999999998E-2</v>
      </c>
      <c r="N328">
        <v>8376245</v>
      </c>
      <c r="O328">
        <v>1</v>
      </c>
      <c r="P328">
        <v>1</v>
      </c>
      <c r="Q328">
        <v>1.2749999999999999E-2</v>
      </c>
      <c r="R328">
        <v>8.2839999999999997E-3</v>
      </c>
      <c r="S328">
        <v>6.0809999999999996E-3</v>
      </c>
      <c r="T328">
        <v>1.1061E-2</v>
      </c>
    </row>
    <row r="329" spans="1:20">
      <c r="A329">
        <v>10107</v>
      </c>
      <c r="B329">
        <v>20130328</v>
      </c>
      <c r="C329">
        <v>11</v>
      </c>
      <c r="D329" t="s">
        <v>77</v>
      </c>
      <c r="E329" t="s">
        <v>78</v>
      </c>
      <c r="F329">
        <v>8048</v>
      </c>
      <c r="K329">
        <v>28.605</v>
      </c>
      <c r="L329">
        <v>8372531</v>
      </c>
      <c r="M329">
        <v>2.8957E-2</v>
      </c>
      <c r="N329">
        <v>8349000</v>
      </c>
      <c r="O329">
        <v>1</v>
      </c>
      <c r="P329">
        <v>1</v>
      </c>
      <c r="Q329">
        <v>2.8957E-2</v>
      </c>
      <c r="R329">
        <v>3.5319999999999997E-2</v>
      </c>
      <c r="S329">
        <v>3.3551999999999998E-2</v>
      </c>
      <c r="T329">
        <v>3.5987999999999999E-2</v>
      </c>
    </row>
    <row r="330" spans="1:20">
      <c r="A330">
        <v>10107</v>
      </c>
      <c r="B330">
        <v>20130430</v>
      </c>
      <c r="C330">
        <v>11</v>
      </c>
      <c r="D330" t="s">
        <v>77</v>
      </c>
      <c r="E330" t="s">
        <v>78</v>
      </c>
      <c r="F330">
        <v>8048</v>
      </c>
      <c r="K330">
        <v>33.1</v>
      </c>
      <c r="L330">
        <v>14536561</v>
      </c>
      <c r="M330">
        <v>0.15714</v>
      </c>
      <c r="N330">
        <v>8351107</v>
      </c>
      <c r="O330">
        <v>1</v>
      </c>
      <c r="P330">
        <v>1</v>
      </c>
      <c r="Q330">
        <v>0.15714</v>
      </c>
      <c r="R330">
        <v>1.4942E-2</v>
      </c>
      <c r="S330">
        <v>1.3768000000000001E-2</v>
      </c>
      <c r="T330">
        <v>1.8086000000000001E-2</v>
      </c>
    </row>
    <row r="331" spans="1:20">
      <c r="A331">
        <v>10107</v>
      </c>
      <c r="B331">
        <v>20130531</v>
      </c>
      <c r="C331">
        <v>11</v>
      </c>
      <c r="D331" t="s">
        <v>77</v>
      </c>
      <c r="E331" t="s">
        <v>78</v>
      </c>
      <c r="F331">
        <v>8048</v>
      </c>
      <c r="G331">
        <v>1232</v>
      </c>
      <c r="H331">
        <v>0.23</v>
      </c>
      <c r="I331">
        <v>0</v>
      </c>
      <c r="J331">
        <v>0</v>
      </c>
      <c r="K331">
        <v>34.9</v>
      </c>
      <c r="L331">
        <v>10663668</v>
      </c>
      <c r="M331">
        <v>6.1329000000000002E-2</v>
      </c>
      <c r="N331">
        <v>8351107</v>
      </c>
      <c r="O331">
        <v>1</v>
      </c>
      <c r="P331">
        <v>1</v>
      </c>
      <c r="Q331">
        <v>5.4380999999999999E-2</v>
      </c>
      <c r="R331">
        <v>1.9154999999999998E-2</v>
      </c>
      <c r="S331">
        <v>1.6594000000000001E-2</v>
      </c>
      <c r="T331">
        <v>2.0763E-2</v>
      </c>
    </row>
    <row r="332" spans="1:20">
      <c r="A332">
        <v>10107</v>
      </c>
      <c r="B332">
        <v>20130628</v>
      </c>
      <c r="C332">
        <v>11</v>
      </c>
      <c r="D332" t="s">
        <v>77</v>
      </c>
      <c r="E332" t="s">
        <v>78</v>
      </c>
      <c r="F332">
        <v>8048</v>
      </c>
      <c r="K332">
        <v>34.545000000000002</v>
      </c>
      <c r="L332">
        <v>9394212</v>
      </c>
      <c r="M332">
        <v>-1.0172E-2</v>
      </c>
      <c r="N332">
        <v>8328000</v>
      </c>
      <c r="O332">
        <v>1</v>
      </c>
      <c r="P332">
        <v>1</v>
      </c>
      <c r="Q332">
        <v>-1.0172E-2</v>
      </c>
      <c r="R332">
        <v>-1.5070999999999999E-2</v>
      </c>
      <c r="S332">
        <v>-1.7087999999999999E-2</v>
      </c>
      <c r="T332">
        <v>-1.4999E-2</v>
      </c>
    </row>
    <row r="333" spans="1:20">
      <c r="A333">
        <v>10107</v>
      </c>
      <c r="B333">
        <v>20130731</v>
      </c>
      <c r="C333">
        <v>11</v>
      </c>
      <c r="D333" t="s">
        <v>77</v>
      </c>
      <c r="E333" t="s">
        <v>78</v>
      </c>
      <c r="F333">
        <v>8048</v>
      </c>
      <c r="K333">
        <v>31.84</v>
      </c>
      <c r="L333">
        <v>11036007</v>
      </c>
      <c r="M333">
        <v>-7.8303999999999999E-2</v>
      </c>
      <c r="N333">
        <v>8329956</v>
      </c>
      <c r="O333">
        <v>1</v>
      </c>
      <c r="P333">
        <v>1</v>
      </c>
      <c r="Q333">
        <v>-7.8303999999999999E-2</v>
      </c>
      <c r="R333">
        <v>5.2690000000000001E-2</v>
      </c>
      <c r="S333">
        <v>5.1255000000000002E-2</v>
      </c>
      <c r="T333">
        <v>4.9461999999999999E-2</v>
      </c>
    </row>
    <row r="334" spans="1:20">
      <c r="A334">
        <v>10107</v>
      </c>
      <c r="B334">
        <v>20130830</v>
      </c>
      <c r="C334">
        <v>11</v>
      </c>
      <c r="D334" t="s">
        <v>77</v>
      </c>
      <c r="E334" t="s">
        <v>78</v>
      </c>
      <c r="F334">
        <v>8048</v>
      </c>
      <c r="G334">
        <v>1232</v>
      </c>
      <c r="H334">
        <v>0.23</v>
      </c>
      <c r="I334">
        <v>0</v>
      </c>
      <c r="J334">
        <v>0</v>
      </c>
      <c r="K334">
        <v>33.4</v>
      </c>
      <c r="L334">
        <v>10443426</v>
      </c>
      <c r="M334">
        <v>5.6218999999999998E-2</v>
      </c>
      <c r="N334">
        <v>8329956</v>
      </c>
      <c r="O334">
        <v>1</v>
      </c>
      <c r="P334">
        <v>1</v>
      </c>
      <c r="Q334">
        <v>4.8994999999999997E-2</v>
      </c>
      <c r="R334">
        <v>-2.5760999999999999E-2</v>
      </c>
      <c r="S334">
        <v>-2.7938000000000001E-2</v>
      </c>
      <c r="T334">
        <v>-3.1297999999999999E-2</v>
      </c>
    </row>
    <row r="335" spans="1:20">
      <c r="A335">
        <v>10107</v>
      </c>
      <c r="B335">
        <v>20130930</v>
      </c>
      <c r="C335">
        <v>11</v>
      </c>
      <c r="D335" t="s">
        <v>77</v>
      </c>
      <c r="E335" t="s">
        <v>78</v>
      </c>
      <c r="F335">
        <v>8048</v>
      </c>
      <c r="K335">
        <v>33.28</v>
      </c>
      <c r="L335">
        <v>12366043</v>
      </c>
      <c r="M335">
        <v>-3.5929999999999998E-3</v>
      </c>
      <c r="N335">
        <v>8346000</v>
      </c>
      <c r="O335">
        <v>1</v>
      </c>
      <c r="P335">
        <v>1</v>
      </c>
      <c r="Q335">
        <v>-3.5929999999999998E-3</v>
      </c>
      <c r="R335">
        <v>3.7513999999999999E-2</v>
      </c>
      <c r="S335">
        <v>3.5715999999999998E-2</v>
      </c>
      <c r="T335">
        <v>2.9749000000000001E-2</v>
      </c>
    </row>
    <row r="336" spans="1:20">
      <c r="A336">
        <v>10107</v>
      </c>
      <c r="B336">
        <v>20131031</v>
      </c>
      <c r="C336">
        <v>11</v>
      </c>
      <c r="D336" t="s">
        <v>77</v>
      </c>
      <c r="E336" t="s">
        <v>78</v>
      </c>
      <c r="F336">
        <v>8048</v>
      </c>
      <c r="K336">
        <v>35.405000000000001</v>
      </c>
      <c r="L336">
        <v>9633022</v>
      </c>
      <c r="M336">
        <v>6.3852000000000006E-2</v>
      </c>
      <c r="N336">
        <v>8347968</v>
      </c>
      <c r="O336">
        <v>1</v>
      </c>
      <c r="P336">
        <v>1</v>
      </c>
      <c r="Q336">
        <v>6.3852000000000006E-2</v>
      </c>
      <c r="R336">
        <v>3.9907999999999999E-2</v>
      </c>
      <c r="S336">
        <v>3.8622999999999998E-2</v>
      </c>
      <c r="T336">
        <v>4.4595999999999997E-2</v>
      </c>
    </row>
    <row r="337" spans="1:20">
      <c r="A337">
        <v>10107</v>
      </c>
      <c r="B337">
        <v>20131129</v>
      </c>
      <c r="C337">
        <v>11</v>
      </c>
      <c r="D337" t="s">
        <v>77</v>
      </c>
      <c r="E337" t="s">
        <v>78</v>
      </c>
      <c r="F337">
        <v>8048</v>
      </c>
      <c r="G337">
        <v>1232</v>
      </c>
      <c r="H337">
        <v>0.28000000000000003</v>
      </c>
      <c r="I337">
        <v>0</v>
      </c>
      <c r="J337">
        <v>0</v>
      </c>
      <c r="K337">
        <v>38.130000000000003</v>
      </c>
      <c r="L337">
        <v>7965331</v>
      </c>
      <c r="M337">
        <v>8.4875000000000006E-2</v>
      </c>
      <c r="N337">
        <v>8347968</v>
      </c>
      <c r="O337">
        <v>1</v>
      </c>
      <c r="P337">
        <v>1</v>
      </c>
      <c r="Q337">
        <v>7.6966999999999994E-2</v>
      </c>
      <c r="R337">
        <v>2.4972999999999999E-2</v>
      </c>
      <c r="S337">
        <v>2.2848E-2</v>
      </c>
      <c r="T337">
        <v>2.8049000000000001E-2</v>
      </c>
    </row>
    <row r="338" spans="1:20">
      <c r="A338">
        <v>10107</v>
      </c>
      <c r="B338">
        <v>20131231</v>
      </c>
      <c r="C338">
        <v>11</v>
      </c>
      <c r="D338" t="s">
        <v>77</v>
      </c>
      <c r="E338" t="s">
        <v>78</v>
      </c>
      <c r="F338">
        <v>8048</v>
      </c>
      <c r="K338">
        <v>37.409999999999997</v>
      </c>
      <c r="L338">
        <v>8202590</v>
      </c>
      <c r="M338">
        <v>-1.8883E-2</v>
      </c>
      <c r="N338">
        <v>8300000</v>
      </c>
      <c r="O338">
        <v>1</v>
      </c>
      <c r="P338">
        <v>1</v>
      </c>
      <c r="Q338">
        <v>-1.8883E-2</v>
      </c>
      <c r="R338">
        <v>2.6159999999999999E-2</v>
      </c>
      <c r="S338">
        <v>2.4102999999999999E-2</v>
      </c>
      <c r="T338">
        <v>2.3563000000000001E-2</v>
      </c>
    </row>
    <row r="339" spans="1:20">
      <c r="A339">
        <v>10107</v>
      </c>
      <c r="B339">
        <v>20140131</v>
      </c>
      <c r="C339">
        <v>11</v>
      </c>
      <c r="D339" t="s">
        <v>77</v>
      </c>
      <c r="E339" t="s">
        <v>78</v>
      </c>
      <c r="F339">
        <v>8048</v>
      </c>
      <c r="K339">
        <v>37.840000000000003</v>
      </c>
      <c r="L339">
        <v>9255796</v>
      </c>
      <c r="M339">
        <v>1.1494000000000001E-2</v>
      </c>
      <c r="N339">
        <v>8300724</v>
      </c>
      <c r="O339">
        <v>1</v>
      </c>
      <c r="P339">
        <v>1</v>
      </c>
      <c r="Q339">
        <v>1.1494000000000001E-2</v>
      </c>
      <c r="R339">
        <v>-3.0047000000000001E-2</v>
      </c>
      <c r="S339">
        <v>-3.1151999999999999E-2</v>
      </c>
      <c r="T339">
        <v>-3.5582999999999997E-2</v>
      </c>
    </row>
    <row r="340" spans="1:20">
      <c r="A340">
        <v>10107</v>
      </c>
      <c r="B340">
        <v>20140228</v>
      </c>
      <c r="C340">
        <v>11</v>
      </c>
      <c r="D340" t="s">
        <v>77</v>
      </c>
      <c r="E340" t="s">
        <v>78</v>
      </c>
      <c r="F340">
        <v>8048</v>
      </c>
      <c r="G340">
        <v>1232</v>
      </c>
      <c r="H340">
        <v>0.28000000000000003</v>
      </c>
      <c r="I340">
        <v>0</v>
      </c>
      <c r="J340">
        <v>0</v>
      </c>
      <c r="K340">
        <v>38.31</v>
      </c>
      <c r="L340">
        <v>7182660</v>
      </c>
      <c r="M340">
        <v>1.9820000000000001E-2</v>
      </c>
      <c r="N340">
        <v>8300724</v>
      </c>
      <c r="O340">
        <v>1</v>
      </c>
      <c r="P340">
        <v>1</v>
      </c>
      <c r="Q340">
        <v>1.2421E-2</v>
      </c>
      <c r="R340">
        <v>4.6225000000000002E-2</v>
      </c>
      <c r="S340">
        <v>4.3990000000000001E-2</v>
      </c>
      <c r="T340">
        <v>4.3117000000000003E-2</v>
      </c>
    </row>
    <row r="341" spans="1:20">
      <c r="A341">
        <v>10107</v>
      </c>
      <c r="B341">
        <v>20140331</v>
      </c>
      <c r="C341">
        <v>11</v>
      </c>
      <c r="D341" t="s">
        <v>77</v>
      </c>
      <c r="E341" t="s">
        <v>78</v>
      </c>
      <c r="F341">
        <v>8048</v>
      </c>
      <c r="K341">
        <v>40.99</v>
      </c>
      <c r="L341">
        <v>7790153</v>
      </c>
      <c r="M341">
        <v>6.9956000000000004E-2</v>
      </c>
      <c r="N341">
        <v>8260000</v>
      </c>
      <c r="O341">
        <v>1</v>
      </c>
      <c r="P341">
        <v>1</v>
      </c>
      <c r="Q341">
        <v>6.9956000000000004E-2</v>
      </c>
      <c r="R341">
        <v>4.5440000000000003E-3</v>
      </c>
      <c r="S341">
        <v>2.823E-3</v>
      </c>
      <c r="T341">
        <v>6.9319999999999998E-3</v>
      </c>
    </row>
    <row r="342" spans="1:20">
      <c r="A342">
        <v>10107</v>
      </c>
      <c r="B342">
        <v>20140430</v>
      </c>
      <c r="C342">
        <v>11</v>
      </c>
      <c r="D342" t="s">
        <v>77</v>
      </c>
      <c r="E342" t="s">
        <v>78</v>
      </c>
      <c r="F342">
        <v>8048</v>
      </c>
      <c r="K342">
        <v>40.4</v>
      </c>
      <c r="L342">
        <v>7461680</v>
      </c>
      <c r="M342">
        <v>-1.4394000000000001E-2</v>
      </c>
      <c r="N342">
        <v>8260412</v>
      </c>
      <c r="O342">
        <v>1</v>
      </c>
      <c r="P342">
        <v>1</v>
      </c>
      <c r="Q342">
        <v>-1.4394000000000001E-2</v>
      </c>
      <c r="R342">
        <v>1.5690000000000001E-3</v>
      </c>
      <c r="S342">
        <v>4.06E-4</v>
      </c>
      <c r="T342">
        <v>6.2009999999999999E-3</v>
      </c>
    </row>
    <row r="343" spans="1:20">
      <c r="A343">
        <v>10107</v>
      </c>
      <c r="B343">
        <v>20140530</v>
      </c>
      <c r="C343">
        <v>11</v>
      </c>
      <c r="D343" t="s">
        <v>77</v>
      </c>
      <c r="E343" t="s">
        <v>78</v>
      </c>
      <c r="F343">
        <v>8048</v>
      </c>
      <c r="G343">
        <v>1232</v>
      </c>
      <c r="H343">
        <v>0.28000000000000003</v>
      </c>
      <c r="I343">
        <v>0</v>
      </c>
      <c r="J343">
        <v>0</v>
      </c>
      <c r="K343">
        <v>40.94</v>
      </c>
      <c r="L343">
        <v>5747041</v>
      </c>
      <c r="M343">
        <v>2.0296999999999999E-2</v>
      </c>
      <c r="N343">
        <v>8260412</v>
      </c>
      <c r="O343">
        <v>1</v>
      </c>
      <c r="P343">
        <v>1</v>
      </c>
      <c r="Q343">
        <v>1.3365999999999999E-2</v>
      </c>
      <c r="R343">
        <v>2.026E-2</v>
      </c>
      <c r="S343">
        <v>1.8051999999999999E-2</v>
      </c>
      <c r="T343">
        <v>2.103E-2</v>
      </c>
    </row>
    <row r="344" spans="1:20">
      <c r="A344">
        <v>10107</v>
      </c>
      <c r="B344">
        <v>20140630</v>
      </c>
      <c r="C344">
        <v>11</v>
      </c>
      <c r="D344" t="s">
        <v>77</v>
      </c>
      <c r="E344" t="s">
        <v>78</v>
      </c>
      <c r="F344">
        <v>8048</v>
      </c>
      <c r="K344">
        <v>41.7</v>
      </c>
      <c r="L344">
        <v>5566350</v>
      </c>
      <c r="M344">
        <v>1.8564000000000001E-2</v>
      </c>
      <c r="N344">
        <v>8239000</v>
      </c>
      <c r="O344">
        <v>1</v>
      </c>
      <c r="P344">
        <v>1</v>
      </c>
      <c r="Q344">
        <v>1.8564000000000001E-2</v>
      </c>
      <c r="R344">
        <v>2.7990999999999999E-2</v>
      </c>
      <c r="S344">
        <v>2.6003999999999999E-2</v>
      </c>
      <c r="T344">
        <v>1.9057999999999999E-2</v>
      </c>
    </row>
    <row r="345" spans="1:20">
      <c r="A345">
        <v>10107</v>
      </c>
      <c r="B345">
        <v>20140731</v>
      </c>
      <c r="C345">
        <v>11</v>
      </c>
      <c r="D345" t="s">
        <v>77</v>
      </c>
      <c r="E345" t="s">
        <v>78</v>
      </c>
      <c r="F345">
        <v>8048</v>
      </c>
      <c r="K345">
        <v>43.16</v>
      </c>
      <c r="L345">
        <v>7327822</v>
      </c>
      <c r="M345">
        <v>3.5012000000000001E-2</v>
      </c>
      <c r="N345">
        <v>8239849</v>
      </c>
      <c r="O345">
        <v>1</v>
      </c>
      <c r="P345">
        <v>1</v>
      </c>
      <c r="Q345">
        <v>3.5012000000000001E-2</v>
      </c>
      <c r="R345">
        <v>-2.0566999999999998E-2</v>
      </c>
      <c r="S345">
        <v>-2.1860000000000001E-2</v>
      </c>
      <c r="T345">
        <v>-1.508E-2</v>
      </c>
    </row>
    <row r="346" spans="1:20">
      <c r="A346">
        <v>10107</v>
      </c>
      <c r="B346">
        <v>20140829</v>
      </c>
      <c r="C346">
        <v>11</v>
      </c>
      <c r="D346" t="s">
        <v>77</v>
      </c>
      <c r="E346" t="s">
        <v>78</v>
      </c>
      <c r="F346">
        <v>8048</v>
      </c>
      <c r="G346">
        <v>1232</v>
      </c>
      <c r="H346">
        <v>0.28000000000000003</v>
      </c>
      <c r="I346">
        <v>0</v>
      </c>
      <c r="J346">
        <v>0</v>
      </c>
      <c r="K346">
        <v>45.43</v>
      </c>
      <c r="L346">
        <v>5139717</v>
      </c>
      <c r="M346">
        <v>5.9082000000000003E-2</v>
      </c>
      <c r="N346">
        <v>8239849</v>
      </c>
      <c r="O346">
        <v>1</v>
      </c>
      <c r="P346">
        <v>1</v>
      </c>
      <c r="Q346">
        <v>5.2595000000000003E-2</v>
      </c>
      <c r="R346">
        <v>4.0224999999999997E-2</v>
      </c>
      <c r="S346">
        <v>3.8221999999999999E-2</v>
      </c>
      <c r="T346">
        <v>3.7655000000000001E-2</v>
      </c>
    </row>
    <row r="347" spans="1:20">
      <c r="A347">
        <v>10107</v>
      </c>
      <c r="B347">
        <v>20140930</v>
      </c>
      <c r="C347">
        <v>11</v>
      </c>
      <c r="D347" t="s">
        <v>77</v>
      </c>
      <c r="E347" t="s">
        <v>78</v>
      </c>
      <c r="F347">
        <v>8048</v>
      </c>
      <c r="K347">
        <v>46.36</v>
      </c>
      <c r="L347">
        <v>8609490</v>
      </c>
      <c r="M347">
        <v>2.0471E-2</v>
      </c>
      <c r="N347">
        <v>8255024</v>
      </c>
      <c r="O347">
        <v>1</v>
      </c>
      <c r="P347">
        <v>1</v>
      </c>
      <c r="Q347">
        <v>2.0471E-2</v>
      </c>
      <c r="R347">
        <v>-2.5208999999999999E-2</v>
      </c>
      <c r="S347">
        <v>-2.6905999999999999E-2</v>
      </c>
      <c r="T347">
        <v>-1.5514E-2</v>
      </c>
    </row>
    <row r="348" spans="1:20">
      <c r="A348">
        <v>10107</v>
      </c>
      <c r="B348">
        <v>20141031</v>
      </c>
      <c r="C348">
        <v>11</v>
      </c>
      <c r="D348" t="s">
        <v>77</v>
      </c>
      <c r="E348" t="s">
        <v>78</v>
      </c>
      <c r="F348">
        <v>8048</v>
      </c>
      <c r="K348">
        <v>46.95</v>
      </c>
      <c r="L348">
        <v>8533427</v>
      </c>
      <c r="M348">
        <v>1.2725999999999999E-2</v>
      </c>
      <c r="N348">
        <v>8242853</v>
      </c>
      <c r="O348">
        <v>1</v>
      </c>
      <c r="P348">
        <v>1</v>
      </c>
      <c r="Q348">
        <v>1.2725999999999999E-2</v>
      </c>
      <c r="R348">
        <v>2.1173999999999998E-2</v>
      </c>
      <c r="S348">
        <v>1.9927E-2</v>
      </c>
      <c r="T348">
        <v>2.3200999999999999E-2</v>
      </c>
    </row>
    <row r="349" spans="1:20">
      <c r="A349">
        <v>10107</v>
      </c>
      <c r="B349">
        <v>20141128</v>
      </c>
      <c r="C349">
        <v>11</v>
      </c>
      <c r="D349" t="s">
        <v>77</v>
      </c>
      <c r="E349" t="s">
        <v>78</v>
      </c>
      <c r="F349">
        <v>8048</v>
      </c>
      <c r="G349">
        <v>1232</v>
      </c>
      <c r="H349">
        <v>0.31</v>
      </c>
      <c r="I349">
        <v>0</v>
      </c>
      <c r="J349">
        <v>0</v>
      </c>
      <c r="K349">
        <v>47.81</v>
      </c>
      <c r="L349">
        <v>5230103</v>
      </c>
      <c r="M349">
        <v>2.4920000000000001E-2</v>
      </c>
      <c r="N349">
        <v>8242853</v>
      </c>
      <c r="O349">
        <v>1</v>
      </c>
      <c r="P349">
        <v>1</v>
      </c>
      <c r="Q349">
        <v>1.8317E-2</v>
      </c>
      <c r="R349">
        <v>2.1114000000000001E-2</v>
      </c>
      <c r="S349">
        <v>1.8948E-2</v>
      </c>
      <c r="T349">
        <v>2.4534E-2</v>
      </c>
    </row>
    <row r="350" spans="1:20">
      <c r="A350">
        <v>10107</v>
      </c>
      <c r="B350">
        <v>20141231</v>
      </c>
      <c r="C350">
        <v>11</v>
      </c>
      <c r="D350" t="s">
        <v>77</v>
      </c>
      <c r="E350" t="s">
        <v>78</v>
      </c>
      <c r="F350">
        <v>8048</v>
      </c>
      <c r="K350">
        <v>46.45</v>
      </c>
      <c r="L350">
        <v>6287260</v>
      </c>
      <c r="M350">
        <v>-2.8445999999999999E-2</v>
      </c>
      <c r="N350">
        <v>8218000</v>
      </c>
      <c r="O350">
        <v>1</v>
      </c>
      <c r="P350">
        <v>1</v>
      </c>
      <c r="Q350">
        <v>-2.8445999999999999E-2</v>
      </c>
      <c r="R350">
        <v>-3.6619999999999999E-3</v>
      </c>
      <c r="S350">
        <v>-5.7999999999999996E-3</v>
      </c>
      <c r="T350">
        <v>-4.189E-3</v>
      </c>
    </row>
    <row r="351" spans="1:20">
      <c r="A351">
        <v>10107</v>
      </c>
      <c r="B351">
        <v>20150130</v>
      </c>
      <c r="C351">
        <v>11</v>
      </c>
      <c r="D351" t="s">
        <v>77</v>
      </c>
      <c r="E351" t="s">
        <v>78</v>
      </c>
      <c r="F351">
        <v>8048</v>
      </c>
      <c r="K351">
        <v>40.4</v>
      </c>
      <c r="L351">
        <v>9190983</v>
      </c>
      <c r="M351">
        <v>-0.130248</v>
      </c>
      <c r="N351">
        <v>8203785</v>
      </c>
      <c r="O351">
        <v>1</v>
      </c>
      <c r="P351">
        <v>1</v>
      </c>
      <c r="Q351">
        <v>-0.130248</v>
      </c>
      <c r="R351">
        <v>-2.7206999999999999E-2</v>
      </c>
      <c r="S351">
        <v>-2.8277E-2</v>
      </c>
      <c r="T351">
        <v>-3.1040999999999999E-2</v>
      </c>
    </row>
    <row r="352" spans="1:20">
      <c r="A352">
        <v>10107</v>
      </c>
      <c r="B352">
        <v>20150227</v>
      </c>
      <c r="C352">
        <v>11</v>
      </c>
      <c r="D352" t="s">
        <v>77</v>
      </c>
      <c r="E352" t="s">
        <v>78</v>
      </c>
      <c r="F352">
        <v>8048</v>
      </c>
      <c r="G352">
        <v>1232</v>
      </c>
      <c r="H352">
        <v>0.31</v>
      </c>
      <c r="I352">
        <v>0</v>
      </c>
      <c r="J352">
        <v>0</v>
      </c>
      <c r="K352">
        <v>43.85</v>
      </c>
      <c r="L352">
        <v>6564632</v>
      </c>
      <c r="M352">
        <v>9.3068999999999999E-2</v>
      </c>
      <c r="N352">
        <v>8203785</v>
      </c>
      <c r="O352">
        <v>1</v>
      </c>
      <c r="P352">
        <v>1</v>
      </c>
      <c r="Q352">
        <v>8.5396E-2</v>
      </c>
      <c r="R352">
        <v>5.5974000000000003E-2</v>
      </c>
      <c r="S352">
        <v>5.3657999999999997E-2</v>
      </c>
      <c r="T352">
        <v>5.4892999999999997E-2</v>
      </c>
    </row>
    <row r="353" spans="1:20">
      <c r="A353">
        <v>10107</v>
      </c>
      <c r="B353">
        <v>20150331</v>
      </c>
      <c r="C353">
        <v>11</v>
      </c>
      <c r="D353" t="s">
        <v>77</v>
      </c>
      <c r="E353" t="s">
        <v>78</v>
      </c>
      <c r="F353">
        <v>8048</v>
      </c>
      <c r="K353">
        <v>40.655000000000001</v>
      </c>
      <c r="L353">
        <v>8243346</v>
      </c>
      <c r="M353">
        <v>-7.2861999999999996E-2</v>
      </c>
      <c r="N353">
        <v>8113000</v>
      </c>
      <c r="O353">
        <v>1</v>
      </c>
      <c r="P353">
        <v>1</v>
      </c>
      <c r="Q353">
        <v>-7.2861999999999996E-2</v>
      </c>
      <c r="R353">
        <v>-1.0410000000000001E-2</v>
      </c>
      <c r="S353">
        <v>-1.2224E-2</v>
      </c>
      <c r="T353">
        <v>-1.7395999999999998E-2</v>
      </c>
    </row>
    <row r="354" spans="1:20">
      <c r="A354">
        <v>10107</v>
      </c>
      <c r="B354">
        <v>20150430</v>
      </c>
      <c r="C354">
        <v>11</v>
      </c>
      <c r="D354" t="s">
        <v>77</v>
      </c>
      <c r="E354" t="s">
        <v>78</v>
      </c>
      <c r="F354">
        <v>8048</v>
      </c>
      <c r="K354">
        <v>48.64</v>
      </c>
      <c r="L354">
        <v>8745897</v>
      </c>
      <c r="M354">
        <v>0.196409</v>
      </c>
      <c r="N354">
        <v>8089575</v>
      </c>
      <c r="O354">
        <v>1</v>
      </c>
      <c r="P354">
        <v>1</v>
      </c>
      <c r="Q354">
        <v>0.196409</v>
      </c>
      <c r="R354">
        <v>8.7760000000000008E-3</v>
      </c>
      <c r="S354">
        <v>7.6290000000000004E-3</v>
      </c>
      <c r="T354">
        <v>8.5210000000000008E-3</v>
      </c>
    </row>
    <row r="355" spans="1:20">
      <c r="A355">
        <v>10107</v>
      </c>
      <c r="B355">
        <v>20150529</v>
      </c>
      <c r="C355">
        <v>11</v>
      </c>
      <c r="D355" t="s">
        <v>77</v>
      </c>
      <c r="E355" t="s">
        <v>78</v>
      </c>
      <c r="F355">
        <v>8048</v>
      </c>
      <c r="G355">
        <v>1232</v>
      </c>
      <c r="H355">
        <v>0.31</v>
      </c>
      <c r="I355">
        <v>0</v>
      </c>
      <c r="J355">
        <v>0</v>
      </c>
      <c r="K355">
        <v>46.86</v>
      </c>
      <c r="L355">
        <v>6331563</v>
      </c>
      <c r="M355">
        <v>-3.0221999999999999E-2</v>
      </c>
      <c r="N355">
        <v>8089575</v>
      </c>
      <c r="O355">
        <v>1</v>
      </c>
      <c r="P355">
        <v>1</v>
      </c>
      <c r="Q355">
        <v>-3.6595000000000003E-2</v>
      </c>
      <c r="R355">
        <v>1.0290000000000001E-2</v>
      </c>
      <c r="S355">
        <v>8.1279999999999998E-3</v>
      </c>
      <c r="T355">
        <v>1.0491E-2</v>
      </c>
    </row>
    <row r="356" spans="1:20">
      <c r="A356">
        <v>10107</v>
      </c>
      <c r="B356">
        <v>20150630</v>
      </c>
      <c r="C356">
        <v>11</v>
      </c>
      <c r="D356" t="s">
        <v>77</v>
      </c>
      <c r="E356" t="s">
        <v>78</v>
      </c>
      <c r="F356">
        <v>8048</v>
      </c>
      <c r="K356">
        <v>44.15</v>
      </c>
      <c r="L356">
        <v>6649349</v>
      </c>
      <c r="M356">
        <v>-5.7832000000000001E-2</v>
      </c>
      <c r="N356">
        <v>8027000</v>
      </c>
      <c r="O356">
        <v>1</v>
      </c>
      <c r="P356">
        <v>1</v>
      </c>
      <c r="Q356">
        <v>-5.7832000000000001E-2</v>
      </c>
      <c r="R356">
        <v>-1.9238000000000002E-2</v>
      </c>
      <c r="S356">
        <v>-2.1177999999999999E-2</v>
      </c>
      <c r="T356">
        <v>-2.1011999999999999E-2</v>
      </c>
    </row>
    <row r="357" spans="1:20">
      <c r="A357">
        <v>10107</v>
      </c>
      <c r="B357">
        <v>20150731</v>
      </c>
      <c r="C357">
        <v>11</v>
      </c>
      <c r="D357" t="s">
        <v>77</v>
      </c>
      <c r="E357" t="s">
        <v>78</v>
      </c>
      <c r="F357">
        <v>8048</v>
      </c>
      <c r="K357">
        <v>46.7</v>
      </c>
      <c r="L357">
        <v>7256877</v>
      </c>
      <c r="M357">
        <v>5.7757999999999997E-2</v>
      </c>
      <c r="N357">
        <v>7997981</v>
      </c>
      <c r="O357">
        <v>1</v>
      </c>
      <c r="P357">
        <v>1</v>
      </c>
      <c r="Q357">
        <v>5.7757999999999997E-2</v>
      </c>
      <c r="R357">
        <v>1.2109999999999999E-2</v>
      </c>
      <c r="S357">
        <v>1.0898E-2</v>
      </c>
      <c r="T357">
        <v>1.9741999999999999E-2</v>
      </c>
    </row>
    <row r="358" spans="1:20">
      <c r="A358">
        <v>10107</v>
      </c>
      <c r="B358">
        <v>20150831</v>
      </c>
      <c r="C358">
        <v>11</v>
      </c>
      <c r="D358" t="s">
        <v>77</v>
      </c>
      <c r="E358" t="s">
        <v>78</v>
      </c>
      <c r="F358">
        <v>8048</v>
      </c>
      <c r="G358">
        <v>1232</v>
      </c>
      <c r="H358">
        <v>0.31</v>
      </c>
      <c r="I358">
        <v>0</v>
      </c>
      <c r="J358">
        <v>0</v>
      </c>
      <c r="K358">
        <v>43.52</v>
      </c>
      <c r="L358">
        <v>7769602</v>
      </c>
      <c r="M358">
        <v>-6.1455999999999997E-2</v>
      </c>
      <c r="N358">
        <v>7997981</v>
      </c>
      <c r="O358">
        <v>1</v>
      </c>
      <c r="P358">
        <v>1</v>
      </c>
      <c r="Q358">
        <v>-6.8094000000000002E-2</v>
      </c>
      <c r="R358">
        <v>-5.9982000000000001E-2</v>
      </c>
      <c r="S358">
        <v>-6.2049E-2</v>
      </c>
      <c r="T358">
        <v>-6.2580999999999998E-2</v>
      </c>
    </row>
    <row r="359" spans="1:20">
      <c r="A359">
        <v>10107</v>
      </c>
      <c r="B359">
        <v>20150930</v>
      </c>
      <c r="C359">
        <v>11</v>
      </c>
      <c r="D359" t="s">
        <v>77</v>
      </c>
      <c r="E359" t="s">
        <v>78</v>
      </c>
      <c r="F359">
        <v>8048</v>
      </c>
      <c r="K359">
        <v>44.26</v>
      </c>
      <c r="L359">
        <v>6740501</v>
      </c>
      <c r="M359">
        <v>1.7003999999999998E-2</v>
      </c>
      <c r="N359">
        <v>7986000</v>
      </c>
      <c r="O359">
        <v>1</v>
      </c>
      <c r="P359">
        <v>1</v>
      </c>
      <c r="Q359">
        <v>1.7003999999999998E-2</v>
      </c>
      <c r="R359">
        <v>-3.3792999999999997E-2</v>
      </c>
      <c r="S359">
        <v>-3.5729999999999998E-2</v>
      </c>
      <c r="T359">
        <v>-2.6443000000000001E-2</v>
      </c>
    </row>
    <row r="360" spans="1:20">
      <c r="A360">
        <v>10107</v>
      </c>
      <c r="B360">
        <v>20151030</v>
      </c>
      <c r="C360">
        <v>11</v>
      </c>
      <c r="D360" t="s">
        <v>77</v>
      </c>
      <c r="E360" t="s">
        <v>78</v>
      </c>
      <c r="F360">
        <v>8048</v>
      </c>
      <c r="K360">
        <v>52.64</v>
      </c>
      <c r="L360">
        <v>8580914</v>
      </c>
      <c r="M360">
        <v>0.189336</v>
      </c>
      <c r="N360">
        <v>7987913</v>
      </c>
      <c r="O360">
        <v>1</v>
      </c>
      <c r="P360">
        <v>1</v>
      </c>
      <c r="Q360">
        <v>0.189336</v>
      </c>
      <c r="R360">
        <v>7.4006000000000002E-2</v>
      </c>
      <c r="S360">
        <v>7.2610999999999995E-2</v>
      </c>
      <c r="T360">
        <v>8.2983000000000001E-2</v>
      </c>
    </row>
    <row r="361" spans="1:20">
      <c r="A361">
        <v>10107</v>
      </c>
      <c r="B361">
        <v>20151130</v>
      </c>
      <c r="C361">
        <v>11</v>
      </c>
      <c r="D361" t="s">
        <v>77</v>
      </c>
      <c r="E361" t="s">
        <v>78</v>
      </c>
      <c r="F361">
        <v>8048</v>
      </c>
      <c r="G361">
        <v>1232</v>
      </c>
      <c r="H361">
        <v>0.36</v>
      </c>
      <c r="I361">
        <v>0</v>
      </c>
      <c r="J361">
        <v>0</v>
      </c>
      <c r="K361">
        <v>54.35</v>
      </c>
      <c r="L361">
        <v>6634965</v>
      </c>
      <c r="M361">
        <v>3.9323999999999998E-2</v>
      </c>
      <c r="N361">
        <v>7987913</v>
      </c>
      <c r="O361">
        <v>1</v>
      </c>
      <c r="P361">
        <v>1</v>
      </c>
      <c r="Q361">
        <v>3.2485E-2</v>
      </c>
      <c r="R361">
        <v>2.4099999999999998E-3</v>
      </c>
      <c r="S361">
        <v>1.4100000000000001E-4</v>
      </c>
      <c r="T361">
        <v>5.0500000000000002E-4</v>
      </c>
    </row>
    <row r="362" spans="1:20">
      <c r="A362">
        <v>10107</v>
      </c>
      <c r="B362">
        <v>20151231</v>
      </c>
      <c r="C362">
        <v>11</v>
      </c>
      <c r="D362" t="s">
        <v>77</v>
      </c>
      <c r="E362" t="s">
        <v>78</v>
      </c>
      <c r="F362">
        <v>8048</v>
      </c>
      <c r="K362">
        <v>55.48</v>
      </c>
      <c r="L362">
        <v>7934234</v>
      </c>
      <c r="M362">
        <v>2.0791E-2</v>
      </c>
      <c r="N362">
        <v>7925000</v>
      </c>
      <c r="O362">
        <v>1</v>
      </c>
      <c r="P362">
        <v>1</v>
      </c>
      <c r="Q362">
        <v>2.0791E-2</v>
      </c>
      <c r="R362">
        <v>-2.2228000000000001E-2</v>
      </c>
      <c r="S362">
        <v>-2.4466000000000002E-2</v>
      </c>
      <c r="T362">
        <v>-1.753E-2</v>
      </c>
    </row>
    <row r="363" spans="1:20">
      <c r="A363">
        <v>10107</v>
      </c>
      <c r="B363">
        <v>20160129</v>
      </c>
      <c r="C363">
        <v>11</v>
      </c>
      <c r="D363" t="s">
        <v>77</v>
      </c>
      <c r="E363" t="s">
        <v>78</v>
      </c>
      <c r="F363">
        <v>8048</v>
      </c>
      <c r="K363">
        <v>55.09</v>
      </c>
      <c r="L363">
        <v>9279988</v>
      </c>
      <c r="M363">
        <v>-7.0299999999999998E-3</v>
      </c>
      <c r="N363">
        <v>7909303</v>
      </c>
      <c r="O363">
        <v>1</v>
      </c>
      <c r="P363">
        <v>1</v>
      </c>
      <c r="Q363">
        <v>-7.0299999999999998E-3</v>
      </c>
      <c r="R363">
        <v>-5.7147000000000003E-2</v>
      </c>
      <c r="S363">
        <v>-5.8316E-2</v>
      </c>
      <c r="T363">
        <v>-5.0735000000000002E-2</v>
      </c>
    </row>
    <row r="364" spans="1:20">
      <c r="A364">
        <v>10107</v>
      </c>
      <c r="B364">
        <v>20160229</v>
      </c>
      <c r="C364">
        <v>11</v>
      </c>
      <c r="D364" t="s">
        <v>77</v>
      </c>
      <c r="E364" t="s">
        <v>78</v>
      </c>
      <c r="F364">
        <v>8048</v>
      </c>
      <c r="G364">
        <v>1232</v>
      </c>
      <c r="H364">
        <v>0.36</v>
      </c>
      <c r="I364">
        <v>0</v>
      </c>
      <c r="J364">
        <v>0</v>
      </c>
      <c r="K364">
        <v>50.88</v>
      </c>
      <c r="L364">
        <v>8147721</v>
      </c>
      <c r="M364">
        <v>-6.9886000000000004E-2</v>
      </c>
      <c r="N364">
        <v>7909303</v>
      </c>
      <c r="O364">
        <v>1</v>
      </c>
      <c r="P364">
        <v>1</v>
      </c>
      <c r="Q364">
        <v>-7.6420000000000002E-2</v>
      </c>
      <c r="R364">
        <v>6.1300000000000005E-4</v>
      </c>
      <c r="S364">
        <v>-1.81E-3</v>
      </c>
      <c r="T364">
        <v>-4.1279999999999997E-3</v>
      </c>
    </row>
    <row r="365" spans="1:20">
      <c r="A365">
        <v>10107</v>
      </c>
      <c r="B365">
        <v>20160331</v>
      </c>
      <c r="C365">
        <v>11</v>
      </c>
      <c r="D365" t="s">
        <v>77</v>
      </c>
      <c r="E365" t="s">
        <v>78</v>
      </c>
      <c r="F365">
        <v>8048</v>
      </c>
      <c r="K365">
        <v>55.23</v>
      </c>
      <c r="L365">
        <v>6412683</v>
      </c>
      <c r="M365">
        <v>8.5495000000000002E-2</v>
      </c>
      <c r="N365">
        <v>7870000</v>
      </c>
      <c r="O365">
        <v>1</v>
      </c>
      <c r="P365">
        <v>1</v>
      </c>
      <c r="Q365">
        <v>8.5495000000000002E-2</v>
      </c>
      <c r="R365">
        <v>7.0554000000000006E-2</v>
      </c>
      <c r="S365">
        <v>6.8183999999999995E-2</v>
      </c>
      <c r="T365">
        <v>6.5990999999999994E-2</v>
      </c>
    </row>
    <row r="366" spans="1:20">
      <c r="A366">
        <v>10107</v>
      </c>
      <c r="B366">
        <v>20160429</v>
      </c>
      <c r="C366">
        <v>11</v>
      </c>
      <c r="D366" t="s">
        <v>77</v>
      </c>
      <c r="E366" t="s">
        <v>78</v>
      </c>
      <c r="F366">
        <v>8048</v>
      </c>
      <c r="K366">
        <v>49.87</v>
      </c>
      <c r="L366">
        <v>6998592</v>
      </c>
      <c r="M366">
        <v>-9.7048999999999996E-2</v>
      </c>
      <c r="N366">
        <v>7860467</v>
      </c>
      <c r="O366">
        <v>1</v>
      </c>
      <c r="P366">
        <v>1</v>
      </c>
      <c r="Q366">
        <v>-9.7048999999999996E-2</v>
      </c>
      <c r="R366">
        <v>1.1724999999999999E-2</v>
      </c>
      <c r="S366">
        <v>1.0491E-2</v>
      </c>
      <c r="T366">
        <v>2.699E-3</v>
      </c>
    </row>
    <row r="367" spans="1:20">
      <c r="A367">
        <v>10107</v>
      </c>
      <c r="B367">
        <v>20160531</v>
      </c>
      <c r="C367">
        <v>11</v>
      </c>
      <c r="D367" t="s">
        <v>77</v>
      </c>
      <c r="E367" t="s">
        <v>78</v>
      </c>
      <c r="F367">
        <v>8048</v>
      </c>
      <c r="G367">
        <v>1232</v>
      </c>
      <c r="H367">
        <v>0.36</v>
      </c>
      <c r="I367">
        <v>0</v>
      </c>
      <c r="J367">
        <v>0</v>
      </c>
      <c r="K367">
        <v>53</v>
      </c>
      <c r="L367">
        <v>5310870</v>
      </c>
      <c r="M367">
        <v>6.9982000000000003E-2</v>
      </c>
      <c r="N367">
        <v>7860467</v>
      </c>
      <c r="O367">
        <v>1</v>
      </c>
      <c r="P367">
        <v>1</v>
      </c>
      <c r="Q367">
        <v>6.2762999999999999E-2</v>
      </c>
      <c r="R367">
        <v>1.4354E-2</v>
      </c>
      <c r="S367">
        <v>1.1939E-2</v>
      </c>
      <c r="T367">
        <v>1.5329000000000001E-2</v>
      </c>
    </row>
    <row r="368" spans="1:20">
      <c r="A368">
        <v>10107</v>
      </c>
      <c r="B368">
        <v>20160630</v>
      </c>
      <c r="C368">
        <v>11</v>
      </c>
      <c r="D368" t="s">
        <v>77</v>
      </c>
      <c r="E368" t="s">
        <v>78</v>
      </c>
      <c r="F368">
        <v>8048</v>
      </c>
      <c r="K368">
        <v>51.17</v>
      </c>
      <c r="L368">
        <v>8246050</v>
      </c>
      <c r="M368">
        <v>-3.4528000000000003E-2</v>
      </c>
      <c r="N368">
        <v>7808000</v>
      </c>
      <c r="O368">
        <v>1</v>
      </c>
      <c r="P368">
        <v>1</v>
      </c>
      <c r="Q368">
        <v>-3.4528000000000003E-2</v>
      </c>
      <c r="R368">
        <v>2.9290000000000002E-3</v>
      </c>
      <c r="S368">
        <v>8.5800000000000004E-4</v>
      </c>
      <c r="T368">
        <v>9.0600000000000001E-4</v>
      </c>
    </row>
    <row r="369" spans="1:20">
      <c r="A369">
        <v>10107</v>
      </c>
      <c r="B369">
        <v>20160729</v>
      </c>
      <c r="C369">
        <v>11</v>
      </c>
      <c r="D369" t="s">
        <v>77</v>
      </c>
      <c r="E369" t="s">
        <v>78</v>
      </c>
      <c r="F369">
        <v>8048</v>
      </c>
      <c r="K369">
        <v>56.68</v>
      </c>
      <c r="L369">
        <v>6476461</v>
      </c>
      <c r="M369">
        <v>0.10768</v>
      </c>
      <c r="N369">
        <v>7792515</v>
      </c>
      <c r="O369">
        <v>1</v>
      </c>
      <c r="P369">
        <v>1</v>
      </c>
      <c r="Q369">
        <v>0.10768</v>
      </c>
      <c r="R369">
        <v>3.8849000000000002E-2</v>
      </c>
      <c r="S369">
        <v>3.7601999999999997E-2</v>
      </c>
      <c r="T369">
        <v>3.5610000000000003E-2</v>
      </c>
    </row>
    <row r="370" spans="1:20">
      <c r="A370">
        <v>10107</v>
      </c>
      <c r="B370">
        <v>20160831</v>
      </c>
      <c r="C370">
        <v>11</v>
      </c>
      <c r="D370" t="s">
        <v>77</v>
      </c>
      <c r="E370" t="s">
        <v>78</v>
      </c>
      <c r="F370">
        <v>8048</v>
      </c>
      <c r="G370">
        <v>1232</v>
      </c>
      <c r="H370">
        <v>0.36</v>
      </c>
      <c r="I370">
        <v>0</v>
      </c>
      <c r="J370">
        <v>0</v>
      </c>
      <c r="K370">
        <v>57.46</v>
      </c>
      <c r="L370">
        <v>4676906</v>
      </c>
      <c r="M370">
        <v>2.0112999999999999E-2</v>
      </c>
      <c r="N370">
        <v>7792515</v>
      </c>
      <c r="O370">
        <v>1</v>
      </c>
      <c r="P370">
        <v>1</v>
      </c>
      <c r="Q370">
        <v>1.3761000000000001E-2</v>
      </c>
      <c r="R370">
        <v>2.8059999999999999E-3</v>
      </c>
      <c r="S370">
        <v>4.6900000000000002E-4</v>
      </c>
      <c r="T370">
        <v>-1.219E-3</v>
      </c>
    </row>
    <row r="371" spans="1:20">
      <c r="A371">
        <v>10107</v>
      </c>
      <c r="B371">
        <v>20160930</v>
      </c>
      <c r="C371">
        <v>11</v>
      </c>
      <c r="D371" t="s">
        <v>77</v>
      </c>
      <c r="E371" t="s">
        <v>78</v>
      </c>
      <c r="F371">
        <v>8048</v>
      </c>
      <c r="K371">
        <v>57.6</v>
      </c>
      <c r="L371">
        <v>5275975</v>
      </c>
      <c r="M371">
        <v>2.4359999999999998E-3</v>
      </c>
      <c r="N371">
        <v>7779737</v>
      </c>
      <c r="O371">
        <v>1</v>
      </c>
      <c r="P371">
        <v>1</v>
      </c>
      <c r="Q371">
        <v>2.4359999999999998E-3</v>
      </c>
      <c r="R371">
        <v>3.0149999999999999E-3</v>
      </c>
      <c r="S371">
        <v>1.238E-3</v>
      </c>
      <c r="T371">
        <v>-1.2340000000000001E-3</v>
      </c>
    </row>
    <row r="372" spans="1:20">
      <c r="A372">
        <v>10107</v>
      </c>
      <c r="B372">
        <v>20161031</v>
      </c>
      <c r="C372">
        <v>11</v>
      </c>
      <c r="D372" t="s">
        <v>77</v>
      </c>
      <c r="E372" t="s">
        <v>78</v>
      </c>
      <c r="F372">
        <v>8048</v>
      </c>
      <c r="K372">
        <v>59.92</v>
      </c>
      <c r="L372">
        <v>6148560</v>
      </c>
      <c r="M372">
        <v>4.0278000000000001E-2</v>
      </c>
      <c r="N372">
        <v>7775351</v>
      </c>
      <c r="O372">
        <v>1</v>
      </c>
      <c r="P372">
        <v>1</v>
      </c>
      <c r="Q372">
        <v>4.0278000000000001E-2</v>
      </c>
      <c r="R372">
        <v>-2.1565999999999998E-2</v>
      </c>
      <c r="S372">
        <v>-2.281E-2</v>
      </c>
      <c r="T372">
        <v>-1.9425999999999999E-2</v>
      </c>
    </row>
    <row r="373" spans="1:20">
      <c r="A373">
        <v>10107</v>
      </c>
      <c r="B373">
        <v>20161130</v>
      </c>
      <c r="C373">
        <v>11</v>
      </c>
      <c r="D373" t="s">
        <v>77</v>
      </c>
      <c r="E373" t="s">
        <v>78</v>
      </c>
      <c r="F373">
        <v>8048</v>
      </c>
      <c r="G373">
        <v>1232</v>
      </c>
      <c r="H373">
        <v>0.39</v>
      </c>
      <c r="I373">
        <v>0</v>
      </c>
      <c r="J373">
        <v>0</v>
      </c>
      <c r="K373">
        <v>60.26</v>
      </c>
      <c r="L373">
        <v>6132204</v>
      </c>
      <c r="M373">
        <v>1.2182999999999999E-2</v>
      </c>
      <c r="N373">
        <v>7775351</v>
      </c>
      <c r="O373">
        <v>1</v>
      </c>
      <c r="P373">
        <v>1</v>
      </c>
      <c r="Q373">
        <v>5.6740000000000002E-3</v>
      </c>
      <c r="R373">
        <v>4.0543000000000003E-2</v>
      </c>
      <c r="S373">
        <v>3.8094000000000003E-2</v>
      </c>
      <c r="T373">
        <v>3.4174000000000003E-2</v>
      </c>
    </row>
    <row r="374" spans="1:20">
      <c r="A374">
        <v>10107</v>
      </c>
      <c r="B374">
        <v>20161230</v>
      </c>
      <c r="C374">
        <v>11</v>
      </c>
      <c r="D374" t="s">
        <v>77</v>
      </c>
      <c r="E374" t="s">
        <v>78</v>
      </c>
      <c r="F374">
        <v>8048</v>
      </c>
      <c r="K374">
        <v>62.14</v>
      </c>
      <c r="L374">
        <v>5135897</v>
      </c>
      <c r="M374">
        <v>3.1198E-2</v>
      </c>
      <c r="N374">
        <v>7730000</v>
      </c>
      <c r="O374">
        <v>1</v>
      </c>
      <c r="P374">
        <v>1</v>
      </c>
      <c r="Q374">
        <v>3.1198E-2</v>
      </c>
      <c r="R374">
        <v>1.8772E-2</v>
      </c>
      <c r="S374">
        <v>1.6636999999999999E-2</v>
      </c>
      <c r="T374">
        <v>1.8200999999999998E-2</v>
      </c>
    </row>
    <row r="375" spans="1:20">
      <c r="A375">
        <v>10107</v>
      </c>
      <c r="B375">
        <v>20170131</v>
      </c>
      <c r="C375">
        <v>11</v>
      </c>
      <c r="D375" t="s">
        <v>77</v>
      </c>
      <c r="E375" t="s">
        <v>78</v>
      </c>
      <c r="F375">
        <v>8048</v>
      </c>
      <c r="K375">
        <v>64.650000000000006</v>
      </c>
      <c r="L375">
        <v>4944958</v>
      </c>
      <c r="M375">
        <v>4.0392999999999998E-2</v>
      </c>
      <c r="N375">
        <v>7727530</v>
      </c>
      <c r="O375">
        <v>1</v>
      </c>
      <c r="P375">
        <v>1</v>
      </c>
      <c r="Q375">
        <v>4.0392999999999998E-2</v>
      </c>
      <c r="R375">
        <v>2.2172999999999998E-2</v>
      </c>
      <c r="S375">
        <v>2.1149000000000001E-2</v>
      </c>
      <c r="T375">
        <v>1.7884000000000001E-2</v>
      </c>
    </row>
    <row r="376" spans="1:20">
      <c r="A376">
        <v>10107</v>
      </c>
      <c r="B376">
        <v>20170228</v>
      </c>
      <c r="C376">
        <v>11</v>
      </c>
      <c r="D376" t="s">
        <v>77</v>
      </c>
      <c r="E376" t="s">
        <v>78</v>
      </c>
      <c r="F376">
        <v>8048</v>
      </c>
      <c r="G376">
        <v>1232</v>
      </c>
      <c r="H376">
        <v>0.39</v>
      </c>
      <c r="I376">
        <v>0</v>
      </c>
      <c r="J376">
        <v>0</v>
      </c>
      <c r="K376">
        <v>63.98</v>
      </c>
      <c r="L376">
        <v>4409458</v>
      </c>
      <c r="M376">
        <v>-4.3309999999999998E-3</v>
      </c>
      <c r="N376">
        <v>7727530</v>
      </c>
      <c r="O376">
        <v>1</v>
      </c>
      <c r="P376">
        <v>1</v>
      </c>
      <c r="Q376">
        <v>-1.0364E-2</v>
      </c>
      <c r="R376">
        <v>3.2622999999999999E-2</v>
      </c>
      <c r="S376">
        <v>3.0521E-2</v>
      </c>
      <c r="T376">
        <v>3.7198000000000002E-2</v>
      </c>
    </row>
    <row r="377" spans="1:20">
      <c r="A377">
        <v>10107</v>
      </c>
      <c r="B377">
        <v>20170331</v>
      </c>
      <c r="C377">
        <v>11</v>
      </c>
      <c r="D377" t="s">
        <v>77</v>
      </c>
      <c r="E377" t="s">
        <v>78</v>
      </c>
      <c r="F377">
        <v>8048</v>
      </c>
      <c r="K377">
        <v>65.86</v>
      </c>
      <c r="L377">
        <v>4892383</v>
      </c>
      <c r="M377">
        <v>2.9384E-2</v>
      </c>
      <c r="N377">
        <v>7723000</v>
      </c>
      <c r="O377">
        <v>1</v>
      </c>
      <c r="P377">
        <v>1</v>
      </c>
      <c r="Q377">
        <v>2.9384E-2</v>
      </c>
      <c r="R377">
        <v>2.0639999999999999E-3</v>
      </c>
      <c r="S377">
        <v>1.94E-4</v>
      </c>
      <c r="T377">
        <v>-3.8900000000000002E-4</v>
      </c>
    </row>
    <row r="378" spans="1:20">
      <c r="A378">
        <v>10107</v>
      </c>
      <c r="B378">
        <v>20170428</v>
      </c>
      <c r="C378">
        <v>11</v>
      </c>
      <c r="D378" t="s">
        <v>77</v>
      </c>
      <c r="E378" t="s">
        <v>78</v>
      </c>
      <c r="F378">
        <v>8048</v>
      </c>
      <c r="K378">
        <v>68.459999999999994</v>
      </c>
      <c r="L378">
        <v>4333254</v>
      </c>
      <c r="M378">
        <v>3.9477999999999999E-2</v>
      </c>
      <c r="N378">
        <v>7720515</v>
      </c>
      <c r="O378">
        <v>1</v>
      </c>
      <c r="P378">
        <v>1</v>
      </c>
      <c r="Q378">
        <v>3.9477999999999999E-2</v>
      </c>
      <c r="R378">
        <v>9.6570000000000007E-3</v>
      </c>
      <c r="S378">
        <v>8.5380000000000005E-3</v>
      </c>
      <c r="T378">
        <v>9.0910000000000001E-3</v>
      </c>
    </row>
    <row r="379" spans="1:20">
      <c r="A379">
        <v>10107</v>
      </c>
      <c r="B379">
        <v>20170531</v>
      </c>
      <c r="C379">
        <v>11</v>
      </c>
      <c r="D379" t="s">
        <v>77</v>
      </c>
      <c r="E379" t="s">
        <v>78</v>
      </c>
      <c r="F379">
        <v>8048</v>
      </c>
      <c r="G379">
        <v>1232</v>
      </c>
      <c r="H379">
        <v>0.39</v>
      </c>
      <c r="I379">
        <v>0</v>
      </c>
      <c r="J379">
        <v>0</v>
      </c>
      <c r="K379">
        <v>69.84</v>
      </c>
      <c r="L379">
        <v>5174170</v>
      </c>
      <c r="M379">
        <v>2.5853999999999999E-2</v>
      </c>
      <c r="N379">
        <v>7720515</v>
      </c>
      <c r="O379">
        <v>1</v>
      </c>
      <c r="P379">
        <v>1</v>
      </c>
      <c r="Q379">
        <v>2.0157999999999999E-2</v>
      </c>
      <c r="R379">
        <v>9.3349999999999995E-3</v>
      </c>
      <c r="S379">
        <v>6.9849999999999999E-3</v>
      </c>
      <c r="T379">
        <v>1.1575999999999999E-2</v>
      </c>
    </row>
    <row r="380" spans="1:20">
      <c r="A380">
        <v>10107</v>
      </c>
      <c r="B380">
        <v>20170630</v>
      </c>
      <c r="C380">
        <v>11</v>
      </c>
      <c r="D380" t="s">
        <v>77</v>
      </c>
      <c r="E380" t="s">
        <v>78</v>
      </c>
      <c r="F380">
        <v>8048</v>
      </c>
      <c r="K380">
        <v>68.930000000000007</v>
      </c>
      <c r="L380">
        <v>6305762</v>
      </c>
      <c r="M380">
        <v>-1.303E-2</v>
      </c>
      <c r="N380">
        <v>7708000</v>
      </c>
      <c r="O380">
        <v>1</v>
      </c>
      <c r="P380">
        <v>1</v>
      </c>
      <c r="Q380">
        <v>-1.303E-2</v>
      </c>
      <c r="R380">
        <v>9.58E-3</v>
      </c>
      <c r="S380">
        <v>7.6990000000000001E-3</v>
      </c>
      <c r="T380">
        <v>4.8139999999999997E-3</v>
      </c>
    </row>
    <row r="381" spans="1:20">
      <c r="A381">
        <v>10107</v>
      </c>
      <c r="B381">
        <v>20170731</v>
      </c>
      <c r="C381">
        <v>11</v>
      </c>
      <c r="D381" t="s">
        <v>77</v>
      </c>
      <c r="E381" t="s">
        <v>78</v>
      </c>
      <c r="F381">
        <v>8048</v>
      </c>
      <c r="K381">
        <v>72.7</v>
      </c>
      <c r="L381">
        <v>4701882</v>
      </c>
      <c r="M381">
        <v>5.4692999999999999E-2</v>
      </c>
      <c r="N381">
        <v>7702244</v>
      </c>
      <c r="O381">
        <v>1</v>
      </c>
      <c r="P381">
        <v>1</v>
      </c>
      <c r="Q381">
        <v>5.4692999999999999E-2</v>
      </c>
      <c r="R381">
        <v>2.0294E-2</v>
      </c>
      <c r="S381">
        <v>1.891E-2</v>
      </c>
      <c r="T381">
        <v>1.9349000000000002E-2</v>
      </c>
    </row>
    <row r="382" spans="1:20">
      <c r="A382">
        <v>10107</v>
      </c>
      <c r="B382">
        <v>20170831</v>
      </c>
      <c r="C382">
        <v>11</v>
      </c>
      <c r="D382" t="s">
        <v>77</v>
      </c>
      <c r="E382" t="s">
        <v>78</v>
      </c>
      <c r="F382">
        <v>8048</v>
      </c>
      <c r="G382">
        <v>1232</v>
      </c>
      <c r="H382">
        <v>0.39</v>
      </c>
      <c r="I382">
        <v>0</v>
      </c>
      <c r="J382">
        <v>0</v>
      </c>
      <c r="K382">
        <v>74.77</v>
      </c>
      <c r="L382">
        <v>4433057</v>
      </c>
      <c r="M382">
        <v>3.3838E-2</v>
      </c>
      <c r="N382">
        <v>7702244</v>
      </c>
      <c r="O382">
        <v>1</v>
      </c>
      <c r="P382">
        <v>1</v>
      </c>
      <c r="Q382">
        <v>2.8472999999999998E-2</v>
      </c>
      <c r="R382">
        <v>1.593E-3</v>
      </c>
      <c r="S382">
        <v>-6.4499999999999996E-4</v>
      </c>
      <c r="T382">
        <v>5.4600000000000004E-4</v>
      </c>
    </row>
    <row r="383" spans="1:20">
      <c r="A383">
        <v>10107</v>
      </c>
      <c r="B383">
        <v>20170929</v>
      </c>
      <c r="C383">
        <v>11</v>
      </c>
      <c r="D383" t="s">
        <v>77</v>
      </c>
      <c r="E383" t="s">
        <v>78</v>
      </c>
      <c r="F383">
        <v>8048</v>
      </c>
      <c r="K383">
        <v>74.489999999999995</v>
      </c>
      <c r="L383">
        <v>3766723</v>
      </c>
      <c r="M383">
        <v>-3.7450000000000001E-3</v>
      </c>
      <c r="N383">
        <v>7715433</v>
      </c>
      <c r="O383">
        <v>1</v>
      </c>
      <c r="P383">
        <v>1</v>
      </c>
      <c r="Q383">
        <v>-3.7450000000000001E-3</v>
      </c>
      <c r="R383">
        <v>2.3758000000000001E-2</v>
      </c>
      <c r="S383">
        <v>2.2151000000000001E-2</v>
      </c>
      <c r="T383">
        <v>1.9303000000000001E-2</v>
      </c>
    </row>
    <row r="384" spans="1:20">
      <c r="A384">
        <v>10107</v>
      </c>
      <c r="B384">
        <v>20171031</v>
      </c>
      <c r="C384">
        <v>11</v>
      </c>
      <c r="D384" t="s">
        <v>77</v>
      </c>
      <c r="E384" t="s">
        <v>78</v>
      </c>
      <c r="F384">
        <v>8048</v>
      </c>
      <c r="K384">
        <v>83.18</v>
      </c>
      <c r="L384">
        <v>4511873</v>
      </c>
      <c r="M384">
        <v>0.11666</v>
      </c>
      <c r="N384">
        <v>7714590</v>
      </c>
      <c r="O384">
        <v>1</v>
      </c>
      <c r="P384">
        <v>1</v>
      </c>
      <c r="Q384">
        <v>0.11666</v>
      </c>
      <c r="R384">
        <v>1.9310999999999998E-2</v>
      </c>
      <c r="S384">
        <v>1.821E-2</v>
      </c>
      <c r="T384">
        <v>2.2187999999999999E-2</v>
      </c>
    </row>
    <row r="385" spans="1:20">
      <c r="A385">
        <v>10107</v>
      </c>
      <c r="B385">
        <v>20171130</v>
      </c>
      <c r="C385">
        <v>11</v>
      </c>
      <c r="D385" t="s">
        <v>77</v>
      </c>
      <c r="E385" t="s">
        <v>78</v>
      </c>
      <c r="F385">
        <v>8048</v>
      </c>
      <c r="G385">
        <v>1232</v>
      </c>
      <c r="H385">
        <v>0.42</v>
      </c>
      <c r="I385">
        <v>0</v>
      </c>
      <c r="J385">
        <v>0</v>
      </c>
      <c r="K385">
        <v>84.17</v>
      </c>
      <c r="L385">
        <v>4220760</v>
      </c>
      <c r="M385">
        <v>1.6951000000000001E-2</v>
      </c>
      <c r="N385">
        <v>7714590</v>
      </c>
      <c r="O385">
        <v>1</v>
      </c>
      <c r="P385">
        <v>1</v>
      </c>
      <c r="Q385">
        <v>1.1901999999999999E-2</v>
      </c>
      <c r="R385">
        <v>2.726E-2</v>
      </c>
      <c r="S385">
        <v>2.4931999999999999E-2</v>
      </c>
      <c r="T385">
        <v>2.8083E-2</v>
      </c>
    </row>
    <row r="386" spans="1:20">
      <c r="A386">
        <v>10107</v>
      </c>
      <c r="B386">
        <v>20171229</v>
      </c>
      <c r="C386">
        <v>11</v>
      </c>
      <c r="D386" t="s">
        <v>77</v>
      </c>
      <c r="E386" t="s">
        <v>78</v>
      </c>
      <c r="F386">
        <v>8048</v>
      </c>
      <c r="K386">
        <v>85.54</v>
      </c>
      <c r="L386">
        <v>4663253</v>
      </c>
      <c r="M386">
        <v>1.6277E-2</v>
      </c>
      <c r="N386">
        <v>7705000</v>
      </c>
      <c r="O386">
        <v>1</v>
      </c>
      <c r="P386">
        <v>1</v>
      </c>
      <c r="Q386">
        <v>1.6277E-2</v>
      </c>
      <c r="R386">
        <v>1.2128999999999999E-2</v>
      </c>
      <c r="S386">
        <v>1.0272999999999999E-2</v>
      </c>
      <c r="T386">
        <v>9.8320000000000005E-3</v>
      </c>
    </row>
    <row r="387" spans="1:20">
      <c r="A387">
        <v>10107</v>
      </c>
      <c r="B387">
        <v>20180131</v>
      </c>
      <c r="C387">
        <v>11</v>
      </c>
      <c r="D387" t="s">
        <v>77</v>
      </c>
      <c r="E387" t="s">
        <v>78</v>
      </c>
      <c r="F387">
        <v>8048</v>
      </c>
      <c r="K387">
        <v>95.01</v>
      </c>
      <c r="L387">
        <v>5744603</v>
      </c>
      <c r="M387">
        <v>0.110708</v>
      </c>
      <c r="N387">
        <v>7699793</v>
      </c>
      <c r="O387">
        <v>1</v>
      </c>
      <c r="P387">
        <v>1</v>
      </c>
      <c r="Q387">
        <v>0.110708</v>
      </c>
      <c r="R387">
        <v>5.0638000000000002E-2</v>
      </c>
      <c r="S387">
        <v>4.9686000000000001E-2</v>
      </c>
      <c r="T387">
        <v>5.6179E-2</v>
      </c>
    </row>
    <row r="388" spans="1:20">
      <c r="A388">
        <v>10107</v>
      </c>
      <c r="B388">
        <v>20180228</v>
      </c>
      <c r="C388">
        <v>11</v>
      </c>
      <c r="D388" t="s">
        <v>77</v>
      </c>
      <c r="E388" t="s">
        <v>78</v>
      </c>
      <c r="F388">
        <v>8048</v>
      </c>
      <c r="G388">
        <v>1232</v>
      </c>
      <c r="H388">
        <v>0.42</v>
      </c>
      <c r="I388">
        <v>0</v>
      </c>
      <c r="J388">
        <v>0</v>
      </c>
      <c r="K388">
        <v>93.77</v>
      </c>
      <c r="L388">
        <v>7257085</v>
      </c>
      <c r="M388">
        <v>-8.6309999999999998E-3</v>
      </c>
      <c r="N388">
        <v>7699793</v>
      </c>
      <c r="O388">
        <v>1</v>
      </c>
      <c r="P388">
        <v>1</v>
      </c>
      <c r="Q388">
        <v>-1.3051E-2</v>
      </c>
      <c r="R388">
        <v>-3.9481000000000002E-2</v>
      </c>
      <c r="S388">
        <v>-4.1349999999999998E-2</v>
      </c>
      <c r="T388">
        <v>-3.8947000000000002E-2</v>
      </c>
    </row>
    <row r="389" spans="1:20">
      <c r="A389">
        <v>10107</v>
      </c>
      <c r="B389">
        <v>20180329</v>
      </c>
      <c r="C389">
        <v>11</v>
      </c>
      <c r="D389" t="s">
        <v>77</v>
      </c>
      <c r="E389" t="s">
        <v>78</v>
      </c>
      <c r="F389">
        <v>8048</v>
      </c>
      <c r="K389">
        <v>91.27</v>
      </c>
      <c r="L389">
        <v>7507195</v>
      </c>
      <c r="M389">
        <v>-2.6661000000000001E-2</v>
      </c>
      <c r="N389">
        <v>7690000</v>
      </c>
      <c r="O389">
        <v>1</v>
      </c>
      <c r="P389">
        <v>1</v>
      </c>
      <c r="Q389">
        <v>-2.6661000000000001E-2</v>
      </c>
      <c r="R389">
        <v>-1.8445E-2</v>
      </c>
      <c r="S389">
        <v>-2.0312E-2</v>
      </c>
      <c r="T389">
        <v>-2.6884999999999999E-2</v>
      </c>
    </row>
    <row r="390" spans="1:20">
      <c r="A390">
        <v>10107</v>
      </c>
      <c r="B390">
        <v>20180430</v>
      </c>
      <c r="C390">
        <v>11</v>
      </c>
      <c r="D390" t="s">
        <v>77</v>
      </c>
      <c r="E390" t="s">
        <v>78</v>
      </c>
      <c r="F390">
        <v>8048</v>
      </c>
      <c r="K390">
        <v>93.52</v>
      </c>
      <c r="L390">
        <v>6699236</v>
      </c>
      <c r="M390">
        <v>2.4652E-2</v>
      </c>
      <c r="N390">
        <v>7683198</v>
      </c>
      <c r="O390">
        <v>1</v>
      </c>
      <c r="P390">
        <v>1</v>
      </c>
      <c r="Q390">
        <v>2.4652E-2</v>
      </c>
      <c r="R390">
        <v>4.692E-3</v>
      </c>
      <c r="S390">
        <v>3.5839999999999999E-3</v>
      </c>
      <c r="T390">
        <v>2.7190000000000001E-3</v>
      </c>
    </row>
    <row r="391" spans="1:20">
      <c r="A391">
        <v>10107</v>
      </c>
      <c r="B391">
        <v>20180531</v>
      </c>
      <c r="C391">
        <v>11</v>
      </c>
      <c r="D391" t="s">
        <v>77</v>
      </c>
      <c r="E391" t="s">
        <v>78</v>
      </c>
      <c r="F391">
        <v>8048</v>
      </c>
      <c r="G391">
        <v>1232</v>
      </c>
      <c r="H391">
        <v>0.42</v>
      </c>
      <c r="I391">
        <v>0</v>
      </c>
      <c r="J391">
        <v>0</v>
      </c>
      <c r="K391">
        <v>98.84</v>
      </c>
      <c r="L391">
        <v>5091267</v>
      </c>
      <c r="M391">
        <v>6.1377000000000001E-2</v>
      </c>
      <c r="N391">
        <v>7683198</v>
      </c>
      <c r="O391">
        <v>1</v>
      </c>
      <c r="P391">
        <v>1</v>
      </c>
      <c r="Q391">
        <v>5.6885999999999999E-2</v>
      </c>
      <c r="R391">
        <v>2.6164E-2</v>
      </c>
      <c r="S391">
        <v>2.3868E-2</v>
      </c>
      <c r="T391">
        <v>2.1607999999999999E-2</v>
      </c>
    </row>
    <row r="392" spans="1:20">
      <c r="A392">
        <v>10107</v>
      </c>
      <c r="B392">
        <v>20180629</v>
      </c>
      <c r="C392">
        <v>11</v>
      </c>
      <c r="D392" t="s">
        <v>77</v>
      </c>
      <c r="E392" t="s">
        <v>78</v>
      </c>
      <c r="F392">
        <v>8048</v>
      </c>
      <c r="K392">
        <v>98.61</v>
      </c>
      <c r="L392">
        <v>6018073</v>
      </c>
      <c r="M392">
        <v>-2.3270000000000001E-3</v>
      </c>
      <c r="N392">
        <v>7677000</v>
      </c>
      <c r="O392">
        <v>1</v>
      </c>
      <c r="P392">
        <v>1</v>
      </c>
      <c r="Q392">
        <v>-2.3270000000000001E-3</v>
      </c>
      <c r="R392">
        <v>5.365E-3</v>
      </c>
      <c r="S392">
        <v>3.5820000000000001E-3</v>
      </c>
      <c r="T392">
        <v>4.8419999999999999E-3</v>
      </c>
    </row>
    <row r="393" spans="1:20">
      <c r="A393">
        <v>10107</v>
      </c>
      <c r="B393">
        <v>20180731</v>
      </c>
      <c r="C393">
        <v>11</v>
      </c>
      <c r="D393" t="s">
        <v>77</v>
      </c>
      <c r="E393" t="s">
        <v>78</v>
      </c>
      <c r="F393">
        <v>8048</v>
      </c>
      <c r="K393">
        <v>106.08</v>
      </c>
      <c r="L393">
        <v>5679044</v>
      </c>
      <c r="M393">
        <v>7.5753000000000001E-2</v>
      </c>
      <c r="N393">
        <v>7668217</v>
      </c>
      <c r="O393">
        <v>1</v>
      </c>
      <c r="P393">
        <v>1</v>
      </c>
      <c r="Q393">
        <v>7.5753000000000001E-2</v>
      </c>
      <c r="R393">
        <v>3.1604E-2</v>
      </c>
      <c r="S393">
        <v>3.0467999999999999E-2</v>
      </c>
      <c r="T393">
        <v>3.6021999999999998E-2</v>
      </c>
    </row>
    <row r="394" spans="1:20">
      <c r="A394">
        <v>10107</v>
      </c>
      <c r="B394">
        <v>20180831</v>
      </c>
      <c r="C394">
        <v>11</v>
      </c>
      <c r="D394" t="s">
        <v>77</v>
      </c>
      <c r="E394" t="s">
        <v>78</v>
      </c>
      <c r="F394">
        <v>8048</v>
      </c>
      <c r="G394">
        <v>1232</v>
      </c>
      <c r="H394">
        <v>0.42</v>
      </c>
      <c r="I394">
        <v>0</v>
      </c>
      <c r="J394">
        <v>0</v>
      </c>
      <c r="K394">
        <v>112.33</v>
      </c>
      <c r="L394">
        <v>4565661</v>
      </c>
      <c r="M394">
        <v>6.2877000000000002E-2</v>
      </c>
      <c r="N394">
        <v>7668217</v>
      </c>
      <c r="O394">
        <v>1</v>
      </c>
      <c r="P394">
        <v>1</v>
      </c>
      <c r="Q394">
        <v>5.8917999999999998E-2</v>
      </c>
      <c r="R394">
        <v>3.0232999999999999E-2</v>
      </c>
      <c r="S394">
        <v>2.7765000000000001E-2</v>
      </c>
      <c r="T394">
        <v>3.0263000000000002E-2</v>
      </c>
    </row>
    <row r="395" spans="1:20">
      <c r="A395">
        <v>10107</v>
      </c>
      <c r="B395">
        <v>20180928</v>
      </c>
      <c r="C395">
        <v>11</v>
      </c>
      <c r="D395" t="s">
        <v>77</v>
      </c>
      <c r="E395" t="s">
        <v>78</v>
      </c>
      <c r="F395">
        <v>8048</v>
      </c>
      <c r="K395">
        <v>114.37</v>
      </c>
      <c r="L395">
        <v>4799331</v>
      </c>
      <c r="M395">
        <v>1.8161E-2</v>
      </c>
      <c r="N395">
        <v>7680000</v>
      </c>
      <c r="O395">
        <v>1</v>
      </c>
      <c r="P395">
        <v>1</v>
      </c>
      <c r="Q395">
        <v>1.8161E-2</v>
      </c>
      <c r="R395">
        <v>4.2499999999999998E-4</v>
      </c>
      <c r="S395">
        <v>-1.212E-3</v>
      </c>
      <c r="T395">
        <v>4.2940000000000001E-3</v>
      </c>
    </row>
    <row r="396" spans="1:20">
      <c r="A396">
        <v>10107</v>
      </c>
      <c r="B396">
        <v>20181031</v>
      </c>
      <c r="C396">
        <v>11</v>
      </c>
      <c r="D396" t="s">
        <v>77</v>
      </c>
      <c r="E396" t="s">
        <v>78</v>
      </c>
      <c r="F396">
        <v>8048</v>
      </c>
      <c r="K396">
        <v>106.81</v>
      </c>
      <c r="L396">
        <v>9279623</v>
      </c>
      <c r="M396">
        <v>-6.6100999999999993E-2</v>
      </c>
      <c r="N396">
        <v>7676219</v>
      </c>
      <c r="O396">
        <v>1</v>
      </c>
      <c r="P396">
        <v>1</v>
      </c>
      <c r="Q396">
        <v>-6.6100999999999993E-2</v>
      </c>
      <c r="R396">
        <v>-7.4045E-2</v>
      </c>
      <c r="S396">
        <v>-7.5112999999999999E-2</v>
      </c>
      <c r="T396">
        <v>-6.9403000000000006E-2</v>
      </c>
    </row>
    <row r="397" spans="1:20">
      <c r="A397">
        <v>10107</v>
      </c>
      <c r="B397">
        <v>20181130</v>
      </c>
      <c r="C397">
        <v>11</v>
      </c>
      <c r="D397" t="s">
        <v>77</v>
      </c>
      <c r="E397" t="s">
        <v>78</v>
      </c>
      <c r="F397">
        <v>8048</v>
      </c>
      <c r="G397">
        <v>1232</v>
      </c>
      <c r="H397">
        <v>0.46</v>
      </c>
      <c r="I397">
        <v>0</v>
      </c>
      <c r="J397">
        <v>0</v>
      </c>
      <c r="K397">
        <v>110.89</v>
      </c>
      <c r="L397">
        <v>7199533</v>
      </c>
      <c r="M397">
        <v>4.2505000000000001E-2</v>
      </c>
      <c r="N397">
        <v>7676219</v>
      </c>
      <c r="O397">
        <v>1</v>
      </c>
      <c r="P397">
        <v>1</v>
      </c>
      <c r="Q397">
        <v>3.8198999999999997E-2</v>
      </c>
      <c r="R397">
        <v>1.8512000000000001E-2</v>
      </c>
      <c r="S397">
        <v>1.6171000000000001E-2</v>
      </c>
      <c r="T397">
        <v>1.7859E-2</v>
      </c>
    </row>
    <row r="398" spans="1:20">
      <c r="A398">
        <v>10107</v>
      </c>
      <c r="B398">
        <v>20181231</v>
      </c>
      <c r="C398">
        <v>11</v>
      </c>
      <c r="D398" t="s">
        <v>77</v>
      </c>
      <c r="E398" t="s">
        <v>78</v>
      </c>
      <c r="F398">
        <v>8048</v>
      </c>
      <c r="K398">
        <v>101.57</v>
      </c>
      <c r="L398">
        <v>9443269</v>
      </c>
      <c r="M398">
        <v>-8.4046999999999997E-2</v>
      </c>
      <c r="N398">
        <v>7683000</v>
      </c>
      <c r="O398">
        <v>1</v>
      </c>
      <c r="P398">
        <v>1</v>
      </c>
      <c r="Q398">
        <v>-8.4046999999999997E-2</v>
      </c>
      <c r="R398">
        <v>-8.9889999999999998E-2</v>
      </c>
      <c r="S398">
        <v>-9.2123999999999998E-2</v>
      </c>
      <c r="T398">
        <v>-9.1776999999999997E-2</v>
      </c>
    </row>
    <row r="399" spans="1:20">
      <c r="A399">
        <v>10107</v>
      </c>
      <c r="B399">
        <v>20190131</v>
      </c>
      <c r="C399">
        <v>11</v>
      </c>
      <c r="D399" t="s">
        <v>77</v>
      </c>
      <c r="E399" t="s">
        <v>78</v>
      </c>
      <c r="F399">
        <v>8048</v>
      </c>
      <c r="K399">
        <v>104.43</v>
      </c>
      <c r="L399">
        <v>7140356</v>
      </c>
      <c r="M399">
        <v>2.8157999999999999E-2</v>
      </c>
      <c r="N399">
        <v>7672213</v>
      </c>
      <c r="O399">
        <v>1</v>
      </c>
      <c r="P399">
        <v>1</v>
      </c>
      <c r="Q399">
        <v>2.8157999999999999E-2</v>
      </c>
      <c r="R399">
        <v>8.8293999999999997E-2</v>
      </c>
      <c r="S399">
        <v>8.7067000000000005E-2</v>
      </c>
      <c r="T399">
        <v>7.8684000000000004E-2</v>
      </c>
    </row>
    <row r="400" spans="1:20">
      <c r="A400">
        <v>10107</v>
      </c>
      <c r="B400">
        <v>20190228</v>
      </c>
      <c r="C400">
        <v>11</v>
      </c>
      <c r="D400" t="s">
        <v>77</v>
      </c>
      <c r="E400" t="s">
        <v>78</v>
      </c>
      <c r="F400">
        <v>8048</v>
      </c>
      <c r="G400">
        <v>1232</v>
      </c>
      <c r="H400">
        <v>0.46</v>
      </c>
      <c r="I400">
        <v>0</v>
      </c>
      <c r="J400">
        <v>0</v>
      </c>
      <c r="K400">
        <v>112.03</v>
      </c>
      <c r="L400">
        <v>4688757</v>
      </c>
      <c r="M400">
        <v>7.7181E-2</v>
      </c>
      <c r="N400">
        <v>7672213</v>
      </c>
      <c r="O400">
        <v>1</v>
      </c>
      <c r="P400">
        <v>1</v>
      </c>
      <c r="Q400">
        <v>7.2775999999999993E-2</v>
      </c>
      <c r="R400">
        <v>3.2724000000000003E-2</v>
      </c>
      <c r="S400">
        <v>3.0665999999999999E-2</v>
      </c>
      <c r="T400">
        <v>2.9728999999999998E-2</v>
      </c>
    </row>
    <row r="401" spans="1:20">
      <c r="A401">
        <v>10107</v>
      </c>
      <c r="B401">
        <v>20190329</v>
      </c>
      <c r="C401">
        <v>11</v>
      </c>
      <c r="D401" t="s">
        <v>77</v>
      </c>
      <c r="E401" t="s">
        <v>78</v>
      </c>
      <c r="F401">
        <v>8048</v>
      </c>
      <c r="K401">
        <v>117.94</v>
      </c>
      <c r="L401">
        <v>5893465</v>
      </c>
      <c r="M401">
        <v>5.2754000000000002E-2</v>
      </c>
      <c r="N401">
        <v>7666000</v>
      </c>
      <c r="O401">
        <v>1</v>
      </c>
      <c r="P401">
        <v>1</v>
      </c>
      <c r="Q401">
        <v>5.2754000000000002E-2</v>
      </c>
      <c r="R401">
        <v>1.2962E-2</v>
      </c>
      <c r="S401">
        <v>1.1140000000000001E-2</v>
      </c>
      <c r="T401">
        <v>1.7923999999999999E-2</v>
      </c>
    </row>
    <row r="402" spans="1:20">
      <c r="A402">
        <v>10107</v>
      </c>
      <c r="B402">
        <v>20190430</v>
      </c>
      <c r="C402">
        <v>11</v>
      </c>
      <c r="D402" t="s">
        <v>77</v>
      </c>
      <c r="E402" t="s">
        <v>78</v>
      </c>
      <c r="F402">
        <v>8048</v>
      </c>
      <c r="K402">
        <v>130.60001</v>
      </c>
      <c r="L402">
        <v>4330694</v>
      </c>
      <c r="M402">
        <v>0.10734299999999999</v>
      </c>
      <c r="N402">
        <v>7662818</v>
      </c>
      <c r="O402">
        <v>1</v>
      </c>
      <c r="P402">
        <v>1</v>
      </c>
      <c r="Q402">
        <v>0.10734299999999999</v>
      </c>
      <c r="R402">
        <v>3.7893000000000003E-2</v>
      </c>
      <c r="S402">
        <v>3.6700000000000003E-2</v>
      </c>
      <c r="T402">
        <v>3.9313000000000001E-2</v>
      </c>
    </row>
    <row r="403" spans="1:20">
      <c r="A403">
        <v>10107</v>
      </c>
      <c r="B403">
        <v>20190531</v>
      </c>
      <c r="C403">
        <v>11</v>
      </c>
      <c r="D403" t="s">
        <v>77</v>
      </c>
      <c r="E403" t="s">
        <v>78</v>
      </c>
      <c r="F403">
        <v>8048</v>
      </c>
      <c r="G403">
        <v>1232</v>
      </c>
      <c r="H403">
        <v>0.46</v>
      </c>
      <c r="I403">
        <v>0</v>
      </c>
      <c r="J403">
        <v>0</v>
      </c>
      <c r="K403">
        <v>123.68</v>
      </c>
      <c r="L403">
        <v>5472320</v>
      </c>
      <c r="M403">
        <v>-4.9464000000000001E-2</v>
      </c>
      <c r="N403">
        <v>7662818</v>
      </c>
      <c r="O403">
        <v>1</v>
      </c>
      <c r="P403">
        <v>1</v>
      </c>
      <c r="Q403">
        <v>-5.2985999999999998E-2</v>
      </c>
      <c r="R403">
        <v>-6.1678999999999998E-2</v>
      </c>
      <c r="S403">
        <v>-6.3897999999999996E-2</v>
      </c>
      <c r="T403">
        <v>-6.5778000000000003E-2</v>
      </c>
    </row>
    <row r="404" spans="1:20">
      <c r="A404">
        <v>10107</v>
      </c>
      <c r="B404">
        <v>20190628</v>
      </c>
      <c r="C404">
        <v>11</v>
      </c>
      <c r="D404" t="s">
        <v>77</v>
      </c>
      <c r="E404" t="s">
        <v>78</v>
      </c>
      <c r="F404">
        <v>8048</v>
      </c>
      <c r="K404">
        <v>133.96001000000001</v>
      </c>
      <c r="L404">
        <v>5077693</v>
      </c>
      <c r="M404">
        <v>8.3117999999999997E-2</v>
      </c>
      <c r="N404">
        <v>7643000</v>
      </c>
      <c r="O404">
        <v>1</v>
      </c>
      <c r="P404">
        <v>1</v>
      </c>
      <c r="Q404">
        <v>8.3117999999999997E-2</v>
      </c>
      <c r="R404">
        <v>6.7279000000000005E-2</v>
      </c>
      <c r="S404">
        <v>6.5282999999999994E-2</v>
      </c>
      <c r="T404">
        <v>6.8930000000000005E-2</v>
      </c>
    </row>
    <row r="405" spans="1:20">
      <c r="A405">
        <v>10107</v>
      </c>
      <c r="B405">
        <v>20190731</v>
      </c>
      <c r="C405">
        <v>11</v>
      </c>
      <c r="D405" t="s">
        <v>77</v>
      </c>
      <c r="E405" t="s">
        <v>78</v>
      </c>
      <c r="F405">
        <v>8048</v>
      </c>
      <c r="K405">
        <v>136.27000000000001</v>
      </c>
      <c r="L405">
        <v>4835534</v>
      </c>
      <c r="M405">
        <v>1.7243999999999999E-2</v>
      </c>
      <c r="N405">
        <v>7635409</v>
      </c>
      <c r="O405">
        <v>1</v>
      </c>
      <c r="P405">
        <v>1</v>
      </c>
      <c r="Q405">
        <v>1.7243999999999999E-2</v>
      </c>
      <c r="R405">
        <v>1.1854E-2</v>
      </c>
      <c r="S405">
        <v>1.0701E-2</v>
      </c>
      <c r="T405">
        <v>1.3128000000000001E-2</v>
      </c>
    </row>
    <row r="406" spans="1:20">
      <c r="A406">
        <v>10107</v>
      </c>
      <c r="B406">
        <v>20190830</v>
      </c>
      <c r="C406">
        <v>11</v>
      </c>
      <c r="D406" t="s">
        <v>77</v>
      </c>
      <c r="E406" t="s">
        <v>78</v>
      </c>
      <c r="F406">
        <v>8048</v>
      </c>
      <c r="G406">
        <v>1232</v>
      </c>
      <c r="H406">
        <v>0.46</v>
      </c>
      <c r="I406">
        <v>0</v>
      </c>
      <c r="J406">
        <v>0</v>
      </c>
      <c r="K406">
        <v>137.86000000000001</v>
      </c>
      <c r="L406">
        <v>5853810</v>
      </c>
      <c r="M406">
        <v>1.5044E-2</v>
      </c>
      <c r="N406">
        <v>7635409</v>
      </c>
      <c r="O406">
        <v>1</v>
      </c>
      <c r="P406">
        <v>1</v>
      </c>
      <c r="Q406">
        <v>1.1668E-2</v>
      </c>
      <c r="R406">
        <v>-2.0338999999999999E-2</v>
      </c>
      <c r="S406">
        <v>-2.2372E-2</v>
      </c>
      <c r="T406">
        <v>-1.8092E-2</v>
      </c>
    </row>
    <row r="407" spans="1:20">
      <c r="A407">
        <v>10107</v>
      </c>
      <c r="B407">
        <v>20190930</v>
      </c>
      <c r="C407">
        <v>11</v>
      </c>
      <c r="D407" t="s">
        <v>77</v>
      </c>
      <c r="E407" t="s">
        <v>78</v>
      </c>
      <c r="F407">
        <v>8048</v>
      </c>
      <c r="K407">
        <v>139.03</v>
      </c>
      <c r="L407">
        <v>4777427</v>
      </c>
      <c r="M407">
        <v>8.4869999999999998E-3</v>
      </c>
      <c r="N407">
        <v>7634000</v>
      </c>
      <c r="O407">
        <v>1</v>
      </c>
      <c r="P407">
        <v>1</v>
      </c>
      <c r="Q407">
        <v>8.4869999999999998E-3</v>
      </c>
      <c r="R407">
        <v>1.6032999999999999E-2</v>
      </c>
      <c r="S407">
        <v>1.4168999999999999E-2</v>
      </c>
      <c r="T407">
        <v>1.7180999999999998E-2</v>
      </c>
    </row>
    <row r="408" spans="1:20">
      <c r="A408">
        <v>10107</v>
      </c>
      <c r="B408">
        <v>20191031</v>
      </c>
      <c r="C408">
        <v>11</v>
      </c>
      <c r="D408" t="s">
        <v>77</v>
      </c>
      <c r="E408" t="s">
        <v>78</v>
      </c>
      <c r="F408">
        <v>8048</v>
      </c>
      <c r="K408">
        <v>143.37</v>
      </c>
      <c r="L408">
        <v>5627182</v>
      </c>
      <c r="M408">
        <v>3.1216000000000001E-2</v>
      </c>
      <c r="N408">
        <v>7628806</v>
      </c>
      <c r="O408">
        <v>1</v>
      </c>
      <c r="P408">
        <v>1</v>
      </c>
      <c r="Q408">
        <v>3.1216000000000001E-2</v>
      </c>
      <c r="R408">
        <v>1.9255999999999999E-2</v>
      </c>
      <c r="S408">
        <v>1.8085E-2</v>
      </c>
      <c r="T408">
        <v>2.0431999999999999E-2</v>
      </c>
    </row>
    <row r="409" spans="1:20">
      <c r="A409">
        <v>10107</v>
      </c>
      <c r="B409">
        <v>20191129</v>
      </c>
      <c r="C409">
        <v>11</v>
      </c>
      <c r="D409" t="s">
        <v>77</v>
      </c>
      <c r="E409" t="s">
        <v>78</v>
      </c>
      <c r="F409">
        <v>8048</v>
      </c>
      <c r="G409">
        <v>1232</v>
      </c>
      <c r="H409">
        <v>0.51</v>
      </c>
      <c r="I409">
        <v>0</v>
      </c>
      <c r="J409">
        <v>0</v>
      </c>
      <c r="K409">
        <v>151.38</v>
      </c>
      <c r="L409">
        <v>3930340</v>
      </c>
      <c r="M409">
        <v>5.9427000000000001E-2</v>
      </c>
      <c r="N409">
        <v>7628806</v>
      </c>
      <c r="O409">
        <v>1</v>
      </c>
      <c r="P409">
        <v>1</v>
      </c>
      <c r="Q409">
        <v>5.5869000000000002E-2</v>
      </c>
      <c r="R409">
        <v>3.4997E-2</v>
      </c>
      <c r="S409">
        <v>3.2982999999999998E-2</v>
      </c>
      <c r="T409">
        <v>3.4047000000000001E-2</v>
      </c>
    </row>
    <row r="410" spans="1:20">
      <c r="A410">
        <v>10107</v>
      </c>
      <c r="B410">
        <v>20191231</v>
      </c>
      <c r="C410">
        <v>11</v>
      </c>
      <c r="D410" t="s">
        <v>77</v>
      </c>
      <c r="E410" t="s">
        <v>78</v>
      </c>
      <c r="F410">
        <v>8048</v>
      </c>
      <c r="K410">
        <v>157.69999999999999</v>
      </c>
      <c r="L410">
        <v>4520222</v>
      </c>
      <c r="M410">
        <v>4.1749000000000001E-2</v>
      </c>
      <c r="N410">
        <v>7611000</v>
      </c>
      <c r="O410">
        <v>1</v>
      </c>
      <c r="P410">
        <v>1</v>
      </c>
      <c r="Q410">
        <v>4.1749000000000001E-2</v>
      </c>
      <c r="R410">
        <v>2.8490999999999999E-2</v>
      </c>
      <c r="S410">
        <v>2.6244E-2</v>
      </c>
      <c r="T410">
        <v>2.8590000000000001E-2</v>
      </c>
    </row>
    <row r="411" spans="1:20">
      <c r="A411">
        <v>10107</v>
      </c>
      <c r="B411">
        <v>20200131</v>
      </c>
      <c r="C411">
        <v>11</v>
      </c>
      <c r="D411" t="s">
        <v>77</v>
      </c>
      <c r="E411" t="s">
        <v>78</v>
      </c>
      <c r="F411">
        <v>8048</v>
      </c>
      <c r="K411">
        <v>170.23</v>
      </c>
      <c r="L411">
        <v>5588346</v>
      </c>
      <c r="M411">
        <v>7.9454999999999998E-2</v>
      </c>
      <c r="N411">
        <v>7606047</v>
      </c>
      <c r="O411">
        <v>1</v>
      </c>
      <c r="P411">
        <v>1</v>
      </c>
      <c r="Q411">
        <v>7.9454999999999998E-2</v>
      </c>
      <c r="R411">
        <v>-1.7279999999999999E-3</v>
      </c>
      <c r="S411">
        <v>-2.849E-3</v>
      </c>
      <c r="T411">
        <v>-1.6280000000000001E-3</v>
      </c>
    </row>
    <row r="412" spans="1:20">
      <c r="A412">
        <v>10107</v>
      </c>
      <c r="B412">
        <v>20200228</v>
      </c>
      <c r="C412">
        <v>11</v>
      </c>
      <c r="D412" t="s">
        <v>77</v>
      </c>
      <c r="E412" t="s">
        <v>78</v>
      </c>
      <c r="F412">
        <v>8048</v>
      </c>
      <c r="G412">
        <v>1232</v>
      </c>
      <c r="H412">
        <v>0.51</v>
      </c>
      <c r="I412">
        <v>0</v>
      </c>
      <c r="J412">
        <v>0</v>
      </c>
      <c r="K412">
        <v>162.00998999999999</v>
      </c>
      <c r="L412">
        <v>8865959</v>
      </c>
      <c r="M412">
        <v>-4.5291999999999999E-2</v>
      </c>
      <c r="N412">
        <v>7606047</v>
      </c>
      <c r="O412">
        <v>1</v>
      </c>
      <c r="P412">
        <v>1</v>
      </c>
      <c r="Q412">
        <v>-4.8287999999999998E-2</v>
      </c>
      <c r="R412">
        <v>-7.7918000000000001E-2</v>
      </c>
      <c r="S412">
        <v>-7.9867999999999995E-2</v>
      </c>
      <c r="T412">
        <v>-8.4110000000000004E-2</v>
      </c>
    </row>
    <row r="413" spans="1:20">
      <c r="A413">
        <v>10107</v>
      </c>
      <c r="B413">
        <v>20200331</v>
      </c>
      <c r="C413">
        <v>11</v>
      </c>
      <c r="D413" t="s">
        <v>77</v>
      </c>
      <c r="E413" t="s">
        <v>78</v>
      </c>
      <c r="F413">
        <v>8048</v>
      </c>
      <c r="K413">
        <v>157.71001000000001</v>
      </c>
      <c r="L413">
        <v>16102468</v>
      </c>
      <c r="M413">
        <v>-2.6540999999999999E-2</v>
      </c>
      <c r="N413">
        <v>7590000</v>
      </c>
      <c r="O413">
        <v>1</v>
      </c>
      <c r="P413">
        <v>1</v>
      </c>
      <c r="Q413">
        <v>-2.6540999999999999E-2</v>
      </c>
      <c r="R413">
        <v>-0.141733</v>
      </c>
      <c r="S413">
        <v>-0.14368500000000001</v>
      </c>
      <c r="T413">
        <v>-0.12511900000000001</v>
      </c>
    </row>
    <row r="414" spans="1:20">
      <c r="A414">
        <v>10107</v>
      </c>
      <c r="B414">
        <v>20200430</v>
      </c>
      <c r="C414">
        <v>11</v>
      </c>
      <c r="D414" t="s">
        <v>77</v>
      </c>
      <c r="E414" t="s">
        <v>78</v>
      </c>
      <c r="F414">
        <v>8048</v>
      </c>
      <c r="K414">
        <v>179.21001000000001</v>
      </c>
      <c r="L414">
        <v>9846428</v>
      </c>
      <c r="M414">
        <v>0.136326</v>
      </c>
      <c r="N414">
        <v>7583440</v>
      </c>
      <c r="O414">
        <v>1</v>
      </c>
      <c r="P414">
        <v>1</v>
      </c>
      <c r="Q414">
        <v>0.136326</v>
      </c>
      <c r="R414">
        <v>0.12967699999999999</v>
      </c>
      <c r="S414">
        <v>0.12840799999999999</v>
      </c>
      <c r="T414">
        <v>0.12684400000000001</v>
      </c>
    </row>
    <row r="415" spans="1:20">
      <c r="A415">
        <v>10107</v>
      </c>
      <c r="B415">
        <v>20200529</v>
      </c>
      <c r="C415">
        <v>11</v>
      </c>
      <c r="D415" t="s">
        <v>77</v>
      </c>
      <c r="E415" t="s">
        <v>78</v>
      </c>
      <c r="F415">
        <v>8048</v>
      </c>
      <c r="G415">
        <v>1232</v>
      </c>
      <c r="H415">
        <v>0.51</v>
      </c>
      <c r="I415">
        <v>0</v>
      </c>
      <c r="J415">
        <v>0</v>
      </c>
      <c r="K415">
        <v>183.25</v>
      </c>
      <c r="L415">
        <v>6880424</v>
      </c>
      <c r="M415">
        <v>2.5388999999999998E-2</v>
      </c>
      <c r="N415">
        <v>7583440</v>
      </c>
      <c r="O415">
        <v>1</v>
      </c>
      <c r="P415">
        <v>1</v>
      </c>
      <c r="Q415">
        <v>2.2543000000000001E-2</v>
      </c>
      <c r="R415">
        <v>5.3739000000000002E-2</v>
      </c>
      <c r="S415">
        <v>5.1687999999999998E-2</v>
      </c>
      <c r="T415">
        <v>4.5282000000000003E-2</v>
      </c>
    </row>
    <row r="416" spans="1:20">
      <c r="A416">
        <v>10107</v>
      </c>
      <c r="B416">
        <v>20200630</v>
      </c>
      <c r="C416">
        <v>11</v>
      </c>
      <c r="D416" t="s">
        <v>77</v>
      </c>
      <c r="E416" t="s">
        <v>78</v>
      </c>
      <c r="F416">
        <v>8048</v>
      </c>
      <c r="K416">
        <v>203.50998999999999</v>
      </c>
      <c r="L416">
        <v>7637969</v>
      </c>
      <c r="M416">
        <v>0.110559</v>
      </c>
      <c r="N416">
        <v>7571000</v>
      </c>
      <c r="O416">
        <v>1</v>
      </c>
      <c r="P416">
        <v>1</v>
      </c>
      <c r="Q416">
        <v>0.110559</v>
      </c>
      <c r="R416">
        <v>2.5298999999999999E-2</v>
      </c>
      <c r="S416">
        <v>2.3522000000000001E-2</v>
      </c>
      <c r="T416">
        <v>1.8388000000000002E-2</v>
      </c>
    </row>
    <row r="417" spans="1:20">
      <c r="A417">
        <v>10107</v>
      </c>
      <c r="B417">
        <v>20200731</v>
      </c>
      <c r="C417">
        <v>11</v>
      </c>
      <c r="D417" t="s">
        <v>77</v>
      </c>
      <c r="E417" t="s">
        <v>78</v>
      </c>
      <c r="F417">
        <v>8048</v>
      </c>
      <c r="K417">
        <v>205.00998999999999</v>
      </c>
      <c r="L417">
        <v>7691053</v>
      </c>
      <c r="M417">
        <v>7.3709999999999999E-3</v>
      </c>
      <c r="N417">
        <v>7567653</v>
      </c>
      <c r="O417">
        <v>1</v>
      </c>
      <c r="P417">
        <v>1</v>
      </c>
      <c r="Q417">
        <v>7.3709999999999999E-3</v>
      </c>
      <c r="R417">
        <v>5.5529000000000002E-2</v>
      </c>
      <c r="S417">
        <v>5.4407999999999998E-2</v>
      </c>
      <c r="T417">
        <v>5.5100999999999997E-2</v>
      </c>
    </row>
    <row r="418" spans="1:20">
      <c r="A418">
        <v>10107</v>
      </c>
      <c r="B418">
        <v>20200831</v>
      </c>
      <c r="C418">
        <v>11</v>
      </c>
      <c r="D418" t="s">
        <v>77</v>
      </c>
      <c r="E418" t="s">
        <v>78</v>
      </c>
      <c r="F418">
        <v>8048</v>
      </c>
      <c r="G418">
        <v>1232</v>
      </c>
      <c r="H418">
        <v>0.51</v>
      </c>
      <c r="I418">
        <v>0</v>
      </c>
      <c r="J418">
        <v>0</v>
      </c>
      <c r="K418">
        <v>225.53</v>
      </c>
      <c r="L418">
        <v>6911585</v>
      </c>
      <c r="M418">
        <v>0.10258</v>
      </c>
      <c r="N418">
        <v>7567653</v>
      </c>
      <c r="O418">
        <v>1</v>
      </c>
      <c r="P418">
        <v>1</v>
      </c>
      <c r="Q418">
        <v>0.100093</v>
      </c>
      <c r="R418">
        <v>6.8442000000000003E-2</v>
      </c>
      <c r="S418">
        <v>6.6797999999999996E-2</v>
      </c>
      <c r="T418">
        <v>7.0065000000000002E-2</v>
      </c>
    </row>
    <row r="419" spans="1:20">
      <c r="A419">
        <v>10107</v>
      </c>
      <c r="B419">
        <v>20200930</v>
      </c>
      <c r="C419">
        <v>11</v>
      </c>
      <c r="D419" t="s">
        <v>77</v>
      </c>
      <c r="E419" t="s">
        <v>78</v>
      </c>
      <c r="F419">
        <v>8048</v>
      </c>
      <c r="K419">
        <v>210.33</v>
      </c>
      <c r="L419">
        <v>7676076</v>
      </c>
      <c r="M419">
        <v>-6.7396999999999999E-2</v>
      </c>
      <c r="N419">
        <v>7564000</v>
      </c>
      <c r="O419">
        <v>1</v>
      </c>
      <c r="P419">
        <v>1</v>
      </c>
      <c r="Q419">
        <v>-6.7396999999999999E-2</v>
      </c>
      <c r="R419">
        <v>-3.5055999999999997E-2</v>
      </c>
      <c r="S419">
        <v>-3.6514999999999999E-2</v>
      </c>
      <c r="T419">
        <v>-3.9227999999999999E-2</v>
      </c>
    </row>
    <row r="420" spans="1:20">
      <c r="A420">
        <v>10107</v>
      </c>
      <c r="B420">
        <v>20201030</v>
      </c>
      <c r="C420">
        <v>11</v>
      </c>
      <c r="D420" t="s">
        <v>77</v>
      </c>
      <c r="E420" t="s">
        <v>78</v>
      </c>
      <c r="F420">
        <v>8048</v>
      </c>
      <c r="K420">
        <v>202.47</v>
      </c>
      <c r="L420">
        <v>6307778</v>
      </c>
      <c r="M420">
        <v>-3.737E-2</v>
      </c>
      <c r="N420">
        <v>7560496</v>
      </c>
      <c r="O420">
        <v>1</v>
      </c>
      <c r="P420">
        <v>1</v>
      </c>
      <c r="Q420">
        <v>-3.737E-2</v>
      </c>
      <c r="R420">
        <v>-2.0178999999999999E-2</v>
      </c>
      <c r="S420">
        <v>-2.1218000000000001E-2</v>
      </c>
      <c r="T420">
        <v>-2.7666E-2</v>
      </c>
    </row>
    <row r="421" spans="1:20">
      <c r="A421">
        <v>10107</v>
      </c>
      <c r="B421">
        <v>20201130</v>
      </c>
      <c r="C421">
        <v>11</v>
      </c>
      <c r="D421" t="s">
        <v>77</v>
      </c>
      <c r="E421" t="s">
        <v>78</v>
      </c>
      <c r="F421">
        <v>8048</v>
      </c>
      <c r="G421">
        <v>1232</v>
      </c>
      <c r="H421">
        <v>0.56000000000000005</v>
      </c>
      <c r="I421">
        <v>0</v>
      </c>
      <c r="J421">
        <v>0</v>
      </c>
      <c r="K421">
        <v>214.07001</v>
      </c>
      <c r="L421">
        <v>5731253</v>
      </c>
      <c r="M421">
        <v>6.0058E-2</v>
      </c>
      <c r="N421">
        <v>7560496</v>
      </c>
      <c r="O421">
        <v>1</v>
      </c>
      <c r="P421">
        <v>1</v>
      </c>
      <c r="Q421">
        <v>5.7292000000000003E-2</v>
      </c>
      <c r="R421">
        <v>0.123707</v>
      </c>
      <c r="S421">
        <v>0.122019</v>
      </c>
      <c r="T421">
        <v>0.107546</v>
      </c>
    </row>
    <row r="422" spans="1:20">
      <c r="A422">
        <v>10107</v>
      </c>
      <c r="B422">
        <v>20201231</v>
      </c>
      <c r="C422">
        <v>11</v>
      </c>
      <c r="D422" t="s">
        <v>77</v>
      </c>
      <c r="E422" t="s">
        <v>78</v>
      </c>
      <c r="F422">
        <v>8048</v>
      </c>
      <c r="K422">
        <v>222.42</v>
      </c>
      <c r="L422">
        <v>5953829</v>
      </c>
      <c r="M422">
        <v>3.9005999999999999E-2</v>
      </c>
      <c r="N422">
        <v>7546000</v>
      </c>
      <c r="O422">
        <v>1</v>
      </c>
      <c r="P422">
        <v>1</v>
      </c>
      <c r="Q422">
        <v>3.9005999999999999E-2</v>
      </c>
      <c r="R422">
        <v>4.5048999999999999E-2</v>
      </c>
      <c r="S422">
        <v>4.3243999999999998E-2</v>
      </c>
      <c r="T422">
        <v>3.7121000000000001E-2</v>
      </c>
    </row>
    <row r="423" spans="1:20">
      <c r="A423">
        <v>10107</v>
      </c>
      <c r="B423">
        <v>20210129</v>
      </c>
      <c r="C423">
        <v>11</v>
      </c>
      <c r="D423" t="s">
        <v>77</v>
      </c>
      <c r="E423" t="s">
        <v>78</v>
      </c>
      <c r="F423">
        <v>8048</v>
      </c>
      <c r="K423">
        <v>231.96001000000001</v>
      </c>
      <c r="L423">
        <v>6485677</v>
      </c>
      <c r="M423">
        <v>4.2892E-2</v>
      </c>
      <c r="N423">
        <v>7542216</v>
      </c>
      <c r="O423">
        <v>1</v>
      </c>
      <c r="P423">
        <v>1</v>
      </c>
      <c r="Q423">
        <v>4.2892E-2</v>
      </c>
      <c r="R423">
        <v>-6.3100000000000005E-4</v>
      </c>
      <c r="S423">
        <v>-1.611E-3</v>
      </c>
      <c r="T423">
        <v>-1.1136999999999999E-2</v>
      </c>
    </row>
    <row r="424" spans="1:20">
      <c r="A424">
        <v>10107</v>
      </c>
      <c r="B424">
        <v>20210226</v>
      </c>
      <c r="C424">
        <v>11</v>
      </c>
      <c r="D424" t="s">
        <v>77</v>
      </c>
      <c r="E424" t="s">
        <v>78</v>
      </c>
      <c r="F424">
        <v>8048</v>
      </c>
      <c r="G424">
        <v>1232</v>
      </c>
      <c r="H424">
        <v>0.56000000000000005</v>
      </c>
      <c r="I424">
        <v>0</v>
      </c>
      <c r="J424">
        <v>0</v>
      </c>
      <c r="K424">
        <v>232.38</v>
      </c>
      <c r="L424">
        <v>4900140</v>
      </c>
      <c r="M424">
        <v>4.2249999999999996E-3</v>
      </c>
      <c r="N424">
        <v>7542216</v>
      </c>
      <c r="O424">
        <v>1</v>
      </c>
      <c r="P424">
        <v>1</v>
      </c>
      <c r="Q424">
        <v>1.8109999999999999E-3</v>
      </c>
      <c r="R424">
        <v>2.9196E-2</v>
      </c>
      <c r="S424">
        <v>2.7888E-2</v>
      </c>
      <c r="T424">
        <v>2.6091E-2</v>
      </c>
    </row>
    <row r="425" spans="1:20">
      <c r="A425">
        <v>10107</v>
      </c>
      <c r="B425">
        <v>20210331</v>
      </c>
      <c r="C425">
        <v>11</v>
      </c>
      <c r="D425" t="s">
        <v>77</v>
      </c>
      <c r="E425" t="s">
        <v>78</v>
      </c>
      <c r="F425">
        <v>8048</v>
      </c>
      <c r="K425">
        <v>235.77</v>
      </c>
      <c r="L425">
        <v>7249215</v>
      </c>
      <c r="M425">
        <v>1.4588E-2</v>
      </c>
      <c r="N425">
        <v>7534000</v>
      </c>
      <c r="O425">
        <v>1</v>
      </c>
      <c r="P425">
        <v>1</v>
      </c>
      <c r="Q425">
        <v>1.4588E-2</v>
      </c>
      <c r="R425">
        <v>3.0572999999999999E-2</v>
      </c>
      <c r="S425">
        <v>2.9086000000000001E-2</v>
      </c>
      <c r="T425">
        <v>4.2438999999999998E-2</v>
      </c>
    </row>
    <row r="426" spans="1:20">
      <c r="A426">
        <v>10107</v>
      </c>
      <c r="B426">
        <v>20210430</v>
      </c>
      <c r="C426">
        <v>11</v>
      </c>
      <c r="D426" t="s">
        <v>77</v>
      </c>
      <c r="E426" t="s">
        <v>78</v>
      </c>
      <c r="F426">
        <v>8048</v>
      </c>
      <c r="K426">
        <v>252.17999</v>
      </c>
      <c r="L426">
        <v>5681359</v>
      </c>
      <c r="M426">
        <v>6.9601999999999997E-2</v>
      </c>
      <c r="N426">
        <v>7531575</v>
      </c>
      <c r="O426">
        <v>1</v>
      </c>
      <c r="P426">
        <v>1</v>
      </c>
      <c r="Q426">
        <v>6.9601999999999997E-2</v>
      </c>
      <c r="R426">
        <v>4.8191999999999999E-2</v>
      </c>
      <c r="S426">
        <v>4.7301000000000003E-2</v>
      </c>
      <c r="T426">
        <v>5.2424999999999999E-2</v>
      </c>
    </row>
    <row r="427" spans="1:20">
      <c r="A427">
        <v>10107</v>
      </c>
      <c r="B427">
        <v>20210528</v>
      </c>
      <c r="C427">
        <v>11</v>
      </c>
      <c r="D427" t="s">
        <v>77</v>
      </c>
      <c r="E427" t="s">
        <v>78</v>
      </c>
      <c r="F427">
        <v>8048</v>
      </c>
      <c r="G427">
        <v>1232</v>
      </c>
      <c r="H427">
        <v>0.56000000000000005</v>
      </c>
      <c r="I427">
        <v>0</v>
      </c>
      <c r="J427">
        <v>0</v>
      </c>
      <c r="K427">
        <v>249.67999</v>
      </c>
      <c r="L427">
        <v>4947689</v>
      </c>
      <c r="M427">
        <v>-7.6930000000000002E-3</v>
      </c>
      <c r="N427">
        <v>7531575</v>
      </c>
      <c r="O427">
        <v>1</v>
      </c>
      <c r="P427">
        <v>1</v>
      </c>
      <c r="Q427">
        <v>-9.9139999999999992E-3</v>
      </c>
      <c r="R427">
        <v>7.0920000000000002E-3</v>
      </c>
      <c r="S427">
        <v>5.7860000000000003E-3</v>
      </c>
      <c r="T427">
        <v>5.4869999999999997E-3</v>
      </c>
    </row>
    <row r="428" spans="1:20">
      <c r="A428">
        <v>10107</v>
      </c>
      <c r="B428">
        <v>20210630</v>
      </c>
      <c r="C428">
        <v>11</v>
      </c>
      <c r="D428" t="s">
        <v>77</v>
      </c>
      <c r="E428" t="s">
        <v>78</v>
      </c>
      <c r="F428">
        <v>8048</v>
      </c>
      <c r="K428">
        <v>270.89999</v>
      </c>
      <c r="L428">
        <v>5080224</v>
      </c>
      <c r="M428">
        <v>8.4988999999999995E-2</v>
      </c>
      <c r="N428">
        <v>7519000</v>
      </c>
      <c r="O428">
        <v>1</v>
      </c>
      <c r="P428">
        <v>1</v>
      </c>
      <c r="Q428">
        <v>8.4988999999999995E-2</v>
      </c>
      <c r="R428">
        <v>2.3421999999999998E-2</v>
      </c>
      <c r="S428">
        <v>2.2020999999999999E-2</v>
      </c>
      <c r="T428">
        <v>2.2214000000000001E-2</v>
      </c>
    </row>
    <row r="429" spans="1:20">
      <c r="A429">
        <v>10107</v>
      </c>
      <c r="B429">
        <v>20210730</v>
      </c>
      <c r="C429">
        <v>11</v>
      </c>
      <c r="D429" t="s">
        <v>77</v>
      </c>
      <c r="E429" t="s">
        <v>78</v>
      </c>
      <c r="F429">
        <v>8048</v>
      </c>
      <c r="K429">
        <v>284.91000000000003</v>
      </c>
      <c r="L429">
        <v>5220794</v>
      </c>
      <c r="M429">
        <v>5.1716999999999999E-2</v>
      </c>
      <c r="N429">
        <v>7514891</v>
      </c>
      <c r="O429">
        <v>1</v>
      </c>
      <c r="P429">
        <v>1</v>
      </c>
      <c r="Q429">
        <v>5.1716999999999999E-2</v>
      </c>
      <c r="R429">
        <v>1.1828E-2</v>
      </c>
      <c r="S429">
        <v>1.0952E-2</v>
      </c>
      <c r="T429">
        <v>2.2748000000000001E-2</v>
      </c>
    </row>
    <row r="430" spans="1:20">
      <c r="A430">
        <v>10107</v>
      </c>
      <c r="B430">
        <v>20210831</v>
      </c>
      <c r="C430">
        <v>11</v>
      </c>
      <c r="D430" t="s">
        <v>77</v>
      </c>
      <c r="E430" t="s">
        <v>78</v>
      </c>
      <c r="F430">
        <v>8048</v>
      </c>
      <c r="G430">
        <v>1232</v>
      </c>
      <c r="H430">
        <v>0.56000000000000005</v>
      </c>
      <c r="I430">
        <v>0</v>
      </c>
      <c r="J430">
        <v>0</v>
      </c>
      <c r="K430">
        <v>301.88</v>
      </c>
      <c r="L430">
        <v>4415471</v>
      </c>
      <c r="M430">
        <v>6.1527999999999999E-2</v>
      </c>
      <c r="N430">
        <v>7514891</v>
      </c>
      <c r="O430">
        <v>1</v>
      </c>
      <c r="P430">
        <v>1</v>
      </c>
      <c r="Q430">
        <v>5.9562999999999998E-2</v>
      </c>
      <c r="R430">
        <v>2.7147000000000001E-2</v>
      </c>
      <c r="S430">
        <v>2.5842E-2</v>
      </c>
      <c r="T430">
        <v>2.8989999999999998E-2</v>
      </c>
    </row>
    <row r="431" spans="1:20">
      <c r="A431">
        <v>10107</v>
      </c>
      <c r="B431">
        <v>20210930</v>
      </c>
      <c r="C431">
        <v>11</v>
      </c>
      <c r="D431" t="s">
        <v>77</v>
      </c>
      <c r="E431" t="s">
        <v>78</v>
      </c>
      <c r="F431">
        <v>8048</v>
      </c>
      <c r="K431">
        <v>281.92000999999999</v>
      </c>
      <c r="L431">
        <v>5023354</v>
      </c>
      <c r="M431">
        <v>-6.6118999999999997E-2</v>
      </c>
      <c r="N431">
        <v>7507897</v>
      </c>
      <c r="O431">
        <v>1</v>
      </c>
      <c r="P431">
        <v>1</v>
      </c>
      <c r="Q431">
        <v>-6.6118999999999997E-2</v>
      </c>
      <c r="R431">
        <v>-4.2243999999999997E-2</v>
      </c>
      <c r="S431">
        <v>-4.3531E-2</v>
      </c>
      <c r="T431">
        <v>-4.7569E-2</v>
      </c>
    </row>
    <row r="432" spans="1:20">
      <c r="A432">
        <v>10107</v>
      </c>
      <c r="B432">
        <v>20211029</v>
      </c>
      <c r="C432">
        <v>11</v>
      </c>
      <c r="D432" t="s">
        <v>77</v>
      </c>
      <c r="E432" t="s">
        <v>78</v>
      </c>
      <c r="F432">
        <v>8048</v>
      </c>
      <c r="K432">
        <v>331.62</v>
      </c>
      <c r="L432">
        <v>5157513</v>
      </c>
      <c r="M432">
        <v>0.176291</v>
      </c>
      <c r="N432">
        <v>7507980</v>
      </c>
      <c r="O432">
        <v>1</v>
      </c>
      <c r="P432">
        <v>1</v>
      </c>
      <c r="Q432">
        <v>0.176291</v>
      </c>
      <c r="R432">
        <v>6.4657999999999993E-2</v>
      </c>
      <c r="S432">
        <v>6.3767000000000004E-2</v>
      </c>
      <c r="T432">
        <v>6.9143999999999997E-2</v>
      </c>
    </row>
    <row r="433" spans="1:20">
      <c r="A433">
        <v>10107</v>
      </c>
      <c r="B433">
        <v>20211130</v>
      </c>
      <c r="C433">
        <v>11</v>
      </c>
      <c r="D433" t="s">
        <v>77</v>
      </c>
      <c r="E433" t="s">
        <v>78</v>
      </c>
      <c r="F433">
        <v>8048</v>
      </c>
      <c r="G433">
        <v>1232</v>
      </c>
      <c r="H433">
        <v>0.62</v>
      </c>
      <c r="I433">
        <v>0</v>
      </c>
      <c r="J433">
        <v>0</v>
      </c>
      <c r="K433">
        <v>330.59</v>
      </c>
      <c r="L433">
        <v>5091543</v>
      </c>
      <c r="M433">
        <v>-1.2359999999999999E-3</v>
      </c>
      <c r="N433">
        <v>7507980</v>
      </c>
      <c r="O433">
        <v>1</v>
      </c>
      <c r="P433">
        <v>1</v>
      </c>
      <c r="Q433">
        <v>-3.1059999999999998E-3</v>
      </c>
      <c r="R433">
        <v>-1.8346999999999999E-2</v>
      </c>
      <c r="S433">
        <v>-1.9702999999999998E-2</v>
      </c>
      <c r="T433">
        <v>-8.3339999999999994E-3</v>
      </c>
    </row>
    <row r="434" spans="1:20">
      <c r="A434">
        <v>10107</v>
      </c>
      <c r="B434">
        <v>20211231</v>
      </c>
      <c r="C434">
        <v>11</v>
      </c>
      <c r="D434" t="s">
        <v>77</v>
      </c>
      <c r="E434" t="s">
        <v>78</v>
      </c>
      <c r="F434">
        <v>8048</v>
      </c>
      <c r="K434">
        <v>336.32001000000002</v>
      </c>
      <c r="L434">
        <v>6250773</v>
      </c>
      <c r="M434">
        <v>1.7333000000000001E-2</v>
      </c>
      <c r="N434">
        <v>7507980</v>
      </c>
      <c r="O434">
        <v>1</v>
      </c>
      <c r="P434">
        <v>1</v>
      </c>
      <c r="Q434">
        <v>1.7333000000000001E-2</v>
      </c>
      <c r="R434">
        <v>3.3347000000000002E-2</v>
      </c>
      <c r="S434">
        <v>3.1579000000000003E-2</v>
      </c>
      <c r="T434">
        <v>4.3612999999999999E-2</v>
      </c>
    </row>
    <row r="436" spans="1:20">
      <c r="M436">
        <f>AVERAGE(M4:M434)</f>
        <v>2.4760911832946646E-2</v>
      </c>
    </row>
    <row r="437" spans="1:20">
      <c r="M437">
        <f>COUNT(M4:M434)</f>
        <v>431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FB91-19BD-8F4E-B24A-CD399B57A34B}">
  <dimension ref="A1:AB184"/>
  <sheetViews>
    <sheetView workbookViewId="0">
      <pane ySplit="1" topLeftCell="A18" activePane="bottomLeft" state="frozen"/>
      <selection pane="bottomLeft"/>
    </sheetView>
  </sheetViews>
  <sheetFormatPr baseColWidth="10" defaultColWidth="8.83203125" defaultRowHeight="15"/>
  <cols>
    <col min="1" max="1" width="13" style="35" customWidth="1"/>
    <col min="2" max="10" width="11" style="35" customWidth="1"/>
    <col min="11" max="11" width="13" style="35" customWidth="1"/>
    <col min="12" max="12" width="14" style="35" customWidth="1"/>
    <col min="13" max="14" width="13" style="35" customWidth="1"/>
    <col min="15" max="15" width="18" style="35" customWidth="1"/>
    <col min="16" max="16" width="21" style="35" customWidth="1"/>
    <col min="17" max="17" width="23" style="35" customWidth="1"/>
    <col min="18" max="18" width="24" style="35" customWidth="1"/>
    <col min="19" max="19" width="25" style="35" customWidth="1"/>
    <col min="20" max="21" width="13" style="35" customWidth="1"/>
    <col min="22" max="22" width="19" style="35" customWidth="1"/>
    <col min="23" max="23" width="35" style="35" customWidth="1"/>
    <col min="24" max="24" width="39" style="35" customWidth="1"/>
    <col min="25" max="25" width="26" style="35" customWidth="1"/>
    <col min="26" max="27" width="38" style="35" customWidth="1"/>
    <col min="28" max="28" width="28" style="35" customWidth="1"/>
    <col min="29" max="16384" width="8.83203125" style="35"/>
  </cols>
  <sheetData>
    <row r="1" spans="1:28">
      <c r="A1" s="35" t="s">
        <v>57</v>
      </c>
      <c r="B1" s="35" t="s">
        <v>101</v>
      </c>
      <c r="C1" s="35" t="s">
        <v>93</v>
      </c>
      <c r="D1" s="35" t="s">
        <v>91</v>
      </c>
      <c r="E1" s="35" t="s">
        <v>90</v>
      </c>
      <c r="J1" s="35" t="s">
        <v>92</v>
      </c>
      <c r="K1" s="35" t="s">
        <v>100</v>
      </c>
      <c r="L1" s="35" t="s">
        <v>99</v>
      </c>
      <c r="M1" s="35" t="s">
        <v>98</v>
      </c>
      <c r="N1" s="35" t="s">
        <v>62</v>
      </c>
      <c r="O1" s="35" t="s">
        <v>97</v>
      </c>
      <c r="P1" s="35" t="s">
        <v>96</v>
      </c>
      <c r="Q1" s="35" t="s">
        <v>95</v>
      </c>
      <c r="R1" s="35" t="s">
        <v>94</v>
      </c>
      <c r="W1" s="35" t="s">
        <v>89</v>
      </c>
      <c r="X1" s="35" t="s">
        <v>88</v>
      </c>
      <c r="Y1" s="35" t="s">
        <v>87</v>
      </c>
      <c r="Z1" s="35" t="s">
        <v>86</v>
      </c>
      <c r="AA1" s="35" t="s">
        <v>85</v>
      </c>
      <c r="AB1" s="35" t="s">
        <v>84</v>
      </c>
    </row>
    <row r="2" spans="1:28">
      <c r="A2" s="35">
        <v>15735</v>
      </c>
      <c r="B2" s="36">
        <v>42277</v>
      </c>
      <c r="L2" s="35" t="s">
        <v>81</v>
      </c>
      <c r="M2" s="35" t="s">
        <v>81</v>
      </c>
      <c r="N2" s="35">
        <v>55431</v>
      </c>
      <c r="Z2" s="35">
        <v>-3.3792870000000003E-2</v>
      </c>
      <c r="AA2" s="35">
        <v>-3.5729669999999998E-2</v>
      </c>
      <c r="AB2" s="35">
        <v>-2.6442819999999999E-2</v>
      </c>
    </row>
    <row r="3" spans="1:28">
      <c r="A3" s="35">
        <v>15735</v>
      </c>
      <c r="B3" s="36">
        <v>42307</v>
      </c>
      <c r="C3" s="35">
        <v>50.430000305175781</v>
      </c>
      <c r="E3" s="35">
        <v>188922</v>
      </c>
      <c r="J3" s="35">
        <v>415565</v>
      </c>
      <c r="K3" s="35">
        <v>12</v>
      </c>
      <c r="L3" s="35" t="s">
        <v>80</v>
      </c>
      <c r="M3" s="35" t="s">
        <v>83</v>
      </c>
      <c r="N3" s="35">
        <v>55431</v>
      </c>
      <c r="W3" s="35">
        <v>1</v>
      </c>
      <c r="X3" s="35">
        <v>1</v>
      </c>
      <c r="Z3" s="35">
        <v>7.4005660000000001E-2</v>
      </c>
      <c r="AA3" s="35">
        <v>7.2611160000000008E-2</v>
      </c>
      <c r="AB3" s="35">
        <v>8.2983080000000001E-2</v>
      </c>
    </row>
    <row r="4" spans="1:28">
      <c r="A4" s="35">
        <v>15735</v>
      </c>
      <c r="B4" s="36">
        <v>42338</v>
      </c>
      <c r="C4" s="35">
        <v>46.349998474121094</v>
      </c>
      <c r="D4" s="35">
        <v>-8.0904260277748108E-2</v>
      </c>
      <c r="E4" s="35">
        <v>188922</v>
      </c>
      <c r="J4" s="35">
        <v>171602</v>
      </c>
      <c r="K4" s="35">
        <v>12</v>
      </c>
      <c r="L4" s="35" t="s">
        <v>80</v>
      </c>
      <c r="M4" s="35" t="s">
        <v>83</v>
      </c>
      <c r="N4" s="35">
        <v>55431</v>
      </c>
      <c r="W4" s="35">
        <v>1</v>
      </c>
      <c r="X4" s="35">
        <v>1</v>
      </c>
      <c r="Y4" s="35">
        <v>-8.0904260277748108E-2</v>
      </c>
      <c r="Z4" s="35">
        <v>2.410283E-3</v>
      </c>
      <c r="AA4" s="35">
        <v>1.4121820000000002E-4</v>
      </c>
      <c r="AB4" s="35">
        <v>5.0496299999999998E-4</v>
      </c>
    </row>
    <row r="5" spans="1:28">
      <c r="A5" s="35">
        <v>15735</v>
      </c>
      <c r="B5" s="36">
        <v>42369</v>
      </c>
      <c r="C5" s="35">
        <v>48</v>
      </c>
      <c r="D5" s="35">
        <v>3.5598739981651306E-2</v>
      </c>
      <c r="E5" s="35">
        <v>188922</v>
      </c>
      <c r="J5" s="35">
        <v>115328</v>
      </c>
      <c r="K5" s="35">
        <v>12</v>
      </c>
      <c r="L5" s="35" t="s">
        <v>80</v>
      </c>
      <c r="M5" s="35" t="s">
        <v>83</v>
      </c>
      <c r="N5" s="35">
        <v>55431</v>
      </c>
      <c r="W5" s="35">
        <v>1</v>
      </c>
      <c r="X5" s="35">
        <v>1</v>
      </c>
      <c r="Y5" s="35">
        <v>3.5598739981651306E-2</v>
      </c>
      <c r="Z5" s="35">
        <v>-2.222754E-2</v>
      </c>
      <c r="AA5" s="35">
        <v>-2.4465509999999999E-2</v>
      </c>
      <c r="AB5" s="35">
        <v>-1.7530199999999999E-2</v>
      </c>
    </row>
    <row r="6" spans="1:28">
      <c r="A6" s="35">
        <v>15735</v>
      </c>
      <c r="B6" s="36">
        <v>42398</v>
      </c>
      <c r="C6" s="35">
        <v>39.770000457763672</v>
      </c>
      <c r="D6" s="35">
        <v>-0.17145831882953644</v>
      </c>
      <c r="E6" s="35">
        <v>188923</v>
      </c>
      <c r="J6" s="35">
        <v>380322</v>
      </c>
      <c r="K6" s="35">
        <v>12</v>
      </c>
      <c r="L6" s="35" t="s">
        <v>80</v>
      </c>
      <c r="M6" s="35" t="s">
        <v>82</v>
      </c>
      <c r="N6" s="35">
        <v>55431</v>
      </c>
      <c r="W6" s="35">
        <v>1</v>
      </c>
      <c r="X6" s="35">
        <v>1</v>
      </c>
      <c r="Y6" s="35">
        <v>-0.17145831882953644</v>
      </c>
      <c r="Z6" s="35">
        <v>-5.7147420000000004E-2</v>
      </c>
      <c r="AA6" s="35">
        <v>-5.8316430000000002E-2</v>
      </c>
      <c r="AB6" s="35">
        <v>-5.0735340000000004E-2</v>
      </c>
    </row>
    <row r="7" spans="1:28">
      <c r="A7" s="35">
        <v>15735</v>
      </c>
      <c r="B7" s="36">
        <v>42429</v>
      </c>
      <c r="C7" s="35">
        <v>37.979999542236328</v>
      </c>
      <c r="D7" s="35">
        <v>-4.5008823275566101E-2</v>
      </c>
      <c r="E7" s="35">
        <v>188923</v>
      </c>
      <c r="J7" s="35">
        <v>324565</v>
      </c>
      <c r="K7" s="35">
        <v>12</v>
      </c>
      <c r="L7" s="35" t="s">
        <v>80</v>
      </c>
      <c r="M7" s="35" t="s">
        <v>82</v>
      </c>
      <c r="N7" s="35">
        <v>55431</v>
      </c>
      <c r="W7" s="35">
        <v>1</v>
      </c>
      <c r="X7" s="35">
        <v>1</v>
      </c>
      <c r="Y7" s="35">
        <v>-4.5008823275566101E-2</v>
      </c>
      <c r="Z7" s="35">
        <v>6.1266610000000003E-4</v>
      </c>
      <c r="AA7" s="35">
        <v>-1.8100420000000002E-3</v>
      </c>
      <c r="AB7" s="35">
        <v>-4.1283550000000002E-3</v>
      </c>
    </row>
    <row r="8" spans="1:28">
      <c r="A8" s="35">
        <v>15735</v>
      </c>
      <c r="B8" s="36">
        <v>42460</v>
      </c>
      <c r="C8" s="35">
        <v>41.700000762939453</v>
      </c>
      <c r="D8" s="35">
        <v>9.7946323454380035E-2</v>
      </c>
      <c r="E8" s="35">
        <v>188923</v>
      </c>
      <c r="J8" s="35">
        <v>100849</v>
      </c>
      <c r="K8" s="35">
        <v>12</v>
      </c>
      <c r="L8" s="35" t="s">
        <v>80</v>
      </c>
      <c r="M8" s="35" t="s">
        <v>82</v>
      </c>
      <c r="N8" s="35">
        <v>55431</v>
      </c>
      <c r="W8" s="35">
        <v>1</v>
      </c>
      <c r="X8" s="35">
        <v>1</v>
      </c>
      <c r="Y8" s="35">
        <v>9.7946323454380035E-2</v>
      </c>
      <c r="Z8" s="35">
        <v>7.0553760000000007E-2</v>
      </c>
      <c r="AA8" s="35">
        <v>6.8184330000000001E-2</v>
      </c>
      <c r="AB8" s="35">
        <v>6.5991110000000006E-2</v>
      </c>
    </row>
    <row r="9" spans="1:28">
      <c r="A9" s="35">
        <v>15735</v>
      </c>
      <c r="B9" s="36">
        <v>42489</v>
      </c>
      <c r="C9" s="35">
        <v>45.849998474121094</v>
      </c>
      <c r="D9" s="35">
        <v>9.9520325660705566E-2</v>
      </c>
      <c r="E9" s="35">
        <v>188923</v>
      </c>
      <c r="J9" s="35">
        <v>118421</v>
      </c>
      <c r="K9" s="35">
        <v>12</v>
      </c>
      <c r="L9" s="35" t="s">
        <v>80</v>
      </c>
      <c r="M9" s="35" t="s">
        <v>82</v>
      </c>
      <c r="N9" s="35">
        <v>55431</v>
      </c>
      <c r="W9" s="35">
        <v>1</v>
      </c>
      <c r="X9" s="35">
        <v>1</v>
      </c>
      <c r="Y9" s="35">
        <v>9.9520325660705566E-2</v>
      </c>
      <c r="Z9" s="35">
        <v>1.172495E-2</v>
      </c>
      <c r="AA9" s="35">
        <v>1.04908E-2</v>
      </c>
      <c r="AB9" s="35">
        <v>2.69937E-3</v>
      </c>
    </row>
    <row r="10" spans="1:28">
      <c r="A10" s="35">
        <v>15735</v>
      </c>
      <c r="B10" s="36">
        <v>42521</v>
      </c>
      <c r="C10" s="35">
        <v>42.430000305175781</v>
      </c>
      <c r="D10" s="35">
        <v>-6.3357435166835785E-2</v>
      </c>
      <c r="E10" s="35">
        <v>188923</v>
      </c>
      <c r="J10" s="35">
        <v>105544</v>
      </c>
      <c r="K10" s="35">
        <v>12</v>
      </c>
      <c r="L10" s="35" t="s">
        <v>80</v>
      </c>
      <c r="M10" s="35" t="s">
        <v>82</v>
      </c>
      <c r="N10" s="35">
        <v>55431</v>
      </c>
      <c r="O10" s="35">
        <v>1262</v>
      </c>
      <c r="P10" s="35">
        <v>0.51506000757217407</v>
      </c>
      <c r="Q10" s="35">
        <v>0</v>
      </c>
      <c r="R10" s="35">
        <v>0</v>
      </c>
      <c r="W10" s="35">
        <v>1</v>
      </c>
      <c r="X10" s="35">
        <v>1</v>
      </c>
      <c r="Y10" s="35">
        <v>-7.4591018259525299E-2</v>
      </c>
      <c r="Z10" s="35">
        <v>1.4353880000000001E-2</v>
      </c>
      <c r="AA10" s="35">
        <v>1.1939120000000001E-2</v>
      </c>
      <c r="AB10" s="35">
        <v>1.5329490000000001E-2</v>
      </c>
    </row>
    <row r="11" spans="1:28">
      <c r="A11" s="35">
        <v>15735</v>
      </c>
      <c r="B11" s="36">
        <v>42551</v>
      </c>
      <c r="C11" s="35">
        <v>40.930000305175781</v>
      </c>
      <c r="D11" s="35">
        <v>-3.5352345556020737E-2</v>
      </c>
      <c r="E11" s="35">
        <v>188923</v>
      </c>
      <c r="J11" s="35">
        <v>121631</v>
      </c>
      <c r="K11" s="35">
        <v>12</v>
      </c>
      <c r="L11" s="35" t="s">
        <v>80</v>
      </c>
      <c r="M11" s="35" t="s">
        <v>82</v>
      </c>
      <c r="N11" s="35">
        <v>55431</v>
      </c>
      <c r="W11" s="35">
        <v>1</v>
      </c>
      <c r="X11" s="35">
        <v>1</v>
      </c>
      <c r="Y11" s="35">
        <v>-3.5352345556020737E-2</v>
      </c>
      <c r="Z11" s="35">
        <v>2.9293580000000004E-3</v>
      </c>
      <c r="AA11" s="35">
        <v>8.5789580000000007E-4</v>
      </c>
      <c r="AB11" s="35">
        <v>9.0607350000000003E-4</v>
      </c>
    </row>
    <row r="12" spans="1:28">
      <c r="A12" s="35">
        <v>15735</v>
      </c>
      <c r="B12" s="36">
        <v>42580</v>
      </c>
      <c r="C12" s="35">
        <v>45.169998168945312</v>
      </c>
      <c r="D12" s="35">
        <v>0.1035914421081543</v>
      </c>
      <c r="E12" s="35">
        <v>188923</v>
      </c>
      <c r="J12" s="35">
        <v>84390</v>
      </c>
      <c r="K12" s="35">
        <v>12</v>
      </c>
      <c r="L12" s="35" t="s">
        <v>80</v>
      </c>
      <c r="M12" s="35" t="s">
        <v>82</v>
      </c>
      <c r="N12" s="35">
        <v>55431</v>
      </c>
      <c r="W12" s="35">
        <v>1</v>
      </c>
      <c r="X12" s="35">
        <v>1</v>
      </c>
      <c r="Y12" s="35">
        <v>0.1035914421081543</v>
      </c>
      <c r="Z12" s="35">
        <v>3.8848899999999999E-2</v>
      </c>
      <c r="AA12" s="35">
        <v>3.7601610000000001E-2</v>
      </c>
      <c r="AB12" s="35">
        <v>3.5609809999999999E-2</v>
      </c>
    </row>
    <row r="13" spans="1:28">
      <c r="A13" s="35">
        <v>15735</v>
      </c>
      <c r="B13" s="36">
        <v>42613</v>
      </c>
      <c r="C13" s="35">
        <v>48.139999389648438</v>
      </c>
      <c r="D13" s="35">
        <v>6.5751634538173676E-2</v>
      </c>
      <c r="E13" s="35">
        <v>188923</v>
      </c>
      <c r="J13" s="35">
        <v>129928</v>
      </c>
      <c r="K13" s="35">
        <v>12</v>
      </c>
      <c r="L13" s="35" t="s">
        <v>80</v>
      </c>
      <c r="M13" s="35" t="s">
        <v>82</v>
      </c>
      <c r="N13" s="35">
        <v>55431</v>
      </c>
      <c r="W13" s="35">
        <v>1</v>
      </c>
      <c r="X13" s="35">
        <v>1</v>
      </c>
      <c r="Y13" s="35">
        <v>6.5751634538173676E-2</v>
      </c>
      <c r="Z13" s="35">
        <v>2.8064370000000002E-3</v>
      </c>
      <c r="AA13" s="35">
        <v>4.6876810000000003E-4</v>
      </c>
      <c r="AB13" s="35">
        <v>-1.219176E-3</v>
      </c>
    </row>
    <row r="14" spans="1:28">
      <c r="A14" s="35">
        <v>15735</v>
      </c>
      <c r="B14" s="36">
        <v>42643</v>
      </c>
      <c r="C14" s="35">
        <v>51.869998931884766</v>
      </c>
      <c r="D14" s="35">
        <v>7.7482335269451141E-2</v>
      </c>
      <c r="E14" s="35">
        <v>188923</v>
      </c>
      <c r="J14" s="35">
        <v>83710</v>
      </c>
      <c r="K14" s="35">
        <v>12</v>
      </c>
      <c r="L14" s="35" t="s">
        <v>80</v>
      </c>
      <c r="M14" s="35" t="s">
        <v>82</v>
      </c>
      <c r="N14" s="35">
        <v>55431</v>
      </c>
      <c r="W14" s="35">
        <v>1</v>
      </c>
      <c r="X14" s="35">
        <v>1</v>
      </c>
      <c r="Y14" s="35">
        <v>7.7482335269451141E-2</v>
      </c>
      <c r="Z14" s="35">
        <v>3.0154160000000004E-3</v>
      </c>
      <c r="AA14" s="35">
        <v>1.237543E-3</v>
      </c>
      <c r="AB14" s="35">
        <v>-1.234483E-3</v>
      </c>
    </row>
    <row r="15" spans="1:28">
      <c r="A15" s="35">
        <v>15735</v>
      </c>
      <c r="B15" s="36">
        <v>42674</v>
      </c>
      <c r="C15" s="35">
        <v>52.770000457763672</v>
      </c>
      <c r="D15" s="35">
        <v>1.7351100221276283E-2</v>
      </c>
      <c r="E15" s="35">
        <v>188923</v>
      </c>
      <c r="J15" s="35">
        <v>82379</v>
      </c>
      <c r="K15" s="35">
        <v>12</v>
      </c>
      <c r="L15" s="35" t="s">
        <v>80</v>
      </c>
      <c r="M15" s="35" t="s">
        <v>82</v>
      </c>
      <c r="N15" s="35">
        <v>55431</v>
      </c>
      <c r="W15" s="35">
        <v>1</v>
      </c>
      <c r="X15" s="35">
        <v>1</v>
      </c>
      <c r="Y15" s="35">
        <v>1.7351100221276283E-2</v>
      </c>
      <c r="Z15" s="35">
        <v>-2.1565560000000001E-2</v>
      </c>
      <c r="AA15" s="35">
        <v>-2.280981E-2</v>
      </c>
      <c r="AB15" s="35">
        <v>-1.9425620000000001E-2</v>
      </c>
    </row>
    <row r="16" spans="1:28">
      <c r="A16" s="35">
        <v>15735</v>
      </c>
      <c r="B16" s="36">
        <v>42704</v>
      </c>
      <c r="C16" s="35">
        <v>54.119998931884766</v>
      </c>
      <c r="D16" s="35">
        <v>2.5582687929272652E-2</v>
      </c>
      <c r="E16" s="35">
        <v>188923</v>
      </c>
      <c r="J16" s="35">
        <v>110084</v>
      </c>
      <c r="K16" s="35">
        <v>12</v>
      </c>
      <c r="L16" s="35" t="s">
        <v>80</v>
      </c>
      <c r="M16" s="35" t="s">
        <v>82</v>
      </c>
      <c r="N16" s="35">
        <v>55431</v>
      </c>
      <c r="W16" s="35">
        <v>1</v>
      </c>
      <c r="X16" s="35">
        <v>1</v>
      </c>
      <c r="Y16" s="35">
        <v>2.5582687929272652E-2</v>
      </c>
      <c r="Z16" s="35">
        <v>4.0542750000000002E-2</v>
      </c>
      <c r="AA16" s="35">
        <v>3.8094160000000002E-2</v>
      </c>
      <c r="AB16" s="35">
        <v>3.4174450000000002E-2</v>
      </c>
    </row>
    <row r="17" spans="1:28">
      <c r="A17" s="35">
        <v>15735</v>
      </c>
      <c r="B17" s="36">
        <v>42734</v>
      </c>
      <c r="C17" s="35">
        <v>58.139999389648438</v>
      </c>
      <c r="D17" s="35">
        <v>7.4279390275478363E-2</v>
      </c>
      <c r="E17" s="35">
        <v>188923</v>
      </c>
      <c r="J17" s="35">
        <v>93394</v>
      </c>
      <c r="K17" s="35">
        <v>12</v>
      </c>
      <c r="L17" s="35" t="s">
        <v>80</v>
      </c>
      <c r="M17" s="35" t="s">
        <v>82</v>
      </c>
      <c r="N17" s="35">
        <v>55431</v>
      </c>
      <c r="W17" s="35">
        <v>1</v>
      </c>
      <c r="X17" s="35">
        <v>1</v>
      </c>
      <c r="Y17" s="35">
        <v>7.4279390275478363E-2</v>
      </c>
      <c r="Z17" s="35">
        <v>1.8772179999999999E-2</v>
      </c>
      <c r="AA17" s="35">
        <v>1.6637300000000001E-2</v>
      </c>
      <c r="AB17" s="35">
        <v>1.8200750000000002E-2</v>
      </c>
    </row>
    <row r="18" spans="1:28">
      <c r="A18" s="35">
        <v>15735</v>
      </c>
      <c r="B18" s="36">
        <v>42766</v>
      </c>
      <c r="C18" s="35">
        <v>62.130001068115234</v>
      </c>
      <c r="D18" s="35">
        <v>6.8627484142780304E-2</v>
      </c>
      <c r="E18" s="35">
        <v>188923</v>
      </c>
      <c r="J18" s="35">
        <v>84780</v>
      </c>
      <c r="K18" s="35">
        <v>12</v>
      </c>
      <c r="L18" s="35" t="s">
        <v>80</v>
      </c>
      <c r="M18" s="35" t="s">
        <v>82</v>
      </c>
      <c r="N18" s="35">
        <v>55431</v>
      </c>
      <c r="W18" s="35">
        <v>1</v>
      </c>
      <c r="X18" s="35">
        <v>1</v>
      </c>
      <c r="Y18" s="35">
        <v>6.8627484142780304E-2</v>
      </c>
      <c r="Z18" s="35">
        <v>2.2173040000000001E-2</v>
      </c>
      <c r="AA18" s="35">
        <v>2.1149020000000001E-2</v>
      </c>
      <c r="AB18" s="35">
        <v>1.7884340000000002E-2</v>
      </c>
    </row>
    <row r="19" spans="1:28">
      <c r="A19" s="35">
        <v>15735</v>
      </c>
      <c r="B19" s="36">
        <v>42794</v>
      </c>
      <c r="C19" s="35">
        <v>65.05999755859375</v>
      </c>
      <c r="D19" s="35">
        <v>4.7159124165773392E-2</v>
      </c>
      <c r="E19" s="35">
        <v>188923</v>
      </c>
      <c r="J19" s="35">
        <v>79106</v>
      </c>
      <c r="K19" s="35">
        <v>12</v>
      </c>
      <c r="L19" s="35" t="s">
        <v>80</v>
      </c>
      <c r="M19" s="35" t="s">
        <v>82</v>
      </c>
      <c r="N19" s="35">
        <v>55431</v>
      </c>
      <c r="W19" s="35">
        <v>1</v>
      </c>
      <c r="X19" s="35">
        <v>1</v>
      </c>
      <c r="Y19" s="35">
        <v>4.7159124165773392E-2</v>
      </c>
      <c r="Z19" s="35">
        <v>3.2623440000000004E-2</v>
      </c>
      <c r="AA19" s="35">
        <v>3.052057E-2</v>
      </c>
      <c r="AB19" s="35">
        <v>3.7198260000000004E-2</v>
      </c>
    </row>
    <row r="20" spans="1:28">
      <c r="A20" s="35">
        <v>15735</v>
      </c>
      <c r="B20" s="36">
        <v>42825</v>
      </c>
      <c r="C20" s="35">
        <v>74.360000610351562</v>
      </c>
      <c r="D20" s="35">
        <v>0.14294502139091492</v>
      </c>
      <c r="E20" s="35">
        <v>188923</v>
      </c>
      <c r="J20" s="35">
        <v>108209</v>
      </c>
      <c r="K20" s="35">
        <v>12</v>
      </c>
      <c r="L20" s="35" t="s">
        <v>80</v>
      </c>
      <c r="M20" s="35" t="s">
        <v>82</v>
      </c>
      <c r="N20" s="35">
        <v>55431</v>
      </c>
      <c r="W20" s="35">
        <v>1</v>
      </c>
      <c r="X20" s="35">
        <v>1</v>
      </c>
      <c r="Y20" s="35">
        <v>0.14294502139091492</v>
      </c>
      <c r="Z20" s="35">
        <v>2.0642049999999999E-3</v>
      </c>
      <c r="AA20" s="35">
        <v>1.938815E-4</v>
      </c>
      <c r="AB20" s="35">
        <v>-3.8923020000000003E-4</v>
      </c>
    </row>
    <row r="21" spans="1:28">
      <c r="A21" s="35">
        <v>15735</v>
      </c>
      <c r="B21" s="36">
        <v>42853</v>
      </c>
      <c r="C21" s="35">
        <v>75.199996948242188</v>
      </c>
      <c r="D21" s="35">
        <v>2.0472113043069839E-2</v>
      </c>
      <c r="E21" s="35">
        <v>188923</v>
      </c>
      <c r="J21" s="35">
        <v>90659</v>
      </c>
      <c r="K21" s="35">
        <v>12</v>
      </c>
      <c r="L21" s="35" t="s">
        <v>80</v>
      </c>
      <c r="M21" s="35" t="s">
        <v>82</v>
      </c>
      <c r="N21" s="35">
        <v>55431</v>
      </c>
      <c r="O21" s="35">
        <v>1262</v>
      </c>
      <c r="P21" s="35">
        <v>0.68230998516082764</v>
      </c>
      <c r="Q21" s="35">
        <v>0</v>
      </c>
      <c r="R21" s="35">
        <v>0</v>
      </c>
      <c r="W21" s="35">
        <v>1</v>
      </c>
      <c r="X21" s="35">
        <v>1</v>
      </c>
      <c r="Y21" s="35">
        <v>1.1296346783638E-2</v>
      </c>
      <c r="Z21" s="35">
        <v>9.656754E-3</v>
      </c>
      <c r="AA21" s="35">
        <v>8.5380430000000004E-3</v>
      </c>
      <c r="AB21" s="35">
        <v>9.0912170000000004E-3</v>
      </c>
    </row>
    <row r="22" spans="1:28">
      <c r="A22" s="35">
        <v>15735</v>
      </c>
      <c r="B22" s="36">
        <v>42886</v>
      </c>
      <c r="C22" s="35">
        <v>86.720001220703125</v>
      </c>
      <c r="D22" s="35">
        <v>0.15319155156612396</v>
      </c>
      <c r="E22" s="35">
        <v>188923</v>
      </c>
      <c r="J22" s="35">
        <v>144228</v>
      </c>
      <c r="K22" s="35">
        <v>12</v>
      </c>
      <c r="L22" s="35" t="s">
        <v>80</v>
      </c>
      <c r="M22" s="35" t="s">
        <v>82</v>
      </c>
      <c r="N22" s="35">
        <v>55431</v>
      </c>
      <c r="W22" s="35">
        <v>1</v>
      </c>
      <c r="X22" s="35">
        <v>1</v>
      </c>
      <c r="Y22" s="35">
        <v>0.15319155156612396</v>
      </c>
      <c r="Z22" s="35">
        <v>9.3348820000000009E-3</v>
      </c>
      <c r="AA22" s="35">
        <v>6.9850200000000006E-3</v>
      </c>
      <c r="AB22" s="35">
        <v>1.157621E-2</v>
      </c>
    </row>
    <row r="23" spans="1:28">
      <c r="A23" s="35">
        <v>15735</v>
      </c>
      <c r="B23" s="36">
        <v>42916</v>
      </c>
      <c r="C23" s="35">
        <v>86.019996643066406</v>
      </c>
      <c r="D23" s="35">
        <v>-8.07200837880373E-3</v>
      </c>
      <c r="E23" s="35">
        <v>188923</v>
      </c>
      <c r="J23" s="35">
        <v>109140</v>
      </c>
      <c r="K23" s="35">
        <v>12</v>
      </c>
      <c r="L23" s="35" t="s">
        <v>80</v>
      </c>
      <c r="M23" s="35" t="s">
        <v>82</v>
      </c>
      <c r="N23" s="35">
        <v>55431</v>
      </c>
      <c r="W23" s="35">
        <v>1</v>
      </c>
      <c r="X23" s="35">
        <v>1</v>
      </c>
      <c r="Y23" s="35">
        <v>-8.07200837880373E-3</v>
      </c>
      <c r="Z23" s="35">
        <v>9.5796500000000003E-3</v>
      </c>
      <c r="AA23" s="35">
        <v>7.6989550000000004E-3</v>
      </c>
      <c r="AB23" s="35">
        <v>4.8138320000000005E-3</v>
      </c>
    </row>
    <row r="24" spans="1:28">
      <c r="A24" s="35">
        <v>15735</v>
      </c>
      <c r="B24" s="36">
        <v>42947</v>
      </c>
      <c r="C24" s="35">
        <v>105.19000244140625</v>
      </c>
      <c r="D24" s="35">
        <v>0.22285522520542145</v>
      </c>
      <c r="E24" s="35">
        <v>188923</v>
      </c>
      <c r="J24" s="35">
        <v>182766</v>
      </c>
      <c r="K24" s="35">
        <v>12</v>
      </c>
      <c r="L24" s="35" t="s">
        <v>80</v>
      </c>
      <c r="M24" s="35" t="s">
        <v>82</v>
      </c>
      <c r="N24" s="35">
        <v>55431</v>
      </c>
      <c r="W24" s="35">
        <v>1</v>
      </c>
      <c r="X24" s="35">
        <v>1</v>
      </c>
      <c r="Y24" s="35">
        <v>0.22285522520542145</v>
      </c>
      <c r="Z24" s="35">
        <v>2.029371E-2</v>
      </c>
      <c r="AA24" s="35">
        <v>1.891019E-2</v>
      </c>
      <c r="AB24" s="35">
        <v>1.9348770000000001E-2</v>
      </c>
    </row>
    <row r="25" spans="1:28">
      <c r="A25" s="35">
        <v>15735</v>
      </c>
      <c r="B25" s="36">
        <v>42978</v>
      </c>
      <c r="C25" s="35">
        <v>114.48999786376953</v>
      </c>
      <c r="D25" s="35">
        <v>8.8411398231983185E-2</v>
      </c>
      <c r="E25" s="35">
        <v>188923</v>
      </c>
      <c r="J25" s="35">
        <v>186422</v>
      </c>
      <c r="K25" s="35">
        <v>12</v>
      </c>
      <c r="L25" s="35" t="s">
        <v>80</v>
      </c>
      <c r="M25" s="35" t="s">
        <v>82</v>
      </c>
      <c r="N25" s="35">
        <v>55431</v>
      </c>
      <c r="W25" s="35">
        <v>1</v>
      </c>
      <c r="X25" s="35">
        <v>1</v>
      </c>
      <c r="Y25" s="35">
        <v>8.8411398231983185E-2</v>
      </c>
      <c r="Z25" s="35">
        <v>1.593433E-3</v>
      </c>
      <c r="AA25" s="35">
        <v>-6.4462730000000004E-4</v>
      </c>
      <c r="AB25" s="35">
        <v>5.4649229999999998E-4</v>
      </c>
    </row>
    <row r="26" spans="1:28">
      <c r="A26" s="35">
        <v>15735</v>
      </c>
      <c r="B26" s="36">
        <v>43007</v>
      </c>
      <c r="C26" s="35">
        <v>110.48000335693359</v>
      </c>
      <c r="D26" s="35">
        <v>-3.5024844110012054E-2</v>
      </c>
      <c r="E26" s="35">
        <v>188923</v>
      </c>
      <c r="J26" s="35">
        <v>139816</v>
      </c>
      <c r="K26" s="35">
        <v>12</v>
      </c>
      <c r="L26" s="35" t="s">
        <v>80</v>
      </c>
      <c r="M26" s="35" t="s">
        <v>82</v>
      </c>
      <c r="N26" s="35">
        <v>55431</v>
      </c>
      <c r="W26" s="35">
        <v>1</v>
      </c>
      <c r="X26" s="35">
        <v>1</v>
      </c>
      <c r="Y26" s="35">
        <v>-3.5024844110012054E-2</v>
      </c>
      <c r="Z26" s="35">
        <v>2.375789E-2</v>
      </c>
      <c r="AA26" s="35">
        <v>2.215116E-2</v>
      </c>
      <c r="AB26" s="35">
        <v>1.9302900000000001E-2</v>
      </c>
    </row>
    <row r="27" spans="1:28">
      <c r="A27" s="35">
        <v>15735</v>
      </c>
      <c r="B27" s="36">
        <v>43039</v>
      </c>
      <c r="C27" s="35">
        <v>119.68000030517578</v>
      </c>
      <c r="D27" s="35">
        <v>8.3272963762283325E-2</v>
      </c>
      <c r="E27" s="35">
        <v>188923</v>
      </c>
      <c r="J27" s="35">
        <v>105490</v>
      </c>
      <c r="K27" s="35">
        <v>12</v>
      </c>
      <c r="L27" s="35" t="s">
        <v>80</v>
      </c>
      <c r="M27" s="35" t="s">
        <v>82</v>
      </c>
      <c r="N27" s="35">
        <v>55431</v>
      </c>
      <c r="W27" s="35">
        <v>1</v>
      </c>
      <c r="X27" s="35">
        <v>1</v>
      </c>
      <c r="Y27" s="35">
        <v>8.3272963762283325E-2</v>
      </c>
      <c r="Z27" s="35">
        <v>1.93113E-2</v>
      </c>
      <c r="AA27" s="35">
        <v>1.8209929999999999E-2</v>
      </c>
      <c r="AB27" s="35">
        <v>2.2188180000000002E-2</v>
      </c>
    </row>
    <row r="28" spans="1:28">
      <c r="A28" s="35">
        <v>15735</v>
      </c>
      <c r="B28" s="36">
        <v>43069</v>
      </c>
      <c r="C28" s="35">
        <v>108.59999847412109</v>
      </c>
      <c r="D28" s="35">
        <v>-9.2580229043960571E-2</v>
      </c>
      <c r="E28" s="35">
        <v>188954</v>
      </c>
      <c r="J28" s="35">
        <v>113782</v>
      </c>
      <c r="K28" s="35">
        <v>12</v>
      </c>
      <c r="L28" s="35" t="s">
        <v>80</v>
      </c>
      <c r="M28" s="35" t="s">
        <v>82</v>
      </c>
      <c r="N28" s="35">
        <v>55431</v>
      </c>
      <c r="W28" s="35">
        <v>1</v>
      </c>
      <c r="X28" s="35">
        <v>1</v>
      </c>
      <c r="Y28" s="35">
        <v>-9.2580229043960571E-2</v>
      </c>
      <c r="Z28" s="35">
        <v>2.725955E-2</v>
      </c>
      <c r="AA28" s="35">
        <v>2.493248E-2</v>
      </c>
      <c r="AB28" s="35">
        <v>2.8082599999999999E-2</v>
      </c>
    </row>
    <row r="29" spans="1:28">
      <c r="A29" s="35">
        <v>15735</v>
      </c>
      <c r="B29" s="36">
        <v>43098</v>
      </c>
      <c r="C29" s="35">
        <v>104.83999633789062</v>
      </c>
      <c r="D29" s="35">
        <v>-3.4622486680746078E-2</v>
      </c>
      <c r="E29" s="35">
        <v>188954</v>
      </c>
      <c r="J29" s="35">
        <v>88976</v>
      </c>
      <c r="K29" s="35">
        <v>12</v>
      </c>
      <c r="L29" s="35" t="s">
        <v>80</v>
      </c>
      <c r="M29" s="35" t="s">
        <v>82</v>
      </c>
      <c r="N29" s="35">
        <v>55431</v>
      </c>
      <c r="W29" s="35">
        <v>1</v>
      </c>
      <c r="X29" s="35">
        <v>1</v>
      </c>
      <c r="Y29" s="35">
        <v>-3.4622486680746078E-2</v>
      </c>
      <c r="Z29" s="35">
        <v>1.2128949999999999E-2</v>
      </c>
      <c r="AA29" s="35">
        <v>1.0273030000000001E-2</v>
      </c>
      <c r="AB29" s="35">
        <v>9.8316189999999998E-3</v>
      </c>
    </row>
    <row r="30" spans="1:28">
      <c r="A30" s="35">
        <v>15735</v>
      </c>
      <c r="B30" s="36">
        <v>43131</v>
      </c>
      <c r="C30" s="35">
        <v>119.5</v>
      </c>
      <c r="D30" s="35">
        <v>0.13983216881752014</v>
      </c>
      <c r="E30" s="35">
        <v>188954</v>
      </c>
      <c r="J30" s="35">
        <v>96671</v>
      </c>
      <c r="K30" s="35">
        <v>12</v>
      </c>
      <c r="L30" s="35" t="s">
        <v>80</v>
      </c>
      <c r="M30" s="35" t="s">
        <v>82</v>
      </c>
      <c r="N30" s="35">
        <v>55431</v>
      </c>
      <c r="W30" s="35">
        <v>1</v>
      </c>
      <c r="X30" s="35">
        <v>1</v>
      </c>
      <c r="Y30" s="35">
        <v>0.13983216881752014</v>
      </c>
      <c r="Z30" s="35">
        <v>5.0638450000000002E-2</v>
      </c>
      <c r="AA30" s="35">
        <v>4.9685609999999998E-2</v>
      </c>
      <c r="AB30" s="35">
        <v>5.6178730000000003E-2</v>
      </c>
    </row>
    <row r="31" spans="1:28">
      <c r="A31" s="35">
        <v>15735</v>
      </c>
      <c r="B31" s="36">
        <v>43159</v>
      </c>
      <c r="C31" s="35">
        <v>124.20999908447266</v>
      </c>
      <c r="D31" s="35">
        <v>3.9414219558238983E-2</v>
      </c>
      <c r="E31" s="35">
        <v>188954</v>
      </c>
      <c r="J31" s="35">
        <v>155265</v>
      </c>
      <c r="K31" s="35">
        <v>12</v>
      </c>
      <c r="L31" s="35" t="s">
        <v>80</v>
      </c>
      <c r="M31" s="35" t="s">
        <v>82</v>
      </c>
      <c r="N31" s="35">
        <v>55431</v>
      </c>
      <c r="W31" s="35">
        <v>1</v>
      </c>
      <c r="X31" s="35">
        <v>1</v>
      </c>
      <c r="Y31" s="35">
        <v>3.9414219558238983E-2</v>
      </c>
      <c r="Z31" s="35">
        <v>-3.9481330000000002E-2</v>
      </c>
      <c r="AA31" s="35">
        <v>-4.1349959999999998E-2</v>
      </c>
      <c r="AB31" s="35">
        <v>-3.8947380000000004E-2</v>
      </c>
    </row>
    <row r="32" spans="1:28">
      <c r="A32" s="35">
        <v>15735</v>
      </c>
      <c r="B32" s="36">
        <v>43188</v>
      </c>
      <c r="C32" s="35">
        <v>120.51999664306641</v>
      </c>
      <c r="D32" s="35">
        <v>-2.97077726572752E-2</v>
      </c>
      <c r="E32" s="35">
        <v>188954</v>
      </c>
      <c r="J32" s="35">
        <v>100015</v>
      </c>
      <c r="K32" s="35">
        <v>12</v>
      </c>
      <c r="L32" s="35" t="s">
        <v>80</v>
      </c>
      <c r="M32" s="35" t="s">
        <v>82</v>
      </c>
      <c r="N32" s="35">
        <v>55431</v>
      </c>
      <c r="W32" s="35">
        <v>1</v>
      </c>
      <c r="X32" s="35">
        <v>1</v>
      </c>
      <c r="Y32" s="35">
        <v>-2.97077726572752E-2</v>
      </c>
      <c r="Z32" s="35">
        <v>-1.8445340000000001E-2</v>
      </c>
      <c r="AA32" s="35">
        <v>-2.031177E-2</v>
      </c>
      <c r="AB32" s="35">
        <v>-2.688451E-2</v>
      </c>
    </row>
    <row r="33" spans="1:28">
      <c r="A33" s="35">
        <v>15735</v>
      </c>
      <c r="B33" s="36">
        <v>43220</v>
      </c>
      <c r="C33" s="35">
        <v>122.68000030517578</v>
      </c>
      <c r="D33" s="35">
        <v>2.5216758251190186E-2</v>
      </c>
      <c r="E33" s="35">
        <v>188954</v>
      </c>
      <c r="J33" s="35">
        <v>71089</v>
      </c>
      <c r="K33" s="35">
        <v>12</v>
      </c>
      <c r="L33" s="35" t="s">
        <v>80</v>
      </c>
      <c r="M33" s="35" t="s">
        <v>82</v>
      </c>
      <c r="N33" s="35">
        <v>55431</v>
      </c>
      <c r="O33" s="35">
        <v>1262</v>
      </c>
      <c r="P33" s="35">
        <v>0.87911999225616455</v>
      </c>
      <c r="Q33" s="35">
        <v>0</v>
      </c>
      <c r="R33" s="35">
        <v>0</v>
      </c>
      <c r="W33" s="35">
        <v>1</v>
      </c>
      <c r="X33" s="35">
        <v>1</v>
      </c>
      <c r="Y33" s="35">
        <v>1.792236790060997E-2</v>
      </c>
      <c r="Z33" s="35">
        <v>4.6918850000000007E-3</v>
      </c>
      <c r="AA33" s="35">
        <v>3.5840030000000001E-3</v>
      </c>
      <c r="AB33" s="35">
        <v>2.7188010000000003E-3</v>
      </c>
    </row>
    <row r="34" spans="1:28">
      <c r="A34" s="35">
        <v>15735</v>
      </c>
      <c r="B34" s="36">
        <v>43251</v>
      </c>
      <c r="C34" s="35">
        <v>131.35000610351562</v>
      </c>
      <c r="D34" s="35">
        <v>7.0671714842319489E-2</v>
      </c>
      <c r="E34" s="35">
        <v>188646</v>
      </c>
      <c r="J34" s="35">
        <v>94242</v>
      </c>
      <c r="K34" s="35">
        <v>12</v>
      </c>
      <c r="L34" s="35" t="s">
        <v>80</v>
      </c>
      <c r="M34" s="35" t="s">
        <v>82</v>
      </c>
      <c r="N34" s="35">
        <v>55431</v>
      </c>
      <c r="W34" s="35">
        <v>1</v>
      </c>
      <c r="X34" s="35">
        <v>1</v>
      </c>
      <c r="Y34" s="35">
        <v>7.0671714842319489E-2</v>
      </c>
      <c r="Z34" s="35">
        <v>2.6164449999999999E-2</v>
      </c>
      <c r="AA34" s="35">
        <v>2.3868250000000001E-2</v>
      </c>
      <c r="AB34" s="35">
        <v>2.1608350000000002E-2</v>
      </c>
    </row>
    <row r="35" spans="1:28">
      <c r="A35" s="35">
        <v>15735</v>
      </c>
      <c r="B35" s="36">
        <v>43280</v>
      </c>
      <c r="C35" s="35">
        <v>135.00999450683594</v>
      </c>
      <c r="D35" s="35">
        <v>2.7864394709467888E-2</v>
      </c>
      <c r="E35" s="35">
        <v>188646</v>
      </c>
      <c r="J35" s="35">
        <v>88600</v>
      </c>
      <c r="K35" s="35">
        <v>12</v>
      </c>
      <c r="L35" s="35" t="s">
        <v>80</v>
      </c>
      <c r="M35" s="35" t="s">
        <v>82</v>
      </c>
      <c r="N35" s="35">
        <v>55431</v>
      </c>
      <c r="W35" s="35">
        <v>1</v>
      </c>
      <c r="X35" s="35">
        <v>1</v>
      </c>
      <c r="Y35" s="35">
        <v>2.7864394709467888E-2</v>
      </c>
      <c r="Z35" s="35">
        <v>5.365018E-3</v>
      </c>
      <c r="AA35" s="35">
        <v>3.5816470000000003E-3</v>
      </c>
      <c r="AB35" s="35">
        <v>4.8424000000000002E-3</v>
      </c>
    </row>
    <row r="36" spans="1:28">
      <c r="A36" s="35">
        <v>15735</v>
      </c>
      <c r="B36" s="36">
        <v>43312</v>
      </c>
      <c r="C36" s="35">
        <v>132.6199951171875</v>
      </c>
      <c r="D36" s="35">
        <v>-1.7702389508485794E-2</v>
      </c>
      <c r="E36" s="35">
        <v>188646</v>
      </c>
      <c r="J36" s="35">
        <v>139591</v>
      </c>
      <c r="K36" s="35">
        <v>12</v>
      </c>
      <c r="L36" s="35" t="s">
        <v>80</v>
      </c>
      <c r="M36" s="35" t="s">
        <v>82</v>
      </c>
      <c r="N36" s="35">
        <v>55431</v>
      </c>
      <c r="W36" s="35">
        <v>1</v>
      </c>
      <c r="X36" s="35">
        <v>1</v>
      </c>
      <c r="Y36" s="35">
        <v>-1.7702389508485794E-2</v>
      </c>
      <c r="Z36" s="35">
        <v>3.1603569999999997E-2</v>
      </c>
      <c r="AA36" s="35">
        <v>3.0467890000000001E-2</v>
      </c>
      <c r="AB36" s="35">
        <v>3.6021589999999999E-2</v>
      </c>
    </row>
    <row r="37" spans="1:28">
      <c r="A37" s="35">
        <v>15735</v>
      </c>
      <c r="B37" s="36">
        <v>43343</v>
      </c>
      <c r="C37" s="35">
        <v>131.08999633789062</v>
      </c>
      <c r="D37" s="35">
        <v>-1.1536712758243084E-2</v>
      </c>
      <c r="E37" s="35">
        <v>188646</v>
      </c>
      <c r="J37" s="35">
        <v>270038</v>
      </c>
      <c r="K37" s="35">
        <v>12</v>
      </c>
      <c r="L37" s="35" t="s">
        <v>80</v>
      </c>
      <c r="M37" s="35" t="s">
        <v>82</v>
      </c>
      <c r="N37" s="35">
        <v>55431</v>
      </c>
      <c r="W37" s="35">
        <v>1</v>
      </c>
      <c r="X37" s="35">
        <v>1</v>
      </c>
      <c r="Y37" s="35">
        <v>-1.1536712758243084E-2</v>
      </c>
      <c r="Z37" s="35">
        <v>3.0233019999999999E-2</v>
      </c>
      <c r="AA37" s="35">
        <v>2.7765439999999999E-2</v>
      </c>
      <c r="AB37" s="35">
        <v>3.026322E-2</v>
      </c>
    </row>
    <row r="38" spans="1:28">
      <c r="A38" s="35">
        <v>15735</v>
      </c>
      <c r="B38" s="36">
        <v>43371</v>
      </c>
      <c r="C38" s="35">
        <v>136.91000366210938</v>
      </c>
      <c r="D38" s="35">
        <v>4.4397037476301193E-2</v>
      </c>
      <c r="E38" s="35">
        <v>188646</v>
      </c>
      <c r="J38" s="35">
        <v>133494</v>
      </c>
      <c r="K38" s="35">
        <v>12</v>
      </c>
      <c r="L38" s="35" t="s">
        <v>80</v>
      </c>
      <c r="M38" s="35" t="s">
        <v>82</v>
      </c>
      <c r="N38" s="35">
        <v>55431</v>
      </c>
      <c r="W38" s="35">
        <v>1</v>
      </c>
      <c r="X38" s="35">
        <v>1</v>
      </c>
      <c r="Y38" s="35">
        <v>4.4397037476301193E-2</v>
      </c>
      <c r="Z38" s="35">
        <v>4.2462880000000003E-4</v>
      </c>
      <c r="AA38" s="35">
        <v>-1.2119070000000001E-3</v>
      </c>
      <c r="AB38" s="35">
        <v>4.2943010000000004E-3</v>
      </c>
    </row>
    <row r="39" spans="1:28">
      <c r="A39" s="35">
        <v>15735</v>
      </c>
      <c r="B39" s="36">
        <v>43404</v>
      </c>
      <c r="C39" s="35">
        <v>117.11000061035156</v>
      </c>
      <c r="D39" s="35">
        <v>-0.14462056756019592</v>
      </c>
      <c r="E39" s="35">
        <v>188646</v>
      </c>
      <c r="J39" s="35">
        <v>188659</v>
      </c>
      <c r="K39" s="35">
        <v>12</v>
      </c>
      <c r="L39" s="35" t="s">
        <v>80</v>
      </c>
      <c r="M39" s="35" t="s">
        <v>82</v>
      </c>
      <c r="N39" s="35">
        <v>55431</v>
      </c>
      <c r="W39" s="35">
        <v>1</v>
      </c>
      <c r="X39" s="35">
        <v>1</v>
      </c>
      <c r="Y39" s="35">
        <v>-0.14462056756019592</v>
      </c>
      <c r="Z39" s="35">
        <v>-7.4045410000000006E-2</v>
      </c>
      <c r="AA39" s="35">
        <v>-7.5113100000000002E-2</v>
      </c>
      <c r="AB39" s="35">
        <v>-6.9403359999999997E-2</v>
      </c>
    </row>
    <row r="40" spans="1:28">
      <c r="A40" s="35">
        <v>15735</v>
      </c>
      <c r="B40" s="36">
        <v>43434</v>
      </c>
      <c r="C40" s="35">
        <v>109.59999847412109</v>
      </c>
      <c r="D40" s="35">
        <v>-6.4127758145332336E-2</v>
      </c>
      <c r="E40" s="35">
        <v>188646</v>
      </c>
      <c r="J40" s="35">
        <v>145119</v>
      </c>
      <c r="K40" s="35">
        <v>12</v>
      </c>
      <c r="L40" s="35" t="s">
        <v>80</v>
      </c>
      <c r="M40" s="35" t="s">
        <v>82</v>
      </c>
      <c r="N40" s="35">
        <v>55431</v>
      </c>
      <c r="W40" s="35">
        <v>1</v>
      </c>
      <c r="X40" s="35">
        <v>1</v>
      </c>
      <c r="Y40" s="35">
        <v>-6.4127758145332336E-2</v>
      </c>
      <c r="Z40" s="35">
        <v>1.8512150000000002E-2</v>
      </c>
      <c r="AA40" s="35">
        <v>1.6171089999999999E-2</v>
      </c>
      <c r="AB40" s="35">
        <v>1.7859380000000001E-2</v>
      </c>
    </row>
    <row r="41" spans="1:28">
      <c r="A41" s="35">
        <v>15735</v>
      </c>
      <c r="B41" s="36">
        <v>43465</v>
      </c>
      <c r="C41" s="35">
        <v>99.44000244140625</v>
      </c>
      <c r="D41" s="35">
        <v>-9.2700697481632233E-2</v>
      </c>
      <c r="E41" s="35">
        <v>188646</v>
      </c>
      <c r="J41" s="35">
        <v>93173</v>
      </c>
      <c r="K41" s="35">
        <v>12</v>
      </c>
      <c r="L41" s="35" t="s">
        <v>80</v>
      </c>
      <c r="M41" s="35" t="s">
        <v>82</v>
      </c>
      <c r="N41" s="35">
        <v>55431</v>
      </c>
      <c r="W41" s="35">
        <v>1</v>
      </c>
      <c r="X41" s="35">
        <v>1</v>
      </c>
      <c r="Y41" s="35">
        <v>-9.2700697481632233E-2</v>
      </c>
      <c r="Z41" s="35">
        <v>-8.9890029999999996E-2</v>
      </c>
      <c r="AA41" s="35">
        <v>-9.2124369999999997E-2</v>
      </c>
      <c r="AB41" s="35">
        <v>-9.1776949999999996E-2</v>
      </c>
    </row>
    <row r="42" spans="1:28">
      <c r="A42" s="35">
        <v>15735</v>
      </c>
      <c r="B42" s="36">
        <v>43496</v>
      </c>
      <c r="C42" s="35">
        <v>126.30000305175781</v>
      </c>
      <c r="D42" s="35">
        <v>0.27011263370513916</v>
      </c>
      <c r="E42" s="35">
        <v>188646</v>
      </c>
      <c r="J42" s="35">
        <v>100210</v>
      </c>
      <c r="K42" s="35">
        <v>12</v>
      </c>
      <c r="L42" s="35" t="s">
        <v>80</v>
      </c>
      <c r="M42" s="35" t="s">
        <v>82</v>
      </c>
      <c r="N42" s="35">
        <v>55431</v>
      </c>
      <c r="W42" s="35">
        <v>1</v>
      </c>
      <c r="X42" s="35">
        <v>1</v>
      </c>
      <c r="Y42" s="35">
        <v>0.27011263370513916</v>
      </c>
      <c r="Z42" s="35">
        <v>8.8293910000000003E-2</v>
      </c>
      <c r="AA42" s="35">
        <v>8.7067279999999997E-2</v>
      </c>
      <c r="AB42" s="35">
        <v>7.8684400000000002E-2</v>
      </c>
    </row>
    <row r="43" spans="1:28">
      <c r="A43" s="35">
        <v>15735</v>
      </c>
      <c r="B43" s="36">
        <v>43524</v>
      </c>
      <c r="C43" s="35">
        <v>128.25999450683594</v>
      </c>
      <c r="D43" s="35">
        <v>1.5518538653850555E-2</v>
      </c>
      <c r="E43" s="35">
        <v>187921</v>
      </c>
      <c r="J43" s="35">
        <v>72155</v>
      </c>
      <c r="K43" s="35">
        <v>12</v>
      </c>
      <c r="L43" s="35" t="s">
        <v>80</v>
      </c>
      <c r="M43" s="35" t="s">
        <v>82</v>
      </c>
      <c r="N43" s="35">
        <v>55431</v>
      </c>
      <c r="W43" s="35">
        <v>1</v>
      </c>
      <c r="X43" s="35">
        <v>1</v>
      </c>
      <c r="Y43" s="35">
        <v>1.5518538653850555E-2</v>
      </c>
      <c r="Z43" s="35">
        <v>3.2724210000000004E-2</v>
      </c>
      <c r="AA43" s="35">
        <v>3.0666189999999999E-2</v>
      </c>
      <c r="AB43" s="35">
        <v>2.9728930000000001E-2</v>
      </c>
    </row>
    <row r="44" spans="1:28">
      <c r="A44" s="35">
        <v>15735</v>
      </c>
      <c r="B44" s="36">
        <v>43553</v>
      </c>
      <c r="C44" s="35">
        <v>133.80000305175781</v>
      </c>
      <c r="D44" s="35">
        <v>4.3193582445383072E-2</v>
      </c>
      <c r="E44" s="35">
        <v>187921</v>
      </c>
      <c r="J44" s="35">
        <v>64880</v>
      </c>
      <c r="K44" s="35">
        <v>12</v>
      </c>
      <c r="L44" s="35" t="s">
        <v>80</v>
      </c>
      <c r="M44" s="35" t="s">
        <v>82</v>
      </c>
      <c r="N44" s="35">
        <v>55431</v>
      </c>
      <c r="W44" s="35">
        <v>1</v>
      </c>
      <c r="X44" s="35">
        <v>1</v>
      </c>
      <c r="Y44" s="35">
        <v>4.3193582445383072E-2</v>
      </c>
      <c r="Z44" s="35">
        <v>1.296229E-2</v>
      </c>
      <c r="AA44" s="35">
        <v>1.114004E-2</v>
      </c>
      <c r="AB44" s="35">
        <v>1.7924289999999999E-2</v>
      </c>
    </row>
    <row r="45" spans="1:28">
      <c r="A45" s="35">
        <v>15735</v>
      </c>
      <c r="B45" s="36">
        <v>43585</v>
      </c>
      <c r="C45" s="35">
        <v>136.02999877929688</v>
      </c>
      <c r="D45" s="35">
        <v>2.5366185232996941E-2</v>
      </c>
      <c r="E45" s="35">
        <v>187921</v>
      </c>
      <c r="J45" s="35">
        <v>77530</v>
      </c>
      <c r="K45" s="35">
        <v>12</v>
      </c>
      <c r="L45" s="35" t="s">
        <v>80</v>
      </c>
      <c r="M45" s="35" t="s">
        <v>82</v>
      </c>
      <c r="N45" s="35">
        <v>55431</v>
      </c>
      <c r="O45" s="35">
        <v>1262</v>
      </c>
      <c r="P45" s="35">
        <v>1.1640000343322754</v>
      </c>
      <c r="Q45" s="35">
        <v>0</v>
      </c>
      <c r="R45" s="35">
        <v>0</v>
      </c>
      <c r="W45" s="35">
        <v>1</v>
      </c>
      <c r="X45" s="35">
        <v>1</v>
      </c>
      <c r="Y45" s="35">
        <v>1.6666634008288383E-2</v>
      </c>
      <c r="Z45" s="35">
        <v>3.789327E-2</v>
      </c>
      <c r="AA45" s="35">
        <v>3.6700049999999998E-2</v>
      </c>
      <c r="AB45" s="35">
        <v>3.9313439999999998E-2</v>
      </c>
    </row>
    <row r="46" spans="1:28">
      <c r="A46" s="35">
        <v>15735</v>
      </c>
      <c r="B46" s="36">
        <v>43616</v>
      </c>
      <c r="C46" s="35">
        <v>143.02000427246094</v>
      </c>
      <c r="D46" s="35">
        <v>5.138576403260231E-2</v>
      </c>
      <c r="E46" s="35">
        <v>187921</v>
      </c>
      <c r="J46" s="35">
        <v>133446</v>
      </c>
      <c r="K46" s="35">
        <v>12</v>
      </c>
      <c r="L46" s="35" t="s">
        <v>80</v>
      </c>
      <c r="M46" s="35" t="s">
        <v>82</v>
      </c>
      <c r="N46" s="35">
        <v>55431</v>
      </c>
      <c r="W46" s="35">
        <v>1</v>
      </c>
      <c r="X46" s="35">
        <v>1</v>
      </c>
      <c r="Y46" s="35">
        <v>5.138576403260231E-2</v>
      </c>
      <c r="Z46" s="35">
        <v>-6.167856E-2</v>
      </c>
      <c r="AA46" s="35">
        <v>-6.3898140000000006E-2</v>
      </c>
      <c r="AB46" s="35">
        <v>-6.5777730000000006E-2</v>
      </c>
    </row>
    <row r="47" spans="1:28">
      <c r="A47" s="35">
        <v>15735</v>
      </c>
      <c r="B47" s="36">
        <v>43644</v>
      </c>
      <c r="C47" s="35">
        <v>161.41999816894531</v>
      </c>
      <c r="D47" s="35">
        <v>0.12865328788757324</v>
      </c>
      <c r="E47" s="35">
        <v>187921</v>
      </c>
      <c r="J47" s="35">
        <v>81788</v>
      </c>
      <c r="K47" s="35">
        <v>12</v>
      </c>
      <c r="L47" s="35" t="s">
        <v>80</v>
      </c>
      <c r="M47" s="35" t="s">
        <v>82</v>
      </c>
      <c r="N47" s="35">
        <v>55431</v>
      </c>
      <c r="W47" s="35">
        <v>1</v>
      </c>
      <c r="X47" s="35">
        <v>1</v>
      </c>
      <c r="Y47" s="35">
        <v>0.12865328788757324</v>
      </c>
      <c r="Z47" s="35">
        <v>6.7278859999999996E-2</v>
      </c>
      <c r="AA47" s="35">
        <v>6.5283019999999997E-2</v>
      </c>
      <c r="AB47" s="35">
        <v>6.8930190000000002E-2</v>
      </c>
    </row>
    <row r="48" spans="1:28">
      <c r="A48" s="35">
        <v>15735</v>
      </c>
      <c r="B48" s="36">
        <v>43677</v>
      </c>
      <c r="C48" s="35">
        <v>161.08000183105469</v>
      </c>
      <c r="D48" s="35">
        <v>-2.1062837913632393E-3</v>
      </c>
      <c r="E48" s="35">
        <v>187921</v>
      </c>
      <c r="J48" s="35">
        <v>75104</v>
      </c>
      <c r="K48" s="35">
        <v>12</v>
      </c>
      <c r="L48" s="35" t="s">
        <v>80</v>
      </c>
      <c r="M48" s="35" t="s">
        <v>82</v>
      </c>
      <c r="N48" s="35">
        <v>55431</v>
      </c>
      <c r="W48" s="35">
        <v>1</v>
      </c>
      <c r="X48" s="35">
        <v>1</v>
      </c>
      <c r="Y48" s="35">
        <v>-2.1062837913632393E-3</v>
      </c>
      <c r="Z48" s="35">
        <v>1.185431E-2</v>
      </c>
      <c r="AA48" s="35">
        <v>1.0701469999999999E-2</v>
      </c>
      <c r="AB48" s="35">
        <v>1.312819E-2</v>
      </c>
    </row>
    <row r="49" spans="1:28">
      <c r="A49" s="35">
        <v>15735</v>
      </c>
      <c r="B49" s="36">
        <v>43707</v>
      </c>
      <c r="C49" s="35">
        <v>157.75</v>
      </c>
      <c r="D49" s="35">
        <v>-2.067296952009201E-2</v>
      </c>
      <c r="E49" s="35">
        <v>185408</v>
      </c>
      <c r="J49" s="35">
        <v>94692</v>
      </c>
      <c r="K49" s="35">
        <v>12</v>
      </c>
      <c r="L49" s="35" t="s">
        <v>80</v>
      </c>
      <c r="M49" s="35" t="s">
        <v>82</v>
      </c>
      <c r="N49" s="35">
        <v>55431</v>
      </c>
      <c r="W49" s="35">
        <v>1</v>
      </c>
      <c r="X49" s="35">
        <v>1</v>
      </c>
      <c r="Y49" s="35">
        <v>-2.067296952009201E-2</v>
      </c>
      <c r="Z49" s="35">
        <v>-2.0339329999999999E-2</v>
      </c>
      <c r="AA49" s="35">
        <v>-2.237188E-2</v>
      </c>
      <c r="AB49" s="35">
        <v>-1.8091650000000001E-2</v>
      </c>
    </row>
    <row r="50" spans="1:28">
      <c r="A50" s="35">
        <v>15735</v>
      </c>
      <c r="B50" s="36">
        <v>43738</v>
      </c>
      <c r="C50" s="35">
        <v>154.08999633789062</v>
      </c>
      <c r="D50" s="35">
        <v>-2.3201290518045425E-2</v>
      </c>
      <c r="E50" s="35">
        <v>185408</v>
      </c>
      <c r="J50" s="35">
        <v>106802</v>
      </c>
      <c r="K50" s="35">
        <v>12</v>
      </c>
      <c r="L50" s="35" t="s">
        <v>80</v>
      </c>
      <c r="M50" s="35" t="s">
        <v>82</v>
      </c>
      <c r="N50" s="35">
        <v>55431</v>
      </c>
      <c r="W50" s="35">
        <v>1</v>
      </c>
      <c r="X50" s="35">
        <v>1</v>
      </c>
      <c r="Y50" s="35">
        <v>-2.3201290518045425E-2</v>
      </c>
      <c r="Z50" s="35">
        <v>1.6032970000000001E-2</v>
      </c>
      <c r="AA50" s="35">
        <v>1.416891E-2</v>
      </c>
      <c r="AB50" s="35">
        <v>1.7181169999999999E-2</v>
      </c>
    </row>
    <row r="51" spans="1:28">
      <c r="A51" s="35">
        <v>15735</v>
      </c>
      <c r="B51" s="36">
        <v>43769</v>
      </c>
      <c r="C51" s="35">
        <v>160.1199951171875</v>
      </c>
      <c r="D51" s="35">
        <v>3.9132967591285706E-2</v>
      </c>
      <c r="E51" s="35">
        <v>185533</v>
      </c>
      <c r="J51" s="35">
        <v>79140</v>
      </c>
      <c r="K51" s="35">
        <v>12</v>
      </c>
      <c r="L51" s="35" t="s">
        <v>80</v>
      </c>
      <c r="M51" s="35" t="s">
        <v>82</v>
      </c>
      <c r="N51" s="35">
        <v>55431</v>
      </c>
      <c r="W51" s="35">
        <v>1</v>
      </c>
      <c r="X51" s="35">
        <v>1</v>
      </c>
      <c r="Y51" s="35">
        <v>3.9132967591285706E-2</v>
      </c>
      <c r="Z51" s="35">
        <v>1.9255939999999999E-2</v>
      </c>
      <c r="AA51" s="35">
        <v>1.808529E-2</v>
      </c>
      <c r="AB51" s="35">
        <v>2.0431750000000002E-2</v>
      </c>
    </row>
    <row r="52" spans="1:28">
      <c r="A52" s="35">
        <v>15735</v>
      </c>
      <c r="B52" s="36">
        <v>43798</v>
      </c>
      <c r="C52" s="35">
        <v>168.27000427246094</v>
      </c>
      <c r="D52" s="35">
        <v>5.0899382680654526E-2</v>
      </c>
      <c r="E52" s="35">
        <v>185533</v>
      </c>
      <c r="J52" s="35">
        <v>68410</v>
      </c>
      <c r="K52" s="35">
        <v>12</v>
      </c>
      <c r="L52" s="35" t="s">
        <v>80</v>
      </c>
      <c r="M52" s="35" t="s">
        <v>82</v>
      </c>
      <c r="N52" s="35">
        <v>55431</v>
      </c>
      <c r="W52" s="35">
        <v>1</v>
      </c>
      <c r="X52" s="35">
        <v>1</v>
      </c>
      <c r="Y52" s="35">
        <v>5.0899382680654526E-2</v>
      </c>
      <c r="Z52" s="35">
        <v>3.4996520000000003E-2</v>
      </c>
      <c r="AA52" s="35">
        <v>3.2983230000000002E-2</v>
      </c>
      <c r="AB52" s="35">
        <v>3.4047060000000004E-2</v>
      </c>
    </row>
    <row r="53" spans="1:28">
      <c r="A53" s="35">
        <v>15735</v>
      </c>
      <c r="B53" s="36">
        <v>43830</v>
      </c>
      <c r="C53" s="35">
        <v>165.53999328613281</v>
      </c>
      <c r="D53" s="35">
        <v>-1.622399128973484E-2</v>
      </c>
      <c r="E53" s="35">
        <v>185533</v>
      </c>
      <c r="J53" s="35">
        <v>48559</v>
      </c>
      <c r="K53" s="35">
        <v>12</v>
      </c>
      <c r="L53" s="35" t="s">
        <v>80</v>
      </c>
      <c r="M53" s="35" t="s">
        <v>82</v>
      </c>
      <c r="N53" s="35">
        <v>55431</v>
      </c>
      <c r="W53" s="35">
        <v>1</v>
      </c>
      <c r="X53" s="35">
        <v>1</v>
      </c>
      <c r="Y53" s="35">
        <v>-1.622399128973484E-2</v>
      </c>
      <c r="Z53" s="35">
        <v>2.8490680000000001E-2</v>
      </c>
      <c r="AA53" s="35">
        <v>2.624421E-2</v>
      </c>
      <c r="AB53" s="35">
        <v>2.8589800000000002E-2</v>
      </c>
    </row>
    <row r="54" spans="1:28">
      <c r="A54" s="35">
        <v>15735</v>
      </c>
      <c r="B54" s="36">
        <v>43861</v>
      </c>
      <c r="C54" s="35">
        <v>168.82000732421875</v>
      </c>
      <c r="D54" s="35">
        <v>1.9814027473330498E-2</v>
      </c>
      <c r="E54" s="35">
        <v>185533</v>
      </c>
      <c r="J54" s="35">
        <v>75030</v>
      </c>
      <c r="K54" s="35">
        <v>12</v>
      </c>
      <c r="L54" s="35" t="s">
        <v>80</v>
      </c>
      <c r="M54" s="35" t="s">
        <v>82</v>
      </c>
      <c r="N54" s="35">
        <v>55431</v>
      </c>
      <c r="W54" s="35">
        <v>1</v>
      </c>
      <c r="X54" s="35">
        <v>1</v>
      </c>
      <c r="Y54" s="35">
        <v>1.9814027473330498E-2</v>
      </c>
      <c r="Z54" s="35">
        <v>-1.7277760000000001E-3</v>
      </c>
      <c r="AA54" s="35">
        <v>-2.8485160000000002E-3</v>
      </c>
      <c r="AB54" s="35">
        <v>-1.62809E-3</v>
      </c>
    </row>
    <row r="55" spans="1:28">
      <c r="A55" s="35">
        <v>15735</v>
      </c>
      <c r="B55" s="36">
        <v>43889</v>
      </c>
      <c r="C55" s="35">
        <v>157.75</v>
      </c>
      <c r="D55" s="35">
        <v>-6.5572842955589294E-2</v>
      </c>
      <c r="E55" s="35">
        <v>185283</v>
      </c>
      <c r="J55" s="35">
        <v>117574</v>
      </c>
      <c r="K55" s="35">
        <v>12</v>
      </c>
      <c r="L55" s="35" t="s">
        <v>80</v>
      </c>
      <c r="M55" s="35" t="s">
        <v>82</v>
      </c>
      <c r="N55" s="35">
        <v>55431</v>
      </c>
      <c r="W55" s="35">
        <v>1</v>
      </c>
      <c r="X55" s="35">
        <v>1</v>
      </c>
      <c r="Y55" s="35">
        <v>-6.5572842955589294E-2</v>
      </c>
      <c r="Z55" s="35">
        <v>-7.7918070000000006E-2</v>
      </c>
      <c r="AA55" s="35">
        <v>-7.9867670000000002E-2</v>
      </c>
      <c r="AB55" s="35">
        <v>-8.4110470000000007E-2</v>
      </c>
    </row>
    <row r="56" spans="1:28">
      <c r="A56" s="35">
        <v>15735</v>
      </c>
      <c r="B56" s="36">
        <v>43921</v>
      </c>
      <c r="C56" s="35">
        <v>152.57000732421875</v>
      </c>
      <c r="D56" s="35">
        <v>-3.283672034740448E-2</v>
      </c>
      <c r="E56" s="35">
        <v>185283</v>
      </c>
      <c r="J56" s="35">
        <v>193039</v>
      </c>
      <c r="K56" s="35">
        <v>12</v>
      </c>
      <c r="L56" s="35" t="s">
        <v>80</v>
      </c>
      <c r="M56" s="35" t="s">
        <v>82</v>
      </c>
      <c r="N56" s="35">
        <v>55431</v>
      </c>
      <c r="W56" s="35">
        <v>1</v>
      </c>
      <c r="X56" s="35">
        <v>1</v>
      </c>
      <c r="Y56" s="35">
        <v>-3.283672034740448E-2</v>
      </c>
      <c r="Z56" s="35">
        <v>-0.14173259999999999</v>
      </c>
      <c r="AA56" s="35">
        <v>-0.14368509999999998</v>
      </c>
      <c r="AB56" s="35">
        <v>-0.12511929999999999</v>
      </c>
    </row>
    <row r="57" spans="1:28">
      <c r="A57" s="35">
        <v>15735</v>
      </c>
      <c r="B57" s="36">
        <v>43951</v>
      </c>
      <c r="C57" s="35">
        <v>155.6199951171875</v>
      </c>
      <c r="D57" s="35">
        <v>2.8034131973981857E-2</v>
      </c>
      <c r="E57" s="35">
        <v>185283</v>
      </c>
      <c r="J57" s="35">
        <v>78603</v>
      </c>
      <c r="K57" s="35">
        <v>12</v>
      </c>
      <c r="L57" s="35" t="s">
        <v>80</v>
      </c>
      <c r="M57" s="35" t="s">
        <v>82</v>
      </c>
      <c r="N57" s="35">
        <v>55431</v>
      </c>
      <c r="O57" s="35">
        <v>1262</v>
      </c>
      <c r="P57" s="35">
        <v>1.227180004119873</v>
      </c>
      <c r="Q57" s="35">
        <v>0</v>
      </c>
      <c r="R57" s="35">
        <v>0</v>
      </c>
      <c r="W57" s="35">
        <v>1</v>
      </c>
      <c r="X57" s="35">
        <v>1</v>
      </c>
      <c r="Y57" s="35">
        <v>1.9990742206573486E-2</v>
      </c>
      <c r="Z57" s="35">
        <v>0.1296766</v>
      </c>
      <c r="AA57" s="35">
        <v>0.1284081</v>
      </c>
      <c r="AB57" s="35">
        <v>0.12684409999999999</v>
      </c>
    </row>
    <row r="58" spans="1:28">
      <c r="A58" s="35">
        <v>15735</v>
      </c>
      <c r="B58" s="36">
        <v>43980</v>
      </c>
      <c r="C58" s="35">
        <v>168.71000671386719</v>
      </c>
      <c r="D58" s="35">
        <v>8.4115229547023773E-2</v>
      </c>
      <c r="E58" s="35">
        <v>184748</v>
      </c>
      <c r="J58" s="35">
        <v>52593</v>
      </c>
      <c r="K58" s="35">
        <v>12</v>
      </c>
      <c r="L58" s="35" t="s">
        <v>80</v>
      </c>
      <c r="M58" s="35" t="s">
        <v>82</v>
      </c>
      <c r="N58" s="35">
        <v>55431</v>
      </c>
      <c r="W58" s="35">
        <v>1</v>
      </c>
      <c r="X58" s="35">
        <v>1</v>
      </c>
      <c r="Y58" s="35">
        <v>8.4115229547023773E-2</v>
      </c>
      <c r="Z58" s="35">
        <v>5.3738750000000002E-2</v>
      </c>
      <c r="AA58" s="35">
        <v>5.1688379999999999E-2</v>
      </c>
      <c r="AB58" s="35">
        <v>4.5281780000000001E-2</v>
      </c>
    </row>
    <row r="59" spans="1:28">
      <c r="A59" s="35">
        <v>15735</v>
      </c>
      <c r="B59" s="36">
        <v>44012</v>
      </c>
      <c r="C59" s="35">
        <v>171.00999450683594</v>
      </c>
      <c r="D59" s="35">
        <v>1.3632788322865963E-2</v>
      </c>
      <c r="E59" s="35">
        <v>184748</v>
      </c>
      <c r="J59" s="35">
        <v>48531</v>
      </c>
      <c r="K59" s="35">
        <v>12</v>
      </c>
      <c r="L59" s="35" t="s">
        <v>80</v>
      </c>
      <c r="M59" s="35" t="s">
        <v>82</v>
      </c>
      <c r="N59" s="35">
        <v>55431</v>
      </c>
      <c r="W59" s="35">
        <v>1</v>
      </c>
      <c r="X59" s="35">
        <v>1</v>
      </c>
      <c r="Y59" s="35">
        <v>1.3632788322865963E-2</v>
      </c>
      <c r="Z59" s="35">
        <v>2.5299080000000002E-2</v>
      </c>
      <c r="AA59" s="35">
        <v>2.3522040000000001E-2</v>
      </c>
      <c r="AB59" s="35">
        <v>1.8388399999999999E-2</v>
      </c>
    </row>
    <row r="60" spans="1:28">
      <c r="A60" s="35">
        <v>15735</v>
      </c>
      <c r="B60" s="36">
        <v>44043</v>
      </c>
      <c r="C60" s="35">
        <v>181.69999694824219</v>
      </c>
      <c r="D60" s="35">
        <v>6.2510982155799866E-2</v>
      </c>
      <c r="E60" s="35">
        <v>184748</v>
      </c>
      <c r="J60" s="35">
        <v>39555</v>
      </c>
      <c r="K60" s="35">
        <v>12</v>
      </c>
      <c r="L60" s="35" t="s">
        <v>80</v>
      </c>
      <c r="M60" s="35" t="s">
        <v>82</v>
      </c>
      <c r="N60" s="35">
        <v>55431</v>
      </c>
      <c r="W60" s="35">
        <v>1</v>
      </c>
      <c r="X60" s="35">
        <v>1</v>
      </c>
      <c r="Y60" s="35">
        <v>6.2510982155799866E-2</v>
      </c>
      <c r="Z60" s="35">
        <v>5.5528970000000004E-2</v>
      </c>
      <c r="AA60" s="35">
        <v>5.4408200000000004E-2</v>
      </c>
      <c r="AB60" s="35">
        <v>5.5101299999999999E-2</v>
      </c>
    </row>
    <row r="61" spans="1:28">
      <c r="A61" s="35">
        <v>15735</v>
      </c>
      <c r="B61" s="36">
        <v>44074</v>
      </c>
      <c r="C61" s="35">
        <v>194.75</v>
      </c>
      <c r="D61" s="35">
        <v>7.1821704506874084E-2</v>
      </c>
      <c r="E61" s="35">
        <v>184748</v>
      </c>
      <c r="J61" s="35">
        <v>42724</v>
      </c>
      <c r="K61" s="35">
        <v>12</v>
      </c>
      <c r="L61" s="35" t="s">
        <v>80</v>
      </c>
      <c r="M61" s="35" t="s">
        <v>82</v>
      </c>
      <c r="N61" s="35">
        <v>55431</v>
      </c>
      <c r="W61" s="35">
        <v>1</v>
      </c>
      <c r="X61" s="35">
        <v>1</v>
      </c>
      <c r="Y61" s="35">
        <v>7.1821704506874084E-2</v>
      </c>
      <c r="Z61" s="35">
        <v>6.844219E-2</v>
      </c>
      <c r="AA61" s="35">
        <v>6.6798079999999996E-2</v>
      </c>
      <c r="AB61" s="35">
        <v>7.0064689999999999E-2</v>
      </c>
    </row>
    <row r="62" spans="1:28">
      <c r="A62" s="35">
        <v>15735</v>
      </c>
      <c r="B62" s="36">
        <v>44104</v>
      </c>
      <c r="C62" s="35">
        <v>184.08999633789062</v>
      </c>
      <c r="D62" s="35">
        <v>-5.473686009645462E-2</v>
      </c>
      <c r="E62" s="35">
        <v>184748</v>
      </c>
      <c r="J62" s="35">
        <v>36340</v>
      </c>
      <c r="K62" s="35">
        <v>12</v>
      </c>
      <c r="L62" s="35" t="s">
        <v>80</v>
      </c>
      <c r="M62" s="35" t="s">
        <v>82</v>
      </c>
      <c r="N62" s="35">
        <v>55431</v>
      </c>
      <c r="W62" s="35">
        <v>1</v>
      </c>
      <c r="X62" s="35">
        <v>1</v>
      </c>
      <c r="Y62" s="35">
        <v>-5.473686009645462E-2</v>
      </c>
      <c r="Z62" s="35">
        <v>-3.5056490000000003E-2</v>
      </c>
      <c r="AA62" s="35">
        <v>-3.6515159999999998E-2</v>
      </c>
      <c r="AB62" s="35">
        <v>-3.9227959999999999E-2</v>
      </c>
    </row>
    <row r="63" spans="1:28">
      <c r="A63" s="35">
        <v>15735</v>
      </c>
      <c r="B63" s="36">
        <v>44134</v>
      </c>
      <c r="C63" s="35">
        <v>178.41999816894531</v>
      </c>
      <c r="D63" s="35">
        <v>-3.0800143256783485E-2</v>
      </c>
      <c r="E63" s="35">
        <v>184748</v>
      </c>
      <c r="J63" s="35">
        <v>57015</v>
      </c>
      <c r="K63" s="35">
        <v>12</v>
      </c>
      <c r="L63" s="35" t="s">
        <v>80</v>
      </c>
      <c r="M63" s="35" t="s">
        <v>82</v>
      </c>
      <c r="N63" s="35">
        <v>55431</v>
      </c>
      <c r="W63" s="35">
        <v>1</v>
      </c>
      <c r="X63" s="35">
        <v>1</v>
      </c>
      <c r="Y63" s="35">
        <v>-3.0800143256783485E-2</v>
      </c>
      <c r="Z63" s="35">
        <v>-2.0178500000000002E-2</v>
      </c>
      <c r="AA63" s="35">
        <v>-2.1217900000000001E-2</v>
      </c>
      <c r="AB63" s="35">
        <v>-2.7665780000000001E-2</v>
      </c>
    </row>
    <row r="64" spans="1:28">
      <c r="A64" s="35">
        <v>15735</v>
      </c>
      <c r="B64" s="36">
        <v>44165</v>
      </c>
      <c r="C64" s="35">
        <v>211.11000061035156</v>
      </c>
      <c r="D64" s="35">
        <v>0.18321938812732697</v>
      </c>
      <c r="E64" s="35">
        <v>184748</v>
      </c>
      <c r="J64" s="35">
        <v>66339</v>
      </c>
      <c r="K64" s="35">
        <v>12</v>
      </c>
      <c r="L64" s="35" t="s">
        <v>80</v>
      </c>
      <c r="M64" s="35" t="s">
        <v>82</v>
      </c>
      <c r="N64" s="35">
        <v>55431</v>
      </c>
      <c r="W64" s="35">
        <v>1</v>
      </c>
      <c r="X64" s="35">
        <v>1</v>
      </c>
      <c r="Y64" s="35">
        <v>0.18321938812732697</v>
      </c>
      <c r="Z64" s="35">
        <v>0.1237074</v>
      </c>
      <c r="AA64" s="35">
        <v>0.12201909999999999</v>
      </c>
      <c r="AB64" s="35">
        <v>0.10754569999999999</v>
      </c>
    </row>
    <row r="65" spans="1:28">
      <c r="A65" s="35">
        <v>15735</v>
      </c>
      <c r="B65" s="36">
        <v>44196</v>
      </c>
      <c r="C65" s="35">
        <v>229.52000427246094</v>
      </c>
      <c r="D65" s="35">
        <v>8.7205737829208374E-2</v>
      </c>
      <c r="E65" s="35">
        <v>184748</v>
      </c>
      <c r="J65" s="35">
        <v>55638</v>
      </c>
      <c r="K65" s="35">
        <v>12</v>
      </c>
      <c r="L65" s="35" t="s">
        <v>80</v>
      </c>
      <c r="M65" s="35" t="s">
        <v>82</v>
      </c>
      <c r="N65" s="35">
        <v>55431</v>
      </c>
      <c r="W65" s="35">
        <v>1</v>
      </c>
      <c r="X65" s="35">
        <v>1</v>
      </c>
      <c r="Y65" s="35">
        <v>8.7205737829208374E-2</v>
      </c>
      <c r="Z65" s="35">
        <v>4.5048499999999998E-2</v>
      </c>
      <c r="AA65" s="35">
        <v>4.3243830000000004E-2</v>
      </c>
      <c r="AB65" s="35">
        <v>3.7121410000000001E-2</v>
      </c>
    </row>
    <row r="66" spans="1:28">
      <c r="A66" s="35">
        <v>15735</v>
      </c>
      <c r="B66" s="36">
        <v>44225</v>
      </c>
      <c r="C66" s="35">
        <v>208.17999267578125</v>
      </c>
      <c r="D66" s="35">
        <v>-9.2976696789264679E-2</v>
      </c>
      <c r="E66" s="35">
        <v>184748</v>
      </c>
      <c r="J66" s="35">
        <v>69325</v>
      </c>
      <c r="K66" s="35">
        <v>12</v>
      </c>
      <c r="L66" s="35" t="s">
        <v>80</v>
      </c>
      <c r="M66" s="35" t="s">
        <v>82</v>
      </c>
      <c r="N66" s="35">
        <v>55431</v>
      </c>
      <c r="W66" s="35">
        <v>1</v>
      </c>
      <c r="X66" s="35">
        <v>1</v>
      </c>
      <c r="Y66" s="35">
        <v>-9.2976696789264679E-2</v>
      </c>
      <c r="Z66" s="35">
        <v>-6.3112859999999999E-4</v>
      </c>
      <c r="AA66" s="35">
        <v>-1.6106520000000002E-3</v>
      </c>
      <c r="AB66" s="35">
        <v>-1.113664E-2</v>
      </c>
    </row>
    <row r="67" spans="1:28">
      <c r="A67" s="35">
        <v>15735</v>
      </c>
      <c r="B67" s="36">
        <v>44253</v>
      </c>
      <c r="C67" s="35">
        <v>197.3800048828125</v>
      </c>
      <c r="D67" s="35">
        <v>-5.1878124475479126E-2</v>
      </c>
      <c r="E67" s="35">
        <v>184748</v>
      </c>
      <c r="J67" s="35">
        <v>79372</v>
      </c>
      <c r="K67" s="35">
        <v>12</v>
      </c>
      <c r="L67" s="35" t="s">
        <v>80</v>
      </c>
      <c r="M67" s="35" t="s">
        <v>82</v>
      </c>
      <c r="N67" s="35">
        <v>55431</v>
      </c>
      <c r="W67" s="35">
        <v>1</v>
      </c>
      <c r="X67" s="35">
        <v>1</v>
      </c>
      <c r="Y67" s="35">
        <v>-5.1878124475479126E-2</v>
      </c>
      <c r="Z67" s="35">
        <v>2.919633E-2</v>
      </c>
      <c r="AA67" s="35">
        <v>2.7888E-2</v>
      </c>
      <c r="AB67" s="35">
        <v>2.609148E-2</v>
      </c>
    </row>
    <row r="68" spans="1:28">
      <c r="A68" s="35">
        <v>15735</v>
      </c>
      <c r="B68" s="36">
        <v>44286</v>
      </c>
      <c r="C68" s="35">
        <v>209.27999877929688</v>
      </c>
      <c r="D68" s="35">
        <v>6.0289762914180756E-2</v>
      </c>
      <c r="E68" s="35">
        <v>184748</v>
      </c>
      <c r="J68" s="35">
        <v>86971</v>
      </c>
      <c r="K68" s="35">
        <v>12</v>
      </c>
      <c r="L68" s="35" t="s">
        <v>80</v>
      </c>
      <c r="M68" s="35" t="s">
        <v>82</v>
      </c>
      <c r="N68" s="35">
        <v>55431</v>
      </c>
      <c r="W68" s="35">
        <v>1</v>
      </c>
      <c r="X68" s="35">
        <v>1</v>
      </c>
      <c r="Y68" s="35">
        <v>6.0289762914180756E-2</v>
      </c>
      <c r="Z68" s="35">
        <v>3.0573220000000002E-2</v>
      </c>
      <c r="AA68" s="35">
        <v>2.9086050000000002E-2</v>
      </c>
      <c r="AB68" s="35">
        <v>4.2438629999999998E-2</v>
      </c>
    </row>
    <row r="69" spans="1:28">
      <c r="A69" s="35">
        <v>15735</v>
      </c>
      <c r="B69" s="36">
        <v>44316</v>
      </c>
      <c r="C69" s="35">
        <v>213.38999938964844</v>
      </c>
      <c r="D69" s="35">
        <v>2.4597670882940292E-2</v>
      </c>
      <c r="E69" s="35">
        <v>184748</v>
      </c>
      <c r="J69" s="35">
        <v>68589</v>
      </c>
      <c r="K69" s="35">
        <v>12</v>
      </c>
      <c r="L69" s="35" t="s">
        <v>80</v>
      </c>
      <c r="M69" s="35" t="s">
        <v>82</v>
      </c>
      <c r="N69" s="35">
        <v>55431</v>
      </c>
      <c r="O69" s="35">
        <v>1262</v>
      </c>
      <c r="P69" s="35">
        <v>1.0377999544143677</v>
      </c>
      <c r="Q69" s="35">
        <v>0</v>
      </c>
      <c r="R69" s="35">
        <v>0</v>
      </c>
      <c r="W69" s="35">
        <v>1</v>
      </c>
      <c r="X69" s="35">
        <v>1</v>
      </c>
      <c r="Y69" s="35">
        <v>1.963876374065876E-2</v>
      </c>
      <c r="Z69" s="35">
        <v>4.8191879999999999E-2</v>
      </c>
      <c r="AA69" s="35">
        <v>4.7300840000000004E-2</v>
      </c>
      <c r="AB69" s="35">
        <v>5.2425310000000003E-2</v>
      </c>
    </row>
    <row r="70" spans="1:28">
      <c r="A70" s="35">
        <v>15735</v>
      </c>
      <c r="B70" s="36">
        <v>44344</v>
      </c>
      <c r="C70" s="35">
        <v>210.91000366210938</v>
      </c>
      <c r="D70" s="35">
        <v>-1.1621893383562565E-2</v>
      </c>
      <c r="E70" s="35">
        <v>184935</v>
      </c>
      <c r="J70" s="35">
        <v>61996</v>
      </c>
      <c r="K70" s="35">
        <v>12</v>
      </c>
      <c r="L70" s="35" t="s">
        <v>80</v>
      </c>
      <c r="M70" s="35" t="s">
        <v>82</v>
      </c>
      <c r="N70" s="35">
        <v>55431</v>
      </c>
      <c r="W70" s="35">
        <v>1</v>
      </c>
      <c r="X70" s="35">
        <v>1</v>
      </c>
      <c r="Y70" s="35">
        <v>-1.1621893383562565E-2</v>
      </c>
      <c r="Z70" s="35">
        <v>7.0917570000000006E-3</v>
      </c>
      <c r="AA70" s="35">
        <v>5.7859830000000006E-3</v>
      </c>
      <c r="AB70" s="35">
        <v>5.4865030000000002E-3</v>
      </c>
    </row>
    <row r="71" spans="1:28">
      <c r="A71" s="35">
        <v>15735</v>
      </c>
      <c r="B71" s="36">
        <v>44377</v>
      </c>
      <c r="C71" s="35">
        <v>206.05000305175781</v>
      </c>
      <c r="D71" s="35">
        <v>-2.3043006658554077E-2</v>
      </c>
      <c r="E71" s="35">
        <v>184935</v>
      </c>
      <c r="J71" s="35">
        <v>62687</v>
      </c>
      <c r="K71" s="35">
        <v>12</v>
      </c>
      <c r="L71" s="35" t="s">
        <v>80</v>
      </c>
      <c r="M71" s="35" t="s">
        <v>82</v>
      </c>
      <c r="N71" s="35">
        <v>55431</v>
      </c>
      <c r="W71" s="35">
        <v>1</v>
      </c>
      <c r="X71" s="35">
        <v>1</v>
      </c>
      <c r="Y71" s="35">
        <v>-2.3043006658554077E-2</v>
      </c>
      <c r="Z71" s="35">
        <v>2.34218E-2</v>
      </c>
      <c r="AA71" s="35">
        <v>2.2020660000000001E-2</v>
      </c>
      <c r="AB71" s="35">
        <v>2.2213980000000001E-2</v>
      </c>
    </row>
    <row r="72" spans="1:28">
      <c r="A72" s="35">
        <v>15735</v>
      </c>
      <c r="B72" s="36">
        <v>44407</v>
      </c>
      <c r="C72" s="35">
        <v>218.28999328613281</v>
      </c>
      <c r="D72" s="35">
        <v>5.9403009712696075E-2</v>
      </c>
      <c r="E72" s="35">
        <v>184935</v>
      </c>
      <c r="J72" s="35">
        <v>49806</v>
      </c>
      <c r="K72" s="35">
        <v>12</v>
      </c>
      <c r="L72" s="35" t="s">
        <v>80</v>
      </c>
      <c r="M72" s="35" t="s">
        <v>82</v>
      </c>
      <c r="N72" s="35">
        <v>55431</v>
      </c>
      <c r="W72" s="35">
        <v>1</v>
      </c>
      <c r="X72" s="35">
        <v>1</v>
      </c>
      <c r="Y72" s="35">
        <v>5.9403009712696075E-2</v>
      </c>
      <c r="Z72" s="35">
        <v>1.1827509999999999E-2</v>
      </c>
      <c r="AA72" s="35">
        <v>1.095202E-2</v>
      </c>
      <c r="AB72" s="35">
        <v>2.2748110000000002E-2</v>
      </c>
    </row>
    <row r="73" spans="1:28">
      <c r="A73" s="35">
        <v>15735</v>
      </c>
      <c r="B73" s="36">
        <v>44439</v>
      </c>
      <c r="C73" s="35">
        <v>217.39999389648438</v>
      </c>
      <c r="D73" s="35">
        <v>-4.0771425701677799E-3</v>
      </c>
      <c r="E73" s="35">
        <v>184457</v>
      </c>
      <c r="J73" s="35">
        <v>51908</v>
      </c>
      <c r="K73" s="35">
        <v>12</v>
      </c>
      <c r="L73" s="35" t="s">
        <v>80</v>
      </c>
      <c r="M73" s="35" t="s">
        <v>82</v>
      </c>
      <c r="N73" s="35">
        <v>55431</v>
      </c>
      <c r="W73" s="35">
        <v>1</v>
      </c>
      <c r="X73" s="35">
        <v>1</v>
      </c>
      <c r="Y73" s="35">
        <v>-4.0771425701677799E-3</v>
      </c>
      <c r="Z73" s="35">
        <v>2.7146590000000002E-2</v>
      </c>
      <c r="AA73" s="35">
        <v>2.5841639999999999E-2</v>
      </c>
      <c r="AB73" s="35">
        <v>2.899032E-2</v>
      </c>
    </row>
    <row r="74" spans="1:28">
      <c r="A74" s="35">
        <v>15735</v>
      </c>
      <c r="B74" s="36">
        <v>44469</v>
      </c>
      <c r="C74" s="35">
        <v>209.1199951171875</v>
      </c>
      <c r="D74" s="35">
        <v>-3.808647021651268E-2</v>
      </c>
      <c r="E74" s="35">
        <v>184457</v>
      </c>
      <c r="J74" s="35">
        <v>52053</v>
      </c>
      <c r="K74" s="35">
        <v>12</v>
      </c>
      <c r="L74" s="35" t="s">
        <v>80</v>
      </c>
      <c r="M74" s="35" t="s">
        <v>82</v>
      </c>
      <c r="N74" s="35">
        <v>55431</v>
      </c>
      <c r="W74" s="35">
        <v>1</v>
      </c>
      <c r="X74" s="35">
        <v>1</v>
      </c>
      <c r="Y74" s="35">
        <v>-3.808647021651268E-2</v>
      </c>
      <c r="Z74" s="35">
        <v>-4.2243500000000003E-2</v>
      </c>
      <c r="AA74" s="35">
        <v>-4.3531130000000001E-2</v>
      </c>
      <c r="AB74" s="35">
        <v>-4.7569140000000003E-2</v>
      </c>
    </row>
    <row r="75" spans="1:28">
      <c r="A75" s="35">
        <v>15735</v>
      </c>
      <c r="B75" s="36">
        <v>44498</v>
      </c>
      <c r="C75" s="35">
        <v>237.16999816894531</v>
      </c>
      <c r="D75" s="35">
        <v>0.13413353264331818</v>
      </c>
      <c r="E75" s="35">
        <v>184457</v>
      </c>
      <c r="J75" s="35">
        <v>67018</v>
      </c>
      <c r="K75" s="35">
        <v>12</v>
      </c>
      <c r="L75" s="35" t="s">
        <v>80</v>
      </c>
      <c r="M75" s="35" t="s">
        <v>82</v>
      </c>
      <c r="N75" s="35">
        <v>55431</v>
      </c>
      <c r="W75" s="35">
        <v>1</v>
      </c>
      <c r="X75" s="35">
        <v>1</v>
      </c>
      <c r="Y75" s="35">
        <v>0.13413353264331818</v>
      </c>
      <c r="Z75" s="35">
        <v>6.4657580000000006E-2</v>
      </c>
      <c r="AA75" s="35">
        <v>6.3766550000000005E-2</v>
      </c>
      <c r="AB75" s="35">
        <v>6.9143880000000005E-2</v>
      </c>
    </row>
    <row r="76" spans="1:28">
      <c r="A76" s="35">
        <v>15735</v>
      </c>
      <c r="B76" s="36">
        <v>44530</v>
      </c>
      <c r="C76" s="35">
        <v>260.45999145507812</v>
      </c>
      <c r="D76" s="35">
        <v>9.8199576139450073E-2</v>
      </c>
      <c r="E76" s="35">
        <v>184151</v>
      </c>
      <c r="J76" s="35">
        <v>97520</v>
      </c>
      <c r="K76" s="35">
        <v>12</v>
      </c>
      <c r="L76" s="35" t="s">
        <v>80</v>
      </c>
      <c r="M76" s="35" t="s">
        <v>82</v>
      </c>
      <c r="N76" s="35">
        <v>55431</v>
      </c>
      <c r="W76" s="35">
        <v>1</v>
      </c>
      <c r="X76" s="35">
        <v>1</v>
      </c>
      <c r="Y76" s="35">
        <v>9.8199576139450073E-2</v>
      </c>
      <c r="Z76" s="35">
        <v>-1.834653E-2</v>
      </c>
      <c r="AA76" s="35">
        <v>-1.9702670000000002E-2</v>
      </c>
      <c r="AB76" s="35">
        <v>-8.3337310000000005E-3</v>
      </c>
    </row>
    <row r="77" spans="1:28">
      <c r="A77" s="35">
        <v>15735</v>
      </c>
      <c r="B77" s="36">
        <v>44561</v>
      </c>
      <c r="C77" s="35">
        <v>258.82000732421875</v>
      </c>
      <c r="D77" s="35">
        <v>-6.2964917160570621E-3</v>
      </c>
      <c r="E77" s="35">
        <v>184151</v>
      </c>
      <c r="J77" s="35">
        <v>69525</v>
      </c>
      <c r="K77" s="35">
        <v>12</v>
      </c>
      <c r="L77" s="35" t="s">
        <v>80</v>
      </c>
      <c r="M77" s="35" t="s">
        <v>82</v>
      </c>
      <c r="N77" s="35">
        <v>55431</v>
      </c>
      <c r="W77" s="35">
        <v>1</v>
      </c>
      <c r="X77" s="35">
        <v>1</v>
      </c>
      <c r="Y77" s="35">
        <v>-6.2964917160570621E-3</v>
      </c>
      <c r="Z77" s="35">
        <v>3.3346819999999999E-2</v>
      </c>
      <c r="AA77" s="35">
        <v>3.1578870000000002E-2</v>
      </c>
      <c r="AB77" s="35">
        <v>4.361288E-2</v>
      </c>
    </row>
    <row r="78" spans="1:28">
      <c r="B78" s="36"/>
      <c r="C78" s="36"/>
      <c r="D78" s="36"/>
      <c r="E78" s="36"/>
      <c r="F78" s="36"/>
      <c r="G78" s="36"/>
      <c r="H78" s="36"/>
      <c r="I78" s="36"/>
      <c r="J78" s="36"/>
    </row>
    <row r="79" spans="1:28">
      <c r="B79" s="36"/>
      <c r="C79" s="36"/>
      <c r="D79" s="36"/>
      <c r="E79" s="36"/>
      <c r="F79" s="36"/>
      <c r="G79" s="36"/>
      <c r="H79" s="36"/>
      <c r="I79" s="36"/>
      <c r="J79" s="36"/>
    </row>
    <row r="80" spans="1:28">
      <c r="B80" s="36"/>
      <c r="C80" s="36"/>
      <c r="D80" s="36"/>
      <c r="E80" s="36"/>
      <c r="F80" s="36"/>
      <c r="G80" s="36"/>
      <c r="H80" s="36"/>
      <c r="I80" s="36"/>
      <c r="J80" s="36"/>
    </row>
    <row r="81" spans="2:10">
      <c r="B81" s="36"/>
      <c r="C81" s="36"/>
      <c r="D81" s="36"/>
      <c r="E81" s="36"/>
      <c r="F81" s="36"/>
      <c r="G81" s="36"/>
      <c r="H81" s="36"/>
      <c r="I81" s="36"/>
      <c r="J81" s="36"/>
    </row>
    <row r="82" spans="2:10">
      <c r="B82" s="36"/>
      <c r="C82" s="36"/>
      <c r="D82" s="36"/>
      <c r="E82" s="36"/>
      <c r="F82" s="36"/>
      <c r="G82" s="36"/>
      <c r="H82" s="36"/>
      <c r="I82" s="36"/>
      <c r="J82" s="36"/>
    </row>
    <row r="83" spans="2:10">
      <c r="B83" s="36"/>
      <c r="C83" s="36"/>
      <c r="D83" s="36"/>
      <c r="E83" s="36"/>
      <c r="F83" s="36"/>
      <c r="G83" s="36"/>
      <c r="H83" s="36"/>
      <c r="I83" s="36"/>
      <c r="J83" s="36"/>
    </row>
    <row r="84" spans="2:10">
      <c r="B84" s="36"/>
      <c r="C84" s="36"/>
      <c r="D84" s="36"/>
      <c r="E84" s="36"/>
      <c r="F84" s="36"/>
      <c r="G84" s="36"/>
      <c r="H84" s="36"/>
      <c r="I84" s="36"/>
      <c r="J84" s="36"/>
    </row>
    <row r="85" spans="2:10">
      <c r="B85" s="36"/>
      <c r="C85" s="36"/>
      <c r="D85" s="36"/>
      <c r="E85" s="36"/>
      <c r="F85" s="36"/>
      <c r="G85" s="36"/>
      <c r="H85" s="36"/>
      <c r="I85" s="36"/>
      <c r="J85" s="36"/>
    </row>
    <row r="86" spans="2:10">
      <c r="B86" s="36"/>
      <c r="C86" s="36"/>
      <c r="D86" s="36"/>
      <c r="E86" s="36"/>
      <c r="F86" s="36"/>
      <c r="G86" s="36"/>
      <c r="H86" s="36"/>
      <c r="I86" s="36"/>
      <c r="J86" s="36"/>
    </row>
    <row r="87" spans="2:10">
      <c r="B87" s="36"/>
      <c r="C87" s="36"/>
      <c r="D87" s="36"/>
      <c r="E87" s="36"/>
      <c r="F87" s="36"/>
      <c r="G87" s="36"/>
      <c r="H87" s="36"/>
      <c r="I87" s="36"/>
      <c r="J87" s="36"/>
    </row>
    <row r="88" spans="2:10">
      <c r="B88" s="36"/>
      <c r="C88" s="36"/>
      <c r="D88" s="36"/>
      <c r="E88" s="36"/>
      <c r="F88" s="36"/>
      <c r="G88" s="36"/>
      <c r="H88" s="36"/>
      <c r="I88" s="36"/>
      <c r="J88" s="36"/>
    </row>
    <row r="89" spans="2:10">
      <c r="B89" s="36"/>
      <c r="C89" s="36"/>
      <c r="D89" s="36"/>
      <c r="E89" s="36"/>
      <c r="F89" s="36"/>
      <c r="G89" s="36"/>
      <c r="H89" s="36"/>
      <c r="I89" s="36"/>
      <c r="J89" s="36"/>
    </row>
    <row r="90" spans="2:10">
      <c r="B90" s="36"/>
      <c r="C90" s="36"/>
      <c r="D90" s="36"/>
      <c r="E90" s="36"/>
      <c r="F90" s="36"/>
      <c r="G90" s="36"/>
      <c r="H90" s="36"/>
      <c r="I90" s="36"/>
      <c r="J90" s="36"/>
    </row>
    <row r="91" spans="2:10">
      <c r="B91" s="36"/>
      <c r="C91" s="36"/>
      <c r="D91" s="36"/>
      <c r="E91" s="36"/>
      <c r="F91" s="36"/>
      <c r="G91" s="36"/>
      <c r="H91" s="36"/>
      <c r="I91" s="36"/>
      <c r="J91" s="36"/>
    </row>
    <row r="92" spans="2:10">
      <c r="B92" s="36"/>
      <c r="C92" s="36"/>
      <c r="D92" s="36"/>
      <c r="E92" s="36"/>
      <c r="F92" s="36"/>
      <c r="G92" s="36"/>
      <c r="H92" s="36"/>
      <c r="I92" s="36"/>
      <c r="J92" s="36"/>
    </row>
    <row r="93" spans="2:10">
      <c r="B93" s="36"/>
      <c r="C93" s="36"/>
      <c r="D93" s="36"/>
      <c r="E93" s="36"/>
      <c r="F93" s="36"/>
      <c r="G93" s="36"/>
      <c r="H93" s="36"/>
      <c r="I93" s="36"/>
      <c r="J93" s="36"/>
    </row>
    <row r="94" spans="2:10">
      <c r="B94" s="36"/>
      <c r="C94" s="36"/>
      <c r="D94" s="36"/>
      <c r="E94" s="36"/>
      <c r="F94" s="36"/>
      <c r="G94" s="36"/>
      <c r="H94" s="36"/>
      <c r="I94" s="36"/>
      <c r="J94" s="36"/>
    </row>
    <row r="95" spans="2:10">
      <c r="B95" s="36"/>
      <c r="C95" s="36"/>
      <c r="D95" s="36"/>
      <c r="E95" s="36"/>
      <c r="F95" s="36"/>
      <c r="G95" s="36"/>
      <c r="H95" s="36"/>
      <c r="I95" s="36"/>
      <c r="J95" s="36"/>
    </row>
    <row r="96" spans="2:10">
      <c r="B96" s="36"/>
      <c r="C96" s="36"/>
      <c r="D96" s="36"/>
      <c r="E96" s="36"/>
      <c r="F96" s="36"/>
      <c r="G96" s="36"/>
      <c r="H96" s="36"/>
      <c r="I96" s="36"/>
      <c r="J96" s="36"/>
    </row>
    <row r="97" spans="2:10">
      <c r="B97" s="36"/>
      <c r="C97" s="36"/>
      <c r="D97" s="36"/>
      <c r="E97" s="36"/>
      <c r="F97" s="36"/>
      <c r="G97" s="36"/>
      <c r="H97" s="36"/>
      <c r="I97" s="36"/>
      <c r="J97" s="36"/>
    </row>
    <row r="98" spans="2:10">
      <c r="B98" s="36"/>
      <c r="C98" s="36"/>
      <c r="D98" s="36"/>
      <c r="E98" s="36"/>
      <c r="F98" s="36"/>
      <c r="G98" s="36"/>
      <c r="H98" s="36"/>
      <c r="I98" s="36"/>
      <c r="J98" s="36"/>
    </row>
    <row r="99" spans="2:10">
      <c r="B99" s="36"/>
      <c r="C99" s="36"/>
      <c r="D99" s="36"/>
      <c r="E99" s="36"/>
      <c r="F99" s="36"/>
      <c r="G99" s="36"/>
      <c r="H99" s="36"/>
      <c r="I99" s="36"/>
      <c r="J99" s="36"/>
    </row>
    <row r="100" spans="2:10">
      <c r="B100" s="36"/>
      <c r="C100" s="36"/>
      <c r="D100" s="36"/>
      <c r="E100" s="36"/>
      <c r="F100" s="36"/>
      <c r="G100" s="36"/>
      <c r="H100" s="36"/>
      <c r="I100" s="36"/>
      <c r="J100" s="36"/>
    </row>
    <row r="101" spans="2:10">
      <c r="B101" s="36"/>
      <c r="C101" s="36"/>
      <c r="D101" s="36"/>
      <c r="E101" s="36"/>
      <c r="F101" s="36"/>
      <c r="G101" s="36"/>
      <c r="H101" s="36"/>
      <c r="I101" s="36"/>
      <c r="J101" s="36"/>
    </row>
    <row r="102" spans="2:10">
      <c r="B102" s="36"/>
      <c r="C102" s="36"/>
      <c r="D102" s="36"/>
      <c r="E102" s="36"/>
      <c r="F102" s="36"/>
      <c r="G102" s="36"/>
      <c r="H102" s="36"/>
      <c r="I102" s="36"/>
      <c r="J102" s="36"/>
    </row>
    <row r="103" spans="2:10">
      <c r="B103" s="36"/>
      <c r="C103" s="36"/>
      <c r="D103" s="36"/>
      <c r="E103" s="36"/>
      <c r="F103" s="36"/>
      <c r="G103" s="36"/>
      <c r="H103" s="36"/>
      <c r="I103" s="36"/>
      <c r="J103" s="36"/>
    </row>
    <row r="104" spans="2:10">
      <c r="B104" s="36"/>
      <c r="C104" s="36"/>
      <c r="D104" s="36"/>
      <c r="E104" s="36"/>
      <c r="F104" s="36"/>
      <c r="G104" s="36"/>
      <c r="H104" s="36"/>
      <c r="I104" s="36"/>
      <c r="J104" s="36"/>
    </row>
    <row r="105" spans="2:10">
      <c r="B105" s="36"/>
      <c r="C105" s="36"/>
      <c r="D105" s="36"/>
      <c r="E105" s="36"/>
      <c r="F105" s="36"/>
      <c r="G105" s="36"/>
      <c r="H105" s="36"/>
      <c r="I105" s="36"/>
      <c r="J105" s="36"/>
    </row>
    <row r="106" spans="2:10">
      <c r="B106" s="36"/>
      <c r="C106" s="36"/>
      <c r="D106" s="36"/>
      <c r="E106" s="36"/>
      <c r="F106" s="36"/>
      <c r="G106" s="36"/>
      <c r="H106" s="36"/>
      <c r="I106" s="36"/>
      <c r="J106" s="36"/>
    </row>
    <row r="107" spans="2:10">
      <c r="B107" s="36"/>
      <c r="C107" s="36"/>
      <c r="D107" s="36"/>
      <c r="E107" s="36"/>
      <c r="F107" s="36"/>
      <c r="G107" s="36"/>
      <c r="H107" s="36"/>
      <c r="I107" s="36"/>
      <c r="J107" s="36"/>
    </row>
    <row r="108" spans="2:10">
      <c r="B108" s="36"/>
      <c r="C108" s="36"/>
      <c r="D108" s="36"/>
      <c r="E108" s="36"/>
      <c r="F108" s="36"/>
      <c r="G108" s="36"/>
      <c r="H108" s="36"/>
      <c r="I108" s="36"/>
      <c r="J108" s="36"/>
    </row>
    <row r="109" spans="2:10">
      <c r="B109" s="36"/>
      <c r="C109" s="36"/>
      <c r="D109" s="36"/>
      <c r="E109" s="36"/>
      <c r="F109" s="36"/>
      <c r="G109" s="36"/>
      <c r="H109" s="36"/>
      <c r="I109" s="36"/>
      <c r="J109" s="36"/>
    </row>
    <row r="110" spans="2:10">
      <c r="B110" s="36"/>
      <c r="C110" s="36"/>
      <c r="D110" s="36"/>
      <c r="E110" s="36"/>
      <c r="F110" s="36"/>
      <c r="G110" s="36"/>
      <c r="H110" s="36"/>
      <c r="I110" s="36"/>
      <c r="J110" s="36"/>
    </row>
    <row r="111" spans="2:10">
      <c r="B111" s="36"/>
      <c r="C111" s="36"/>
      <c r="D111" s="36"/>
      <c r="E111" s="36"/>
      <c r="F111" s="36"/>
      <c r="G111" s="36"/>
      <c r="H111" s="36"/>
      <c r="I111" s="36"/>
      <c r="J111" s="36"/>
    </row>
    <row r="112" spans="2:10">
      <c r="B112" s="36"/>
      <c r="C112" s="36"/>
      <c r="D112" s="36"/>
      <c r="E112" s="36"/>
      <c r="F112" s="36"/>
      <c r="G112" s="36"/>
      <c r="H112" s="36"/>
      <c r="I112" s="36"/>
      <c r="J112" s="36"/>
    </row>
    <row r="113" spans="2:10">
      <c r="B113" s="36"/>
      <c r="C113" s="36"/>
      <c r="D113" s="36"/>
      <c r="E113" s="36"/>
      <c r="F113" s="36"/>
      <c r="G113" s="36"/>
      <c r="H113" s="36"/>
      <c r="I113" s="36"/>
      <c r="J113" s="36"/>
    </row>
    <row r="114" spans="2:10">
      <c r="B114" s="36"/>
      <c r="C114" s="36"/>
      <c r="D114" s="36"/>
      <c r="E114" s="36"/>
      <c r="F114" s="36"/>
      <c r="G114" s="36"/>
      <c r="H114" s="36"/>
      <c r="I114" s="36"/>
      <c r="J114" s="36"/>
    </row>
    <row r="115" spans="2:10">
      <c r="B115" s="36"/>
      <c r="C115" s="36"/>
      <c r="D115" s="36"/>
      <c r="E115" s="36"/>
      <c r="F115" s="36"/>
      <c r="G115" s="36"/>
      <c r="H115" s="36"/>
      <c r="I115" s="36"/>
      <c r="J115" s="36"/>
    </row>
    <row r="116" spans="2:10">
      <c r="B116" s="36"/>
      <c r="C116" s="36"/>
      <c r="D116" s="36"/>
      <c r="E116" s="36"/>
      <c r="F116" s="36"/>
      <c r="G116" s="36"/>
      <c r="H116" s="36"/>
      <c r="I116" s="36"/>
      <c r="J116" s="36"/>
    </row>
    <row r="117" spans="2:10">
      <c r="B117" s="36"/>
      <c r="C117" s="36"/>
      <c r="D117" s="36"/>
      <c r="E117" s="36"/>
      <c r="F117" s="36"/>
      <c r="G117" s="36"/>
      <c r="H117" s="36"/>
      <c r="I117" s="36"/>
      <c r="J117" s="36"/>
    </row>
    <row r="118" spans="2:10">
      <c r="B118" s="36"/>
      <c r="C118" s="36"/>
      <c r="D118" s="36"/>
      <c r="E118" s="36"/>
      <c r="F118" s="36"/>
      <c r="G118" s="36"/>
      <c r="H118" s="36"/>
      <c r="I118" s="36"/>
      <c r="J118" s="36"/>
    </row>
    <row r="119" spans="2:10">
      <c r="B119" s="36"/>
      <c r="C119" s="36"/>
      <c r="D119" s="36"/>
      <c r="E119" s="36"/>
      <c r="F119" s="36"/>
      <c r="G119" s="36"/>
      <c r="H119" s="36"/>
      <c r="I119" s="36"/>
      <c r="J119" s="36"/>
    </row>
    <row r="120" spans="2:10">
      <c r="B120" s="36"/>
      <c r="C120" s="36"/>
      <c r="D120" s="36"/>
      <c r="E120" s="36"/>
      <c r="F120" s="36"/>
      <c r="G120" s="36"/>
      <c r="H120" s="36"/>
      <c r="I120" s="36"/>
      <c r="J120" s="36"/>
    </row>
    <row r="121" spans="2:10">
      <c r="B121" s="36"/>
      <c r="C121" s="36"/>
      <c r="D121" s="36"/>
      <c r="E121" s="36"/>
      <c r="F121" s="36"/>
      <c r="G121" s="36"/>
      <c r="H121" s="36"/>
      <c r="I121" s="36"/>
      <c r="J121" s="36"/>
    </row>
    <row r="122" spans="2:10">
      <c r="B122" s="36"/>
      <c r="C122" s="36"/>
      <c r="D122" s="36"/>
      <c r="E122" s="36"/>
      <c r="F122" s="36"/>
      <c r="G122" s="36"/>
      <c r="H122" s="36"/>
      <c r="I122" s="36"/>
      <c r="J122" s="36"/>
    </row>
    <row r="123" spans="2:10">
      <c r="B123" s="36"/>
      <c r="C123" s="36"/>
      <c r="D123" s="36"/>
      <c r="E123" s="36"/>
      <c r="F123" s="36"/>
      <c r="G123" s="36"/>
      <c r="H123" s="36"/>
      <c r="I123" s="36"/>
      <c r="J123" s="36"/>
    </row>
    <row r="124" spans="2:10">
      <c r="B124" s="36"/>
      <c r="C124" s="36"/>
      <c r="D124" s="36"/>
      <c r="E124" s="36"/>
      <c r="F124" s="36"/>
      <c r="G124" s="36"/>
      <c r="H124" s="36"/>
      <c r="I124" s="36"/>
      <c r="J124" s="36"/>
    </row>
    <row r="125" spans="2:10">
      <c r="B125" s="36"/>
      <c r="C125" s="36"/>
      <c r="D125" s="36"/>
      <c r="E125" s="36"/>
      <c r="F125" s="36"/>
      <c r="G125" s="36"/>
      <c r="H125" s="36"/>
      <c r="I125" s="36"/>
      <c r="J125" s="36"/>
    </row>
    <row r="126" spans="2:10">
      <c r="B126" s="36"/>
      <c r="C126" s="36"/>
      <c r="D126" s="36"/>
      <c r="E126" s="36"/>
      <c r="F126" s="36"/>
      <c r="G126" s="36"/>
      <c r="H126" s="36"/>
      <c r="I126" s="36"/>
      <c r="J126" s="36"/>
    </row>
    <row r="127" spans="2:10">
      <c r="B127" s="36"/>
      <c r="C127" s="36"/>
      <c r="D127" s="36"/>
      <c r="E127" s="36"/>
      <c r="F127" s="36"/>
      <c r="G127" s="36"/>
      <c r="H127" s="36"/>
      <c r="I127" s="36"/>
      <c r="J127" s="36"/>
    </row>
    <row r="128" spans="2:10">
      <c r="B128" s="36"/>
      <c r="C128" s="36"/>
      <c r="D128" s="36"/>
      <c r="E128" s="36"/>
      <c r="F128" s="36"/>
      <c r="G128" s="36"/>
      <c r="H128" s="36"/>
      <c r="I128" s="36"/>
      <c r="J128" s="36"/>
    </row>
    <row r="129" spans="2:10">
      <c r="B129" s="36"/>
      <c r="C129" s="36"/>
      <c r="D129" s="36"/>
      <c r="E129" s="36"/>
      <c r="F129" s="36"/>
      <c r="G129" s="36"/>
      <c r="H129" s="36"/>
      <c r="I129" s="36"/>
      <c r="J129" s="36"/>
    </row>
    <row r="130" spans="2:10">
      <c r="B130" s="36"/>
      <c r="C130" s="36"/>
      <c r="D130" s="36"/>
      <c r="E130" s="36"/>
      <c r="F130" s="36"/>
      <c r="G130" s="36"/>
      <c r="H130" s="36"/>
      <c r="I130" s="36"/>
      <c r="J130" s="36"/>
    </row>
    <row r="131" spans="2:10">
      <c r="B131" s="36"/>
      <c r="C131" s="36"/>
      <c r="D131" s="36"/>
      <c r="E131" s="36"/>
      <c r="F131" s="36"/>
      <c r="G131" s="36"/>
      <c r="H131" s="36"/>
      <c r="I131" s="36"/>
      <c r="J131" s="36"/>
    </row>
    <row r="132" spans="2:10">
      <c r="B132" s="36"/>
      <c r="C132" s="36"/>
      <c r="D132" s="36"/>
      <c r="E132" s="36"/>
      <c r="F132" s="36"/>
      <c r="G132" s="36"/>
      <c r="H132" s="36"/>
      <c r="I132" s="36"/>
      <c r="J132" s="36"/>
    </row>
    <row r="133" spans="2:10">
      <c r="B133" s="36"/>
      <c r="C133" s="36"/>
      <c r="D133" s="36"/>
      <c r="E133" s="36"/>
      <c r="F133" s="36"/>
      <c r="G133" s="36"/>
      <c r="H133" s="36"/>
      <c r="I133" s="36"/>
      <c r="J133" s="36"/>
    </row>
    <row r="134" spans="2:10">
      <c r="B134" s="36"/>
      <c r="C134" s="36"/>
      <c r="D134" s="36"/>
      <c r="E134" s="36"/>
      <c r="F134" s="36"/>
      <c r="G134" s="36"/>
      <c r="H134" s="36"/>
      <c r="I134" s="36"/>
      <c r="J134" s="36"/>
    </row>
    <row r="135" spans="2:10">
      <c r="B135" s="36"/>
      <c r="C135" s="36"/>
      <c r="D135" s="36"/>
      <c r="E135" s="36"/>
      <c r="F135" s="36"/>
      <c r="G135" s="36"/>
      <c r="H135" s="36"/>
      <c r="I135" s="36"/>
      <c r="J135" s="36"/>
    </row>
    <row r="136" spans="2:10">
      <c r="B136" s="36"/>
      <c r="C136" s="36"/>
      <c r="D136" s="36"/>
      <c r="E136" s="36"/>
      <c r="F136" s="36"/>
      <c r="G136" s="36"/>
      <c r="H136" s="36"/>
      <c r="I136" s="36"/>
      <c r="J136" s="36"/>
    </row>
    <row r="137" spans="2:10">
      <c r="B137" s="36"/>
      <c r="C137" s="36"/>
      <c r="D137" s="36"/>
      <c r="E137" s="36"/>
      <c r="F137" s="36"/>
      <c r="G137" s="36"/>
      <c r="H137" s="36"/>
      <c r="I137" s="36"/>
      <c r="J137" s="36"/>
    </row>
    <row r="138" spans="2:10">
      <c r="B138" s="36"/>
      <c r="C138" s="36"/>
      <c r="D138" s="36"/>
      <c r="E138" s="36"/>
      <c r="F138" s="36"/>
      <c r="G138" s="36"/>
      <c r="H138" s="36"/>
      <c r="I138" s="36"/>
      <c r="J138" s="36"/>
    </row>
    <row r="139" spans="2:10">
      <c r="B139" s="36"/>
      <c r="C139" s="36"/>
      <c r="D139" s="36"/>
      <c r="E139" s="36"/>
      <c r="F139" s="36"/>
      <c r="G139" s="36"/>
      <c r="H139" s="36"/>
      <c r="I139" s="36"/>
      <c r="J139" s="36"/>
    </row>
    <row r="140" spans="2:10">
      <c r="B140" s="36"/>
      <c r="C140" s="36"/>
      <c r="D140" s="36"/>
      <c r="E140" s="36"/>
      <c r="F140" s="36"/>
      <c r="G140" s="36"/>
      <c r="H140" s="36"/>
      <c r="I140" s="36"/>
      <c r="J140" s="36"/>
    </row>
    <row r="141" spans="2:10">
      <c r="B141" s="36"/>
      <c r="C141" s="36"/>
      <c r="D141" s="36"/>
      <c r="E141" s="36"/>
      <c r="F141" s="36"/>
      <c r="G141" s="36"/>
      <c r="H141" s="36"/>
      <c r="I141" s="36"/>
      <c r="J141" s="36"/>
    </row>
    <row r="142" spans="2:10">
      <c r="B142" s="36"/>
      <c r="C142" s="36"/>
      <c r="D142" s="36"/>
      <c r="E142" s="36"/>
      <c r="F142" s="36"/>
      <c r="G142" s="36"/>
      <c r="H142" s="36"/>
      <c r="I142" s="36"/>
      <c r="J142" s="36"/>
    </row>
    <row r="143" spans="2:10">
      <c r="B143" s="36"/>
      <c r="C143" s="36"/>
      <c r="D143" s="36"/>
      <c r="E143" s="36"/>
      <c r="F143" s="36"/>
      <c r="G143" s="36"/>
      <c r="H143" s="36"/>
      <c r="I143" s="36"/>
      <c r="J143" s="36"/>
    </row>
    <row r="144" spans="2:10">
      <c r="B144" s="36"/>
      <c r="C144" s="36"/>
      <c r="D144" s="36"/>
      <c r="E144" s="36"/>
      <c r="F144" s="36"/>
      <c r="G144" s="36"/>
      <c r="H144" s="36"/>
      <c r="I144" s="36"/>
      <c r="J144" s="36"/>
    </row>
    <row r="145" spans="2:10">
      <c r="B145" s="36"/>
      <c r="C145" s="36"/>
      <c r="D145" s="36"/>
      <c r="E145" s="36"/>
      <c r="F145" s="36"/>
      <c r="G145" s="36"/>
      <c r="H145" s="36"/>
      <c r="I145" s="36"/>
      <c r="J145" s="36"/>
    </row>
    <row r="146" spans="2:10">
      <c r="B146" s="36"/>
      <c r="C146" s="36"/>
      <c r="D146" s="36"/>
      <c r="E146" s="36"/>
      <c r="F146" s="36"/>
      <c r="G146" s="36"/>
      <c r="H146" s="36"/>
      <c r="I146" s="36"/>
      <c r="J146" s="36"/>
    </row>
    <row r="147" spans="2:10">
      <c r="B147" s="36"/>
      <c r="C147" s="36"/>
      <c r="D147" s="36"/>
      <c r="E147" s="36"/>
      <c r="F147" s="36"/>
      <c r="G147" s="36"/>
      <c r="H147" s="36"/>
      <c r="I147" s="36"/>
      <c r="J147" s="36"/>
    </row>
    <row r="148" spans="2:10">
      <c r="B148" s="36"/>
      <c r="C148" s="36"/>
      <c r="D148" s="36"/>
      <c r="E148" s="36"/>
      <c r="F148" s="36"/>
      <c r="G148" s="36"/>
      <c r="H148" s="36"/>
      <c r="I148" s="36"/>
      <c r="J148" s="36"/>
    </row>
    <row r="149" spans="2:10">
      <c r="B149" s="36"/>
      <c r="C149" s="36"/>
      <c r="D149" s="36"/>
      <c r="E149" s="36"/>
      <c r="F149" s="36"/>
      <c r="G149" s="36"/>
      <c r="H149" s="36"/>
      <c r="I149" s="36"/>
      <c r="J149" s="36"/>
    </row>
    <row r="150" spans="2:10">
      <c r="B150" s="36"/>
      <c r="C150" s="36"/>
      <c r="D150" s="36"/>
      <c r="E150" s="36"/>
      <c r="F150" s="36"/>
      <c r="G150" s="36"/>
      <c r="H150" s="36"/>
      <c r="I150" s="36"/>
      <c r="J150" s="36"/>
    </row>
    <row r="151" spans="2:10">
      <c r="B151" s="36"/>
      <c r="C151" s="36"/>
      <c r="D151" s="36"/>
      <c r="E151" s="36"/>
      <c r="F151" s="36"/>
      <c r="G151" s="36"/>
      <c r="H151" s="36"/>
      <c r="I151" s="36"/>
      <c r="J151" s="36"/>
    </row>
    <row r="152" spans="2:10">
      <c r="B152" s="36"/>
      <c r="C152" s="36"/>
      <c r="D152" s="36"/>
      <c r="E152" s="36"/>
      <c r="F152" s="36"/>
      <c r="G152" s="36"/>
      <c r="H152" s="36"/>
      <c r="I152" s="36"/>
      <c r="J152" s="36"/>
    </row>
    <row r="153" spans="2:10">
      <c r="B153" s="36"/>
      <c r="C153" s="36"/>
      <c r="D153" s="36"/>
      <c r="E153" s="36"/>
      <c r="F153" s="36"/>
      <c r="G153" s="36"/>
      <c r="H153" s="36"/>
      <c r="I153" s="36"/>
      <c r="J153" s="36"/>
    </row>
    <row r="154" spans="2:10">
      <c r="B154" s="36"/>
      <c r="C154" s="36"/>
      <c r="D154" s="36"/>
      <c r="E154" s="36"/>
      <c r="F154" s="36"/>
      <c r="G154" s="36"/>
      <c r="H154" s="36"/>
      <c r="I154" s="36"/>
      <c r="J154" s="36"/>
    </row>
    <row r="155" spans="2:10">
      <c r="B155" s="36"/>
      <c r="C155" s="36"/>
      <c r="D155" s="36"/>
      <c r="E155" s="36"/>
      <c r="F155" s="36"/>
      <c r="G155" s="36"/>
      <c r="H155" s="36"/>
      <c r="I155" s="36"/>
      <c r="J155" s="36"/>
    </row>
    <row r="156" spans="2:10">
      <c r="B156" s="36"/>
      <c r="C156" s="36"/>
      <c r="D156" s="36"/>
      <c r="E156" s="36"/>
      <c r="F156" s="36"/>
      <c r="G156" s="36"/>
      <c r="H156" s="36"/>
      <c r="I156" s="36"/>
      <c r="J156" s="36"/>
    </row>
    <row r="157" spans="2:10">
      <c r="B157" s="36"/>
      <c r="C157" s="36"/>
      <c r="D157" s="36"/>
      <c r="E157" s="36"/>
      <c r="F157" s="36"/>
      <c r="G157" s="36"/>
      <c r="H157" s="36"/>
      <c r="I157" s="36"/>
      <c r="J157" s="36"/>
    </row>
    <row r="158" spans="2:10">
      <c r="B158" s="36"/>
      <c r="C158" s="36"/>
      <c r="D158" s="36"/>
      <c r="E158" s="36"/>
      <c r="F158" s="36"/>
      <c r="G158" s="36"/>
      <c r="H158" s="36"/>
      <c r="I158" s="36"/>
      <c r="J158" s="36"/>
    </row>
    <row r="159" spans="2:10">
      <c r="B159" s="36"/>
      <c r="C159" s="36"/>
      <c r="D159" s="36"/>
      <c r="E159" s="36"/>
      <c r="F159" s="36"/>
      <c r="G159" s="36"/>
      <c r="H159" s="36"/>
      <c r="I159" s="36"/>
      <c r="J159" s="36"/>
    </row>
    <row r="160" spans="2:10">
      <c r="B160" s="36"/>
      <c r="C160" s="36"/>
      <c r="D160" s="36"/>
      <c r="E160" s="36"/>
      <c r="F160" s="36"/>
      <c r="G160" s="36"/>
      <c r="H160" s="36"/>
      <c r="I160" s="36"/>
      <c r="J160" s="36"/>
    </row>
    <row r="161" spans="2:10">
      <c r="B161" s="36"/>
      <c r="C161" s="36"/>
      <c r="D161" s="36"/>
      <c r="E161" s="36"/>
      <c r="F161" s="36"/>
      <c r="G161" s="36"/>
      <c r="H161" s="36"/>
      <c r="I161" s="36"/>
      <c r="J161" s="36"/>
    </row>
    <row r="162" spans="2:10">
      <c r="B162" s="36"/>
      <c r="C162" s="36"/>
      <c r="D162" s="36"/>
      <c r="E162" s="36"/>
      <c r="F162" s="36"/>
      <c r="G162" s="36"/>
      <c r="H162" s="36"/>
      <c r="I162" s="36"/>
      <c r="J162" s="36"/>
    </row>
    <row r="163" spans="2:10">
      <c r="B163" s="36"/>
      <c r="C163" s="36"/>
      <c r="D163" s="36"/>
      <c r="E163" s="36"/>
      <c r="F163" s="36"/>
      <c r="G163" s="36"/>
      <c r="H163" s="36"/>
      <c r="I163" s="36"/>
      <c r="J163" s="36"/>
    </row>
    <row r="164" spans="2:10">
      <c r="B164" s="36"/>
      <c r="C164" s="36"/>
      <c r="D164" s="36"/>
      <c r="E164" s="36"/>
      <c r="F164" s="36"/>
      <c r="G164" s="36"/>
      <c r="H164" s="36"/>
      <c r="I164" s="36"/>
      <c r="J164" s="36"/>
    </row>
    <row r="165" spans="2:10">
      <c r="B165" s="36"/>
      <c r="C165" s="36"/>
      <c r="D165" s="36"/>
      <c r="E165" s="36"/>
      <c r="F165" s="36"/>
      <c r="G165" s="36"/>
      <c r="H165" s="36"/>
      <c r="I165" s="36"/>
      <c r="J165" s="36"/>
    </row>
    <row r="166" spans="2:10">
      <c r="B166" s="36"/>
      <c r="C166" s="36"/>
      <c r="D166" s="36"/>
      <c r="E166" s="36"/>
      <c r="F166" s="36"/>
      <c r="G166" s="36"/>
      <c r="H166" s="36"/>
      <c r="I166" s="36"/>
      <c r="J166" s="36"/>
    </row>
    <row r="167" spans="2:10">
      <c r="B167" s="36"/>
      <c r="C167" s="36"/>
      <c r="D167" s="36"/>
      <c r="E167" s="36"/>
      <c r="F167" s="36"/>
      <c r="G167" s="36"/>
      <c r="H167" s="36"/>
      <c r="I167" s="36"/>
      <c r="J167" s="36"/>
    </row>
    <row r="168" spans="2:10">
      <c r="B168" s="36"/>
      <c r="C168" s="36"/>
      <c r="D168" s="36"/>
      <c r="E168" s="36"/>
      <c r="F168" s="36"/>
      <c r="G168" s="36"/>
      <c r="H168" s="36"/>
      <c r="I168" s="36"/>
      <c r="J168" s="36"/>
    </row>
    <row r="169" spans="2:10">
      <c r="B169" s="36"/>
      <c r="C169" s="36"/>
      <c r="D169" s="36"/>
      <c r="E169" s="36"/>
      <c r="F169" s="36"/>
      <c r="G169" s="36"/>
      <c r="H169" s="36"/>
      <c r="I169" s="36"/>
      <c r="J169" s="36"/>
    </row>
    <row r="170" spans="2:10">
      <c r="B170" s="36"/>
      <c r="C170" s="36"/>
      <c r="D170" s="36"/>
      <c r="E170" s="36"/>
      <c r="F170" s="36"/>
      <c r="G170" s="36"/>
      <c r="H170" s="36"/>
      <c r="I170" s="36"/>
      <c r="J170" s="36"/>
    </row>
    <row r="171" spans="2:10">
      <c r="B171" s="36"/>
      <c r="C171" s="36"/>
      <c r="D171" s="36"/>
      <c r="E171" s="36"/>
      <c r="F171" s="36"/>
      <c r="G171" s="36"/>
      <c r="H171" s="36"/>
      <c r="I171" s="36"/>
      <c r="J171" s="36"/>
    </row>
    <row r="172" spans="2:10">
      <c r="B172" s="36"/>
      <c r="C172" s="36"/>
      <c r="D172" s="36"/>
      <c r="E172" s="36"/>
      <c r="F172" s="36"/>
      <c r="G172" s="36"/>
      <c r="H172" s="36"/>
      <c r="I172" s="36"/>
      <c r="J172" s="36"/>
    </row>
    <row r="173" spans="2:10">
      <c r="B173" s="36"/>
      <c r="C173" s="36"/>
      <c r="D173" s="36"/>
      <c r="E173" s="36"/>
      <c r="F173" s="36"/>
      <c r="G173" s="36"/>
      <c r="H173" s="36"/>
      <c r="I173" s="36"/>
      <c r="J173" s="36"/>
    </row>
    <row r="174" spans="2:10">
      <c r="B174" s="36"/>
      <c r="C174" s="36"/>
      <c r="D174" s="36"/>
      <c r="E174" s="36"/>
      <c r="F174" s="36"/>
      <c r="G174" s="36"/>
      <c r="H174" s="36"/>
      <c r="I174" s="36"/>
      <c r="J174" s="36"/>
    </row>
    <row r="175" spans="2:10">
      <c r="B175" s="36"/>
      <c r="C175" s="36"/>
      <c r="D175" s="36"/>
      <c r="E175" s="36"/>
      <c r="F175" s="36"/>
      <c r="G175" s="36"/>
      <c r="H175" s="36"/>
      <c r="I175" s="36"/>
      <c r="J175" s="36"/>
    </row>
    <row r="176" spans="2:10">
      <c r="B176" s="36"/>
      <c r="C176" s="36"/>
      <c r="D176" s="36"/>
      <c r="E176" s="36"/>
      <c r="F176" s="36"/>
      <c r="G176" s="36"/>
      <c r="H176" s="36"/>
      <c r="I176" s="36"/>
      <c r="J176" s="36"/>
    </row>
    <row r="177" spans="2:10">
      <c r="B177" s="36"/>
      <c r="C177" s="36"/>
      <c r="D177" s="36"/>
      <c r="E177" s="36"/>
      <c r="F177" s="36"/>
      <c r="G177" s="36"/>
      <c r="H177" s="36"/>
      <c r="I177" s="36"/>
      <c r="J177" s="36"/>
    </row>
    <row r="178" spans="2:10">
      <c r="B178" s="36"/>
      <c r="C178" s="36"/>
      <c r="D178" s="36"/>
      <c r="E178" s="36"/>
      <c r="F178" s="36"/>
      <c r="G178" s="36"/>
      <c r="H178" s="36"/>
      <c r="I178" s="36"/>
      <c r="J178" s="36"/>
    </row>
    <row r="179" spans="2:10">
      <c r="B179" s="36"/>
      <c r="C179" s="36"/>
      <c r="D179" s="36"/>
      <c r="E179" s="36"/>
      <c r="F179" s="36"/>
      <c r="G179" s="36"/>
      <c r="H179" s="36"/>
      <c r="I179" s="36"/>
      <c r="J179" s="36"/>
    </row>
    <row r="180" spans="2:10">
      <c r="B180" s="36"/>
      <c r="C180" s="36"/>
      <c r="D180" s="36"/>
      <c r="E180" s="36"/>
      <c r="F180" s="36"/>
      <c r="G180" s="36"/>
      <c r="H180" s="36"/>
      <c r="I180" s="36"/>
      <c r="J180" s="36"/>
    </row>
    <row r="181" spans="2:10">
      <c r="B181" s="36"/>
      <c r="C181" s="36"/>
      <c r="D181" s="36"/>
      <c r="E181" s="36"/>
      <c r="F181" s="36"/>
      <c r="G181" s="36"/>
      <c r="H181" s="36"/>
      <c r="I181" s="36"/>
      <c r="J181" s="36"/>
    </row>
    <row r="182" spans="2:10">
      <c r="B182" s="36"/>
      <c r="C182" s="36"/>
      <c r="D182" s="36"/>
      <c r="E182" s="36"/>
      <c r="F182" s="36"/>
      <c r="G182" s="36"/>
      <c r="H182" s="36"/>
      <c r="I182" s="36"/>
      <c r="J182" s="36"/>
    </row>
    <row r="183" spans="2:10">
      <c r="B183" s="36"/>
      <c r="C183" s="36"/>
      <c r="D183" s="36"/>
      <c r="E183" s="36"/>
      <c r="F183" s="36"/>
      <c r="G183" s="36"/>
      <c r="H183" s="36"/>
      <c r="I183" s="36"/>
      <c r="J183" s="36"/>
    </row>
    <row r="184" spans="2:10">
      <c r="B184" s="36"/>
      <c r="C184" s="36"/>
      <c r="D184" s="36"/>
      <c r="E184" s="36"/>
      <c r="F184" s="36"/>
      <c r="G184" s="36"/>
      <c r="H184" s="36"/>
      <c r="I184" s="36"/>
      <c r="J184" s="36"/>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G45"/>
  <sheetViews>
    <sheetView zoomScale="150" zoomScaleNormal="150" zoomScalePageLayoutView="150" workbookViewId="0"/>
  </sheetViews>
  <sheetFormatPr baseColWidth="10" defaultRowHeight="13"/>
  <sheetData>
    <row r="2" spans="1:7">
      <c r="B2" s="101" t="s">
        <v>20</v>
      </c>
      <c r="C2" s="101"/>
      <c r="D2" s="101" t="s">
        <v>21</v>
      </c>
      <c r="E2" s="101"/>
      <c r="F2" t="s">
        <v>22</v>
      </c>
    </row>
    <row r="3" spans="1:7">
      <c r="B3" s="3" t="s">
        <v>23</v>
      </c>
      <c r="C3" s="3" t="s">
        <v>24</v>
      </c>
      <c r="D3" s="3" t="s">
        <v>23</v>
      </c>
      <c r="E3" s="3" t="s">
        <v>24</v>
      </c>
      <c r="F3" s="3" t="s">
        <v>23</v>
      </c>
      <c r="G3" s="3" t="s">
        <v>24</v>
      </c>
    </row>
    <row r="4" spans="1:7">
      <c r="A4" s="4" t="s">
        <v>25</v>
      </c>
    </row>
    <row r="5" spans="1:7">
      <c r="A5" s="4" t="s">
        <v>26</v>
      </c>
      <c r="B5">
        <v>2.3450000000000002</v>
      </c>
      <c r="C5" s="5">
        <f>B5</f>
        <v>2.3450000000000002</v>
      </c>
      <c r="D5">
        <f t="shared" ref="D5:D7" si="0">B5*-1</f>
        <v>-2.3450000000000002</v>
      </c>
      <c r="E5" s="5">
        <f>D5</f>
        <v>-2.3450000000000002</v>
      </c>
      <c r="F5">
        <f t="shared" ref="F5:F8" si="1">B5*0</f>
        <v>0</v>
      </c>
      <c r="G5" s="5">
        <f>F5</f>
        <v>0</v>
      </c>
    </row>
    <row r="6" spans="1:7">
      <c r="A6" s="4" t="s">
        <v>27</v>
      </c>
      <c r="B6">
        <v>2.67</v>
      </c>
      <c r="C6" s="6">
        <f t="shared" ref="C6:E12" si="2">B6</f>
        <v>2.67</v>
      </c>
      <c r="D6">
        <f t="shared" si="0"/>
        <v>-2.67</v>
      </c>
      <c r="E6" s="6">
        <f t="shared" si="2"/>
        <v>-2.67</v>
      </c>
      <c r="F6">
        <f t="shared" si="1"/>
        <v>0</v>
      </c>
      <c r="G6" s="6">
        <f t="shared" ref="G6:G12" si="3">F6</f>
        <v>0</v>
      </c>
    </row>
    <row r="7" spans="1:7">
      <c r="A7" s="4" t="s">
        <v>28</v>
      </c>
      <c r="B7">
        <v>2.5779999999999998</v>
      </c>
      <c r="C7" s="7">
        <f t="shared" si="2"/>
        <v>2.5779999999999998</v>
      </c>
      <c r="D7">
        <f t="shared" si="0"/>
        <v>-2.5779999999999998</v>
      </c>
      <c r="E7" s="7">
        <f t="shared" si="2"/>
        <v>-2.5779999999999998</v>
      </c>
      <c r="F7">
        <f t="shared" si="1"/>
        <v>0</v>
      </c>
      <c r="G7" s="7">
        <f t="shared" si="3"/>
        <v>0</v>
      </c>
    </row>
    <row r="8" spans="1:7">
      <c r="A8" s="4" t="s">
        <v>29</v>
      </c>
      <c r="B8">
        <v>2.35E-2</v>
      </c>
      <c r="C8" s="8">
        <f t="shared" si="2"/>
        <v>2.35E-2</v>
      </c>
      <c r="D8">
        <f>B8*-1</f>
        <v>-2.35E-2</v>
      </c>
      <c r="E8" s="8">
        <f t="shared" si="2"/>
        <v>-2.35E-2</v>
      </c>
      <c r="F8">
        <f t="shared" si="1"/>
        <v>0</v>
      </c>
      <c r="G8" s="8">
        <f t="shared" si="3"/>
        <v>0</v>
      </c>
    </row>
    <row r="9" spans="1:7">
      <c r="A9" s="4" t="s">
        <v>30</v>
      </c>
      <c r="B9">
        <v>2345</v>
      </c>
      <c r="C9" s="9">
        <f t="shared" si="2"/>
        <v>2345</v>
      </c>
      <c r="D9">
        <f t="shared" ref="D9:D12" si="4">B9*-1</f>
        <v>-2345</v>
      </c>
      <c r="E9" s="9">
        <f t="shared" si="2"/>
        <v>-2345</v>
      </c>
      <c r="F9">
        <f>B9*0</f>
        <v>0</v>
      </c>
      <c r="G9" s="9">
        <f t="shared" si="3"/>
        <v>0</v>
      </c>
    </row>
    <row r="10" spans="1:7">
      <c r="A10" s="4" t="s">
        <v>31</v>
      </c>
      <c r="B10">
        <v>28.6</v>
      </c>
      <c r="C10" s="10">
        <f t="shared" si="2"/>
        <v>28.6</v>
      </c>
      <c r="D10">
        <f t="shared" si="4"/>
        <v>-28.6</v>
      </c>
      <c r="E10" s="10">
        <f t="shared" si="2"/>
        <v>-28.6</v>
      </c>
      <c r="F10">
        <f t="shared" ref="F10:F12" si="5">B10*0</f>
        <v>0</v>
      </c>
      <c r="G10" s="10">
        <f t="shared" si="3"/>
        <v>0</v>
      </c>
    </row>
    <row r="11" spans="1:7">
      <c r="A11" s="4" t="s">
        <v>32</v>
      </c>
      <c r="B11">
        <v>2015</v>
      </c>
      <c r="C11" s="11">
        <f t="shared" si="2"/>
        <v>2015</v>
      </c>
      <c r="D11">
        <f t="shared" si="4"/>
        <v>-2015</v>
      </c>
      <c r="E11" s="11">
        <f t="shared" si="2"/>
        <v>-2015</v>
      </c>
      <c r="F11">
        <f t="shared" si="5"/>
        <v>0</v>
      </c>
      <c r="G11" s="11">
        <f t="shared" si="3"/>
        <v>0</v>
      </c>
    </row>
    <row r="12" spans="1:7">
      <c r="A12" s="4" t="s">
        <v>33</v>
      </c>
      <c r="B12">
        <f t="shared" ref="B12" si="6">B11</f>
        <v>2015</v>
      </c>
      <c r="C12" s="12">
        <f t="shared" si="2"/>
        <v>2015</v>
      </c>
      <c r="D12">
        <f t="shared" si="4"/>
        <v>-2015</v>
      </c>
      <c r="E12" s="12">
        <f t="shared" si="2"/>
        <v>-2015</v>
      </c>
      <c r="F12">
        <f t="shared" si="5"/>
        <v>0</v>
      </c>
      <c r="G12" s="12">
        <f t="shared" si="3"/>
        <v>0</v>
      </c>
    </row>
    <row r="13" spans="1:7">
      <c r="A13" s="4"/>
      <c r="C13" s="12"/>
      <c r="E13" s="12"/>
      <c r="G13" s="12"/>
    </row>
    <row r="14" spans="1:7">
      <c r="A14" s="13" t="s">
        <v>34</v>
      </c>
    </row>
    <row r="15" spans="1:7">
      <c r="A15" s="13" t="s">
        <v>35</v>
      </c>
      <c r="B15">
        <v>2.3450000000000002</v>
      </c>
      <c r="C15" s="14">
        <f>B15</f>
        <v>2.3450000000000002</v>
      </c>
      <c r="D15">
        <f t="shared" ref="D15:D17" si="7">B15*-1</f>
        <v>-2.3450000000000002</v>
      </c>
      <c r="E15" s="14">
        <f>D15</f>
        <v>-2.3450000000000002</v>
      </c>
      <c r="F15">
        <f t="shared" ref="F15:F18" si="8">B15*0</f>
        <v>0</v>
      </c>
      <c r="G15" s="14">
        <f>F15</f>
        <v>0</v>
      </c>
    </row>
    <row r="16" spans="1:7">
      <c r="A16" s="13" t="s">
        <v>36</v>
      </c>
      <c r="B16">
        <v>2.67</v>
      </c>
      <c r="C16" s="15">
        <f t="shared" ref="C16:C22" si="9">B16</f>
        <v>2.67</v>
      </c>
      <c r="D16">
        <f t="shared" si="7"/>
        <v>-2.67</v>
      </c>
      <c r="E16" s="15">
        <f t="shared" ref="E16:E22" si="10">D16</f>
        <v>-2.67</v>
      </c>
      <c r="F16">
        <f t="shared" si="8"/>
        <v>0</v>
      </c>
      <c r="G16" s="15">
        <f t="shared" ref="G16:G22" si="11">F16</f>
        <v>0</v>
      </c>
    </row>
    <row r="17" spans="1:7">
      <c r="A17" s="13" t="s">
        <v>37</v>
      </c>
      <c r="B17">
        <v>2.5779999999999998</v>
      </c>
      <c r="C17" s="16">
        <f t="shared" si="9"/>
        <v>2.5779999999999998</v>
      </c>
      <c r="D17">
        <f t="shared" si="7"/>
        <v>-2.5779999999999998</v>
      </c>
      <c r="E17" s="16">
        <f t="shared" si="10"/>
        <v>-2.5779999999999998</v>
      </c>
      <c r="F17">
        <f t="shared" si="8"/>
        <v>0</v>
      </c>
      <c r="G17" s="16">
        <f t="shared" si="11"/>
        <v>0</v>
      </c>
    </row>
    <row r="18" spans="1:7">
      <c r="A18" s="13" t="s">
        <v>38</v>
      </c>
      <c r="B18">
        <v>2.35E-2</v>
      </c>
      <c r="C18" s="17">
        <f t="shared" si="9"/>
        <v>2.35E-2</v>
      </c>
      <c r="D18">
        <f>B18*-1</f>
        <v>-2.35E-2</v>
      </c>
      <c r="E18" s="17">
        <f t="shared" si="10"/>
        <v>-2.35E-2</v>
      </c>
      <c r="F18">
        <f t="shared" si="8"/>
        <v>0</v>
      </c>
      <c r="G18" s="17">
        <f t="shared" si="11"/>
        <v>0</v>
      </c>
    </row>
    <row r="19" spans="1:7">
      <c r="A19" s="13" t="s">
        <v>39</v>
      </c>
      <c r="B19">
        <v>2345</v>
      </c>
      <c r="C19" s="18">
        <f t="shared" si="9"/>
        <v>2345</v>
      </c>
      <c r="D19">
        <f t="shared" ref="D19:D22" si="12">B19*-1</f>
        <v>-2345</v>
      </c>
      <c r="E19" s="18">
        <f t="shared" si="10"/>
        <v>-2345</v>
      </c>
      <c r="F19">
        <f>B19*0</f>
        <v>0</v>
      </c>
      <c r="G19" s="18">
        <f t="shared" si="11"/>
        <v>0</v>
      </c>
    </row>
    <row r="20" spans="1:7">
      <c r="A20" s="13" t="s">
        <v>40</v>
      </c>
      <c r="B20">
        <v>28.6</v>
      </c>
      <c r="C20" s="19">
        <f t="shared" si="9"/>
        <v>28.6</v>
      </c>
      <c r="D20">
        <f t="shared" si="12"/>
        <v>-28.6</v>
      </c>
      <c r="E20" s="19">
        <f t="shared" si="10"/>
        <v>-28.6</v>
      </c>
      <c r="F20">
        <f t="shared" ref="F20:F22" si="13">B20*0</f>
        <v>0</v>
      </c>
      <c r="G20" s="19">
        <f t="shared" si="11"/>
        <v>0</v>
      </c>
    </row>
    <row r="21" spans="1:7">
      <c r="A21" s="13" t="s">
        <v>41</v>
      </c>
      <c r="B21">
        <v>2015</v>
      </c>
      <c r="C21" s="20">
        <f t="shared" si="9"/>
        <v>2015</v>
      </c>
      <c r="D21">
        <f t="shared" si="12"/>
        <v>-2015</v>
      </c>
      <c r="E21" s="20">
        <f t="shared" si="10"/>
        <v>-2015</v>
      </c>
      <c r="F21">
        <f t="shared" si="13"/>
        <v>0</v>
      </c>
      <c r="G21" s="20">
        <f t="shared" si="11"/>
        <v>0</v>
      </c>
    </row>
    <row r="22" spans="1:7">
      <c r="A22" s="13" t="s">
        <v>42</v>
      </c>
      <c r="B22">
        <f t="shared" ref="B22" si="14">B21</f>
        <v>2015</v>
      </c>
      <c r="C22" s="21">
        <f t="shared" si="9"/>
        <v>2015</v>
      </c>
      <c r="D22">
        <f t="shared" si="12"/>
        <v>-2015</v>
      </c>
      <c r="E22" s="21">
        <f t="shared" si="10"/>
        <v>-2015</v>
      </c>
      <c r="F22">
        <f t="shared" si="13"/>
        <v>0</v>
      </c>
      <c r="G22" s="21">
        <f t="shared" si="11"/>
        <v>0</v>
      </c>
    </row>
    <row r="23" spans="1:7">
      <c r="A23" s="13"/>
      <c r="C23" s="21"/>
      <c r="E23" s="21"/>
      <c r="G23" s="21"/>
    </row>
    <row r="24" spans="1:7">
      <c r="A24" s="22" t="s">
        <v>43</v>
      </c>
    </row>
    <row r="25" spans="1:7">
      <c r="A25" s="22" t="s">
        <v>44</v>
      </c>
      <c r="B25">
        <v>2.3450000000000002</v>
      </c>
      <c r="C25" s="23">
        <f>B25</f>
        <v>2.3450000000000002</v>
      </c>
      <c r="D25">
        <f t="shared" ref="D25:D27" si="15">B25*-1</f>
        <v>-2.3450000000000002</v>
      </c>
      <c r="E25" s="23">
        <f>D25</f>
        <v>-2.3450000000000002</v>
      </c>
      <c r="F25">
        <f t="shared" ref="F25:F28" si="16">B25*0</f>
        <v>0</v>
      </c>
      <c r="G25" s="23">
        <f>F25</f>
        <v>0</v>
      </c>
    </row>
    <row r="26" spans="1:7">
      <c r="A26" s="22" t="s">
        <v>45</v>
      </c>
      <c r="B26">
        <v>2.67</v>
      </c>
      <c r="C26" s="24">
        <f t="shared" ref="C26:C32" si="17">B26</f>
        <v>2.67</v>
      </c>
      <c r="D26">
        <f t="shared" si="15"/>
        <v>-2.67</v>
      </c>
      <c r="E26" s="24">
        <f t="shared" ref="E26:E32" si="18">D26</f>
        <v>-2.67</v>
      </c>
      <c r="F26">
        <f t="shared" si="16"/>
        <v>0</v>
      </c>
      <c r="G26" s="24">
        <f t="shared" ref="G26:G35" si="19">F26</f>
        <v>0</v>
      </c>
    </row>
    <row r="27" spans="1:7">
      <c r="A27" s="22" t="s">
        <v>46</v>
      </c>
      <c r="B27">
        <v>2.5779999999999998</v>
      </c>
      <c r="C27" s="25">
        <f t="shared" si="17"/>
        <v>2.5779999999999998</v>
      </c>
      <c r="D27">
        <f t="shared" si="15"/>
        <v>-2.5779999999999998</v>
      </c>
      <c r="E27" s="25">
        <f t="shared" si="18"/>
        <v>-2.5779999999999998</v>
      </c>
      <c r="F27">
        <f t="shared" si="16"/>
        <v>0</v>
      </c>
      <c r="G27" s="25">
        <f t="shared" si="19"/>
        <v>0</v>
      </c>
    </row>
    <row r="28" spans="1:7">
      <c r="A28" s="22" t="s">
        <v>47</v>
      </c>
      <c r="B28">
        <v>2.35E-2</v>
      </c>
      <c r="C28" s="26">
        <f t="shared" si="17"/>
        <v>2.35E-2</v>
      </c>
      <c r="D28">
        <f>B28*-1</f>
        <v>-2.35E-2</v>
      </c>
      <c r="E28" s="26">
        <f t="shared" si="18"/>
        <v>-2.35E-2</v>
      </c>
      <c r="F28">
        <f t="shared" si="16"/>
        <v>0</v>
      </c>
      <c r="G28" s="26">
        <f t="shared" si="19"/>
        <v>0</v>
      </c>
    </row>
    <row r="29" spans="1:7">
      <c r="A29" s="22" t="s">
        <v>48</v>
      </c>
      <c r="B29">
        <v>2345</v>
      </c>
      <c r="C29" s="27">
        <f t="shared" si="17"/>
        <v>2345</v>
      </c>
      <c r="D29">
        <f t="shared" ref="D29:D32" si="20">B29*-1</f>
        <v>-2345</v>
      </c>
      <c r="E29" s="27">
        <f t="shared" si="18"/>
        <v>-2345</v>
      </c>
      <c r="F29">
        <f>B29*0</f>
        <v>0</v>
      </c>
      <c r="G29" s="27">
        <f t="shared" si="19"/>
        <v>0</v>
      </c>
    </row>
    <row r="30" spans="1:7">
      <c r="A30" s="22" t="s">
        <v>49</v>
      </c>
      <c r="B30">
        <v>28.6</v>
      </c>
      <c r="C30" s="28">
        <f t="shared" si="17"/>
        <v>28.6</v>
      </c>
      <c r="D30">
        <f t="shared" si="20"/>
        <v>-28.6</v>
      </c>
      <c r="E30" s="28">
        <f t="shared" si="18"/>
        <v>-28.6</v>
      </c>
      <c r="F30">
        <f t="shared" ref="F30:F32" si="21">B30*0</f>
        <v>0</v>
      </c>
      <c r="G30" s="28">
        <f t="shared" si="19"/>
        <v>0</v>
      </c>
    </row>
    <row r="31" spans="1:7">
      <c r="A31" s="22" t="s">
        <v>50</v>
      </c>
      <c r="B31">
        <v>2015</v>
      </c>
      <c r="C31" s="29">
        <f t="shared" si="17"/>
        <v>2015</v>
      </c>
      <c r="D31">
        <f t="shared" si="20"/>
        <v>-2015</v>
      </c>
      <c r="E31" s="29">
        <f t="shared" si="18"/>
        <v>-2015</v>
      </c>
      <c r="F31">
        <f t="shared" si="21"/>
        <v>0</v>
      </c>
      <c r="G31" s="29">
        <f t="shared" si="19"/>
        <v>0</v>
      </c>
    </row>
    <row r="32" spans="1:7">
      <c r="A32" s="22" t="s">
        <v>51</v>
      </c>
      <c r="B32">
        <f t="shared" ref="B32" si="22">B31</f>
        <v>2015</v>
      </c>
      <c r="C32" s="30">
        <f t="shared" si="17"/>
        <v>2015</v>
      </c>
      <c r="D32">
        <f t="shared" si="20"/>
        <v>-2015</v>
      </c>
      <c r="E32" s="30">
        <f t="shared" si="18"/>
        <v>-2015</v>
      </c>
      <c r="F32">
        <f t="shared" si="21"/>
        <v>0</v>
      </c>
      <c r="G32" s="30">
        <f t="shared" si="19"/>
        <v>0</v>
      </c>
    </row>
    <row r="33" spans="1:7">
      <c r="A33" s="22"/>
      <c r="C33" s="30"/>
      <c r="E33" s="30"/>
      <c r="G33" s="30"/>
    </row>
    <row r="34" spans="1:7">
      <c r="A34" s="31" t="s">
        <v>52</v>
      </c>
    </row>
    <row r="35" spans="1:7">
      <c r="A35" s="31" t="s">
        <v>53</v>
      </c>
      <c r="B35">
        <v>2.67</v>
      </c>
      <c r="C35" s="31">
        <f t="shared" ref="C35" si="23">B35</f>
        <v>2.67</v>
      </c>
      <c r="D35">
        <f t="shared" ref="D35" si="24">B35*-1</f>
        <v>-2.67</v>
      </c>
      <c r="E35" s="31">
        <f t="shared" ref="E35" si="25">D35</f>
        <v>-2.67</v>
      </c>
      <c r="F35">
        <f t="shared" ref="F35" si="26">B35*0</f>
        <v>0</v>
      </c>
      <c r="G35" s="31">
        <f t="shared" si="19"/>
        <v>0</v>
      </c>
    </row>
    <row r="45" spans="1:7">
      <c r="D45" s="32"/>
    </row>
  </sheetData>
  <mergeCells count="2">
    <mergeCell ref="B2:C2"/>
    <mergeCell ref="D2: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Copyright</vt:lpstr>
      <vt:lpstr>portfolio-calcuations</vt:lpstr>
      <vt:lpstr>port-returns</vt:lpstr>
      <vt:lpstr>2-Stock</vt:lpstr>
      <vt:lpstr>N-Stock</vt:lpstr>
      <vt:lpstr>latex-table</vt:lpstr>
      <vt:lpstr>msft-crsp-data</vt:lpstr>
      <vt:lpstr>race-crsp-data</vt:lpstr>
      <vt:lpstr>Format Definitions</vt:lpstr>
      <vt:lpstr>eff_w</vt:lpstr>
      <vt:lpstr>gmv_w</vt:lpstr>
      <vt:lpstr>mu</vt:lpstr>
      <vt:lpstr>'N-Stock'!Print_Area</vt:lpstr>
      <vt:lpstr>S</vt:lpstr>
      <vt:lpstr>tang_w</vt:lpstr>
      <vt:lpstr>w</vt:lpstr>
      <vt:lpstr>z9hss8z9sdpy5cpg</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 Roberts</dc:creator>
  <cp:lastModifiedBy>Roberts, Michael</cp:lastModifiedBy>
  <cp:lastPrinted>2015-07-17T01:56:20Z</cp:lastPrinted>
  <dcterms:created xsi:type="dcterms:W3CDTF">2001-11-03T19:08:30Z</dcterms:created>
  <dcterms:modified xsi:type="dcterms:W3CDTF">2022-12-31T23:31:57Z</dcterms:modified>
</cp:coreProperties>
</file>