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4.xml" ContentType="application/vnd.openxmlformats-officedocument.drawingml.chartshapes+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5.xml" ContentType="application/vnd.openxmlformats-officedocument.drawingml.chartshapes+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codeName="ThisWorkbook" autoCompressPictures="0"/>
  <mc:AlternateContent xmlns:mc="http://schemas.openxmlformats.org/markup-compatibility/2006">
    <mc:Choice Requires="x15">
      <x15ac:absPath xmlns:x15ac="http://schemas.microsoft.com/office/spreadsheetml/2010/11/ac" url="/Users/mrrobert/Dropbox (Penn)/mrrobert/Classes/Wharton/fnce-intro/book/excel/"/>
    </mc:Choice>
  </mc:AlternateContent>
  <xr:revisionPtr revIDLastSave="0" documentId="13_ncr:1_{67088A40-9B60-5E4D-891A-AAEC204262BB}" xr6:coauthVersionLast="47" xr6:coauthVersionMax="47" xr10:uidLastSave="{00000000-0000-0000-0000-000000000000}"/>
  <bookViews>
    <workbookView xWindow="0" yWindow="500" windowWidth="30720" windowHeight="18740" tabRatio="692" activeTab="1" xr2:uid="{00000000-000D-0000-FFFF-FFFF00000000}"/>
  </bookViews>
  <sheets>
    <sheet name="CB_DATA_" sheetId="116" state="veryHidden" r:id="rId1"/>
    <sheet name="Copyright" sheetId="137" r:id="rId2"/>
    <sheet name="Financial Statements" sheetId="128" r:id="rId3"/>
    <sheet name="FSA" sheetId="135" r:id="rId4"/>
    <sheet name="msft-goog-amzn returns" sheetId="136" r:id="rId5"/>
    <sheet name="Comps" sheetId="132" r:id="rId6"/>
    <sheet name="Market Information" sheetId="129" r:id="rId7"/>
    <sheet name="Format Definitions" sheetId="127" r:id="rId8"/>
  </sheets>
  <definedNames>
    <definedName name="BS">#REF!</definedName>
    <definedName name="CB_2d00095865ec43b1af6500e815efae4c" localSheetId="0" hidden="1">#N/A</definedName>
    <definedName name="CB_6ae621e51e3c4d349d3d2b61122b3f7a" localSheetId="0" hidden="1">#N/A</definedName>
    <definedName name="CB_Block_00000000000000000000000000000000" localSheetId="0" hidden="1">"'7.0.0.0"</definedName>
    <definedName name="CB_Block_00000000000000000000000000000001" localSheetId="0" hidden="1">"'636340686662561658"</definedName>
    <definedName name="CB_Block_00000000000000000000000000000003" localSheetId="0" hidden="1">"'11.1.4512.0"</definedName>
    <definedName name="CB_BlockExt_00000000000000000000000000000003" localSheetId="0" hidden="1">"'11.1.2.4.600"</definedName>
    <definedName name="CB_e8f441c35f4a4c5db17654d0942bce60" localSheetId="0" hidden="1">#N/A</definedName>
    <definedName name="CBWorkbookPriority" localSheetId="0" hidden="1">-835764648426875</definedName>
    <definedName name="CBx_386ad246de964fe8a7c10c9339639118" localSheetId="0" hidden="1">"'NWC'!$A$1"</definedName>
    <definedName name="CBx_4af9e7714bde402799fde3458a0ca650" localSheetId="0" hidden="1">"'CB_DATA_'!$A$1"</definedName>
    <definedName name="CBx_56a6f7502fa34dce9db03a9db4973b0d" localSheetId="0" hidden="1">"'Pro Formas'!$A$1"</definedName>
    <definedName name="CBx_db6eb9abc1bf4de3a8f0297674182d8e" localSheetId="0" hidden="1">"'DCF'!$A$1"</definedName>
    <definedName name="CBx_ec3fc53855dd4f1996fce849724dd724" localSheetId="0" hidden="1">"'Exh 2 Econ Indicators'!$A$1"</definedName>
    <definedName name="CBx_Sheet_Guid" localSheetId="0" hidden="1">"'4af9e771-4bde-4027-99fd-e3458a0ca650"</definedName>
    <definedName name="CBx_SheetRef" localSheetId="0" hidden="1">CB_DATA_!$A$14</definedName>
    <definedName name="CBx_StorageType" localSheetId="0" hidden="1">2</definedName>
    <definedName name="CF">#REF!</definedName>
    <definedName name="DCF">#REF!</definedName>
    <definedName name="Debt">#REF!</definedName>
    <definedName name="Dep">#REF!</definedName>
    <definedName name="Equity">#REF!</definedName>
    <definedName name="Exp">#REF!</definedName>
    <definedName name="FCF">#REF!</definedName>
    <definedName name="FSA">#REF!</definedName>
    <definedName name="IS">#REF!</definedName>
    <definedName name="Lease">#REF!</definedName>
    <definedName name="npval">#REF!</definedName>
    <definedName name="npval_new">#REF!</definedName>
    <definedName name="NWC">#REF!</definedName>
    <definedName name="Parms">#REF!</definedName>
    <definedName name="pozudgtooaxzrjdr">'msft-goog-amzn returns'!$A$1:$H$337</definedName>
    <definedName name="Sal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U161" i="135" l="1"/>
  <c r="AT161" i="135"/>
  <c r="AS161" i="135"/>
  <c r="AU156" i="135"/>
  <c r="AT156" i="135"/>
  <c r="AS156" i="135"/>
  <c r="AT151" i="135"/>
  <c r="AU151" i="135"/>
  <c r="AS151" i="135"/>
  <c r="Y126" i="135"/>
  <c r="X126" i="135"/>
  <c r="W126" i="135"/>
  <c r="I126" i="135"/>
  <c r="J126" i="135"/>
  <c r="K126" i="135"/>
  <c r="L126" i="135"/>
  <c r="M126" i="135"/>
  <c r="H126" i="135"/>
  <c r="AJ153" i="135"/>
  <c r="AI153" i="135"/>
  <c r="AH153" i="135"/>
  <c r="AJ151" i="135"/>
  <c r="AI151" i="135"/>
  <c r="AH151" i="135"/>
  <c r="AJ149" i="135"/>
  <c r="AI149" i="135"/>
  <c r="AH149" i="135"/>
  <c r="AJ147" i="135"/>
  <c r="AI147" i="135"/>
  <c r="AH147" i="135"/>
  <c r="AJ145" i="135"/>
  <c r="AI145" i="135"/>
  <c r="AH145" i="135"/>
  <c r="AJ144" i="135"/>
  <c r="AI144" i="135"/>
  <c r="AH144" i="135"/>
  <c r="AH142" i="135"/>
  <c r="AJ139" i="135"/>
  <c r="AI139" i="135"/>
  <c r="AH139" i="135"/>
  <c r="AG139" i="135"/>
  <c r="AJ137" i="135"/>
  <c r="AI137" i="135"/>
  <c r="AH137" i="135"/>
  <c r="AG137" i="135"/>
  <c r="AJ135" i="135"/>
  <c r="AI135" i="135"/>
  <c r="AH135" i="135"/>
  <c r="AG135" i="135"/>
  <c r="AJ133" i="135"/>
  <c r="AI133" i="135"/>
  <c r="AH133" i="135"/>
  <c r="AG133" i="135"/>
  <c r="AJ131" i="135"/>
  <c r="AI131" i="135"/>
  <c r="AH131" i="135"/>
  <c r="AG131" i="135"/>
  <c r="AJ130" i="135"/>
  <c r="AI130" i="135"/>
  <c r="AH130" i="135"/>
  <c r="AG130" i="135"/>
  <c r="AH128" i="135"/>
  <c r="W142" i="135"/>
  <c r="W128" i="135"/>
  <c r="Y130" i="135"/>
  <c r="Y131" i="135"/>
  <c r="Y132" i="135"/>
  <c r="Y133" i="135"/>
  <c r="Y134" i="135"/>
  <c r="Y135" i="135"/>
  <c r="Y136" i="135"/>
  <c r="Y137" i="135"/>
  <c r="Y138" i="135"/>
  <c r="Y139" i="135"/>
  <c r="Y140" i="135"/>
  <c r="Y144" i="135"/>
  <c r="Y145" i="135"/>
  <c r="Y146" i="135"/>
  <c r="Y147" i="135"/>
  <c r="Y148" i="135"/>
  <c r="Y149" i="135"/>
  <c r="Y150" i="135"/>
  <c r="Y151" i="135"/>
  <c r="Y152" i="135"/>
  <c r="Y153" i="135"/>
  <c r="Y154" i="135"/>
  <c r="V130" i="135"/>
  <c r="W130" i="135"/>
  <c r="X130" i="135"/>
  <c r="V131" i="135"/>
  <c r="W131" i="135"/>
  <c r="X131" i="135"/>
  <c r="V132" i="135"/>
  <c r="W132" i="135"/>
  <c r="X132" i="135"/>
  <c r="V133" i="135"/>
  <c r="W133" i="135"/>
  <c r="X133" i="135"/>
  <c r="V134" i="135"/>
  <c r="W134" i="135"/>
  <c r="X134" i="135"/>
  <c r="V135" i="135"/>
  <c r="W135" i="135"/>
  <c r="X135" i="135"/>
  <c r="V136" i="135"/>
  <c r="W136" i="135"/>
  <c r="X136" i="135"/>
  <c r="V137" i="135"/>
  <c r="W137" i="135"/>
  <c r="X137" i="135"/>
  <c r="V138" i="135"/>
  <c r="W138" i="135"/>
  <c r="X138" i="135"/>
  <c r="V139" i="135"/>
  <c r="W139" i="135"/>
  <c r="X139" i="135"/>
  <c r="V140" i="135"/>
  <c r="W140" i="135"/>
  <c r="X140" i="135"/>
  <c r="W144" i="135"/>
  <c r="X144" i="135"/>
  <c r="W145" i="135"/>
  <c r="X145" i="135"/>
  <c r="W146" i="135"/>
  <c r="X146" i="135"/>
  <c r="W147" i="135"/>
  <c r="X147" i="135"/>
  <c r="W148" i="135"/>
  <c r="X148" i="135"/>
  <c r="W149" i="135"/>
  <c r="X149" i="135"/>
  <c r="W150" i="135"/>
  <c r="X150" i="135"/>
  <c r="W151" i="135"/>
  <c r="X151" i="135"/>
  <c r="W152" i="135"/>
  <c r="X152" i="135"/>
  <c r="W153" i="135"/>
  <c r="X153" i="135"/>
  <c r="W154" i="135"/>
  <c r="X154" i="135"/>
  <c r="H145" i="135"/>
  <c r="I145" i="135"/>
  <c r="J145" i="135"/>
  <c r="K145" i="135"/>
  <c r="L145" i="135"/>
  <c r="M145" i="135"/>
  <c r="H146" i="135"/>
  <c r="I146" i="135"/>
  <c r="J146" i="135"/>
  <c r="K146" i="135"/>
  <c r="L146" i="135"/>
  <c r="M146" i="135"/>
  <c r="H147" i="135"/>
  <c r="I147" i="135"/>
  <c r="J147" i="135"/>
  <c r="K147" i="135"/>
  <c r="L147" i="135"/>
  <c r="M147" i="135"/>
  <c r="H148" i="135"/>
  <c r="I148" i="135"/>
  <c r="J148" i="135"/>
  <c r="K148" i="135"/>
  <c r="L148" i="135"/>
  <c r="M148" i="135"/>
  <c r="H149" i="135"/>
  <c r="I149" i="135"/>
  <c r="J149" i="135"/>
  <c r="K149" i="135"/>
  <c r="L149" i="135"/>
  <c r="M149" i="135"/>
  <c r="H150" i="135"/>
  <c r="I150" i="135"/>
  <c r="J150" i="135"/>
  <c r="K150" i="135"/>
  <c r="L150" i="135"/>
  <c r="M150" i="135"/>
  <c r="H151" i="135"/>
  <c r="I151" i="135"/>
  <c r="J151" i="135"/>
  <c r="K151" i="135"/>
  <c r="L151" i="135"/>
  <c r="M151" i="135"/>
  <c r="H152" i="135"/>
  <c r="I152" i="135"/>
  <c r="J152" i="135"/>
  <c r="K152" i="135"/>
  <c r="L152" i="135"/>
  <c r="M152" i="135"/>
  <c r="H153" i="135"/>
  <c r="I153" i="135"/>
  <c r="J153" i="135"/>
  <c r="K153" i="135"/>
  <c r="L153" i="135"/>
  <c r="M153" i="135"/>
  <c r="H154" i="135"/>
  <c r="I154" i="135"/>
  <c r="J154" i="135"/>
  <c r="K154" i="135"/>
  <c r="L154" i="135"/>
  <c r="M154" i="135"/>
  <c r="I144" i="135"/>
  <c r="J144" i="135"/>
  <c r="K144" i="135"/>
  <c r="L144" i="135"/>
  <c r="M144" i="135"/>
  <c r="H144" i="135"/>
  <c r="G131" i="135"/>
  <c r="H131" i="135"/>
  <c r="I131" i="135"/>
  <c r="J131" i="135"/>
  <c r="K131" i="135"/>
  <c r="L131" i="135"/>
  <c r="M131" i="135"/>
  <c r="G132" i="135"/>
  <c r="H132" i="135"/>
  <c r="I132" i="135"/>
  <c r="J132" i="135"/>
  <c r="K132" i="135"/>
  <c r="L132" i="135"/>
  <c r="M132" i="135"/>
  <c r="G133" i="135"/>
  <c r="H133" i="135"/>
  <c r="I133" i="135"/>
  <c r="J133" i="135"/>
  <c r="K133" i="135"/>
  <c r="L133" i="135"/>
  <c r="M133" i="135"/>
  <c r="G134" i="135"/>
  <c r="H134" i="135"/>
  <c r="I134" i="135"/>
  <c r="J134" i="135"/>
  <c r="K134" i="135"/>
  <c r="L134" i="135"/>
  <c r="M134" i="135"/>
  <c r="G135" i="135"/>
  <c r="H135" i="135"/>
  <c r="I135" i="135"/>
  <c r="J135" i="135"/>
  <c r="K135" i="135"/>
  <c r="L135" i="135"/>
  <c r="M135" i="135"/>
  <c r="G136" i="135"/>
  <c r="H136" i="135"/>
  <c r="I136" i="135"/>
  <c r="J136" i="135"/>
  <c r="K136" i="135"/>
  <c r="L136" i="135"/>
  <c r="M136" i="135"/>
  <c r="G137" i="135"/>
  <c r="H137" i="135"/>
  <c r="I137" i="135"/>
  <c r="J137" i="135"/>
  <c r="K137" i="135"/>
  <c r="L137" i="135"/>
  <c r="M137" i="135"/>
  <c r="G138" i="135"/>
  <c r="H138" i="135"/>
  <c r="I138" i="135"/>
  <c r="J138" i="135"/>
  <c r="K138" i="135"/>
  <c r="L138" i="135"/>
  <c r="M138" i="135"/>
  <c r="G139" i="135"/>
  <c r="H139" i="135"/>
  <c r="I139" i="135"/>
  <c r="J139" i="135"/>
  <c r="K139" i="135"/>
  <c r="L139" i="135"/>
  <c r="M139" i="135"/>
  <c r="G140" i="135"/>
  <c r="H140" i="135"/>
  <c r="I140" i="135"/>
  <c r="J140" i="135"/>
  <c r="K140" i="135"/>
  <c r="L140" i="135"/>
  <c r="M140" i="135"/>
  <c r="H130" i="135"/>
  <c r="I130" i="135"/>
  <c r="J130" i="135"/>
  <c r="K130" i="135"/>
  <c r="L130" i="135"/>
  <c r="M130" i="135"/>
  <c r="G130" i="135"/>
  <c r="I3" i="136"/>
  <c r="I4" i="136"/>
  <c r="I5" i="136"/>
  <c r="I6" i="136"/>
  <c r="I7" i="136"/>
  <c r="I8" i="136"/>
  <c r="I9" i="136"/>
  <c r="I10" i="136"/>
  <c r="I11" i="136"/>
  <c r="I12" i="136"/>
  <c r="I13" i="136"/>
  <c r="I14" i="136"/>
  <c r="I15" i="136"/>
  <c r="I16" i="136"/>
  <c r="I17" i="136"/>
  <c r="I18" i="136"/>
  <c r="I19" i="136"/>
  <c r="I20" i="136"/>
  <c r="I21" i="136"/>
  <c r="I22" i="136"/>
  <c r="I23" i="136"/>
  <c r="I24" i="136"/>
  <c r="I25" i="136"/>
  <c r="I26" i="136"/>
  <c r="I27" i="136"/>
  <c r="I28" i="136"/>
  <c r="I29" i="136"/>
  <c r="I30" i="136"/>
  <c r="I31" i="136"/>
  <c r="I32" i="136"/>
  <c r="I33" i="136"/>
  <c r="I34" i="136"/>
  <c r="I35" i="136"/>
  <c r="I36" i="136"/>
  <c r="I37" i="136"/>
  <c r="I38" i="136"/>
  <c r="I39" i="136"/>
  <c r="I40" i="136"/>
  <c r="I41" i="136"/>
  <c r="I42" i="136"/>
  <c r="I43" i="136"/>
  <c r="I44" i="136"/>
  <c r="I45" i="136"/>
  <c r="I46" i="136"/>
  <c r="I47" i="136"/>
  <c r="I48" i="136"/>
  <c r="I49" i="136"/>
  <c r="I50" i="136"/>
  <c r="I51" i="136"/>
  <c r="I52" i="136"/>
  <c r="I53" i="136"/>
  <c r="I54" i="136"/>
  <c r="I55" i="136"/>
  <c r="I56" i="136"/>
  <c r="I57" i="136"/>
  <c r="I58" i="136"/>
  <c r="I59" i="136"/>
  <c r="I60" i="136"/>
  <c r="I61" i="136"/>
  <c r="I62" i="136"/>
  <c r="I63" i="136"/>
  <c r="I64" i="136"/>
  <c r="I65" i="136"/>
  <c r="I66" i="136"/>
  <c r="I67" i="136"/>
  <c r="I68" i="136"/>
  <c r="I69" i="136"/>
  <c r="I70" i="136"/>
  <c r="I71" i="136"/>
  <c r="I72" i="136"/>
  <c r="I73" i="136"/>
  <c r="I74" i="136"/>
  <c r="I75" i="136"/>
  <c r="I76" i="136"/>
  <c r="I77" i="136"/>
  <c r="I78" i="136"/>
  <c r="I79" i="136"/>
  <c r="I80" i="136"/>
  <c r="I81" i="136"/>
  <c r="I82" i="136"/>
  <c r="I83" i="136"/>
  <c r="I84" i="136"/>
  <c r="I85" i="136"/>
  <c r="I86" i="136"/>
  <c r="I87" i="136"/>
  <c r="I88" i="136"/>
  <c r="I89" i="136"/>
  <c r="I90" i="136"/>
  <c r="I91" i="136"/>
  <c r="I92" i="136"/>
  <c r="I93" i="136"/>
  <c r="I94" i="136"/>
  <c r="I95" i="136"/>
  <c r="I96" i="136"/>
  <c r="I97" i="136"/>
  <c r="I98" i="136"/>
  <c r="I99" i="136"/>
  <c r="I100" i="136"/>
  <c r="I101" i="136"/>
  <c r="I102" i="136"/>
  <c r="I103" i="136"/>
  <c r="I104" i="136"/>
  <c r="I105" i="136"/>
  <c r="I106" i="136"/>
  <c r="I107" i="136"/>
  <c r="I108" i="136"/>
  <c r="I109" i="136"/>
  <c r="I110" i="136"/>
  <c r="I111" i="136"/>
  <c r="I112" i="136"/>
  <c r="I113" i="136"/>
  <c r="I114" i="136"/>
  <c r="I115" i="136"/>
  <c r="I116" i="136"/>
  <c r="I117" i="136"/>
  <c r="I118" i="136"/>
  <c r="I119" i="136"/>
  <c r="I120" i="136"/>
  <c r="I121" i="136"/>
  <c r="I122" i="136"/>
  <c r="I123" i="136"/>
  <c r="I124" i="136"/>
  <c r="I125" i="136"/>
  <c r="I126" i="136"/>
  <c r="I127" i="136"/>
  <c r="I128" i="136"/>
  <c r="I129" i="136"/>
  <c r="I130" i="136"/>
  <c r="I131" i="136"/>
  <c r="I132" i="136"/>
  <c r="I133" i="136"/>
  <c r="I134" i="136"/>
  <c r="I135" i="136"/>
  <c r="I136" i="136"/>
  <c r="I137" i="136"/>
  <c r="I138" i="136"/>
  <c r="I139" i="136"/>
  <c r="I140" i="136"/>
  <c r="I141" i="136"/>
  <c r="I142" i="136"/>
  <c r="I143" i="136"/>
  <c r="I144" i="136"/>
  <c r="I145" i="136"/>
  <c r="I146" i="136"/>
  <c r="I147" i="136"/>
  <c r="I148" i="136"/>
  <c r="I149" i="136"/>
  <c r="I150" i="136"/>
  <c r="I151" i="136"/>
  <c r="I152" i="136"/>
  <c r="I153" i="136"/>
  <c r="I154" i="136"/>
  <c r="I155" i="136"/>
  <c r="I156" i="136"/>
  <c r="I157" i="136"/>
  <c r="I158" i="136"/>
  <c r="I159" i="136"/>
  <c r="I160" i="136"/>
  <c r="I161" i="136"/>
  <c r="I162" i="136"/>
  <c r="I163" i="136"/>
  <c r="I164" i="136"/>
  <c r="I165" i="136"/>
  <c r="I166" i="136"/>
  <c r="I167" i="136"/>
  <c r="I168" i="136"/>
  <c r="I169" i="136"/>
  <c r="I170" i="136"/>
  <c r="I171" i="136"/>
  <c r="I172" i="136"/>
  <c r="I173" i="136"/>
  <c r="I174" i="136"/>
  <c r="I175" i="136"/>
  <c r="I176" i="136"/>
  <c r="I177" i="136"/>
  <c r="I178" i="136"/>
  <c r="I179" i="136"/>
  <c r="I180" i="136"/>
  <c r="I181" i="136"/>
  <c r="I182" i="136"/>
  <c r="I183" i="136"/>
  <c r="I184" i="136"/>
  <c r="I185" i="136"/>
  <c r="I186" i="136"/>
  <c r="I187" i="136"/>
  <c r="I188" i="136"/>
  <c r="I189" i="136"/>
  <c r="I190" i="136"/>
  <c r="I191" i="136"/>
  <c r="I192" i="136"/>
  <c r="I193" i="136"/>
  <c r="I194" i="136"/>
  <c r="I195" i="136"/>
  <c r="I196" i="136"/>
  <c r="I197" i="136"/>
  <c r="I198" i="136"/>
  <c r="I199" i="136"/>
  <c r="I200" i="136"/>
  <c r="I201" i="136"/>
  <c r="I202" i="136"/>
  <c r="I203" i="136"/>
  <c r="I204" i="136"/>
  <c r="I205" i="136"/>
  <c r="I206" i="136"/>
  <c r="I207" i="136"/>
  <c r="I208" i="136"/>
  <c r="I209" i="136"/>
  <c r="I210" i="136"/>
  <c r="I211" i="136"/>
  <c r="I212" i="136"/>
  <c r="I213" i="136"/>
  <c r="I214" i="136"/>
  <c r="I215" i="136"/>
  <c r="I216" i="136"/>
  <c r="I217" i="136"/>
  <c r="I218" i="136"/>
  <c r="I219" i="136"/>
  <c r="I220" i="136"/>
  <c r="I221" i="136"/>
  <c r="I222" i="136"/>
  <c r="I223" i="136"/>
  <c r="I224" i="136"/>
  <c r="I225" i="136"/>
  <c r="I226" i="136"/>
  <c r="I227" i="136"/>
  <c r="I228" i="136"/>
  <c r="I229" i="136"/>
  <c r="I230" i="136"/>
  <c r="I231" i="136"/>
  <c r="I232" i="136"/>
  <c r="I233" i="136"/>
  <c r="I234" i="136"/>
  <c r="I235" i="136"/>
  <c r="I236" i="136"/>
  <c r="I237" i="136"/>
  <c r="I238" i="136"/>
  <c r="I239" i="136"/>
  <c r="I240" i="136"/>
  <c r="I241" i="136"/>
  <c r="I242" i="136"/>
  <c r="I243" i="136"/>
  <c r="I244" i="136"/>
  <c r="I245" i="136"/>
  <c r="I246" i="136"/>
  <c r="I247" i="136"/>
  <c r="I248" i="136"/>
  <c r="I249" i="136"/>
  <c r="I250" i="136"/>
  <c r="I251" i="136"/>
  <c r="I252" i="136"/>
  <c r="I253" i="136"/>
  <c r="I254" i="136"/>
  <c r="I255" i="136"/>
  <c r="I256" i="136"/>
  <c r="I257" i="136"/>
  <c r="I258" i="136"/>
  <c r="I259" i="136"/>
  <c r="I260" i="136"/>
  <c r="I261" i="136"/>
  <c r="I262" i="136"/>
  <c r="I263" i="136"/>
  <c r="I264" i="136"/>
  <c r="I265" i="136"/>
  <c r="I266" i="136"/>
  <c r="I267" i="136"/>
  <c r="I268" i="136"/>
  <c r="I269" i="136"/>
  <c r="I270" i="136"/>
  <c r="I271" i="136"/>
  <c r="I272" i="136"/>
  <c r="I273" i="136"/>
  <c r="I274" i="136"/>
  <c r="I275" i="136"/>
  <c r="I276" i="136"/>
  <c r="I277" i="136"/>
  <c r="I278" i="136"/>
  <c r="I279" i="136"/>
  <c r="I280" i="136"/>
  <c r="I281" i="136"/>
  <c r="I282" i="136"/>
  <c r="I283" i="136"/>
  <c r="I284" i="136"/>
  <c r="I285" i="136"/>
  <c r="I286" i="136"/>
  <c r="I287" i="136"/>
  <c r="I288" i="136"/>
  <c r="I289" i="136"/>
  <c r="I290" i="136"/>
  <c r="I291" i="136"/>
  <c r="I292" i="136"/>
  <c r="I293" i="136"/>
  <c r="I294" i="136"/>
  <c r="I295" i="136"/>
  <c r="I296" i="136"/>
  <c r="I297" i="136"/>
  <c r="I298" i="136"/>
  <c r="I299" i="136"/>
  <c r="I300" i="136"/>
  <c r="I301" i="136"/>
  <c r="I302" i="136"/>
  <c r="I303" i="136"/>
  <c r="I304" i="136"/>
  <c r="I305" i="136"/>
  <c r="I306" i="136"/>
  <c r="I307" i="136"/>
  <c r="I308" i="136"/>
  <c r="I309" i="136"/>
  <c r="I310" i="136"/>
  <c r="I311" i="136"/>
  <c r="I312" i="136"/>
  <c r="I313" i="136"/>
  <c r="I314" i="136"/>
  <c r="I315" i="136"/>
  <c r="I316" i="136"/>
  <c r="I317" i="136"/>
  <c r="I318" i="136"/>
  <c r="I319" i="136"/>
  <c r="I320" i="136"/>
  <c r="I321" i="136"/>
  <c r="I322" i="136"/>
  <c r="I323" i="136"/>
  <c r="I324" i="136"/>
  <c r="I325" i="136"/>
  <c r="I326" i="136"/>
  <c r="I327" i="136"/>
  <c r="I328" i="136"/>
  <c r="I329" i="136"/>
  <c r="I330" i="136"/>
  <c r="I331" i="136"/>
  <c r="I332" i="136"/>
  <c r="I333" i="136"/>
  <c r="I334" i="136"/>
  <c r="I335" i="136"/>
  <c r="I336" i="136"/>
  <c r="I337" i="136"/>
  <c r="I2" i="136"/>
  <c r="I160" i="135"/>
  <c r="J160" i="135"/>
  <c r="J159" i="135"/>
  <c r="I159" i="135"/>
  <c r="H161" i="135"/>
  <c r="H162" i="135" s="1"/>
  <c r="X105" i="135"/>
  <c r="AT98" i="135" s="1"/>
  <c r="Y113" i="135"/>
  <c r="AU117" i="135" s="1"/>
  <c r="X113" i="135"/>
  <c r="AT117" i="135" s="1"/>
  <c r="W113" i="135"/>
  <c r="AS117" i="135" s="1"/>
  <c r="I113" i="135"/>
  <c r="J113" i="135"/>
  <c r="K113" i="135"/>
  <c r="AS116" i="135" s="1"/>
  <c r="L113" i="135"/>
  <c r="AT116" i="135" s="1"/>
  <c r="M113" i="135"/>
  <c r="AU116" i="135" s="1"/>
  <c r="H113" i="135"/>
  <c r="AJ106" i="135"/>
  <c r="AU103" i="135" s="1"/>
  <c r="AI106" i="135"/>
  <c r="AT103" i="135" s="1"/>
  <c r="AH106" i="135"/>
  <c r="AS103" i="135" s="1"/>
  <c r="AJ105" i="135"/>
  <c r="AU99" i="135" s="1"/>
  <c r="AI105" i="135"/>
  <c r="AT99" i="135" s="1"/>
  <c r="AH105" i="135"/>
  <c r="AS99" i="135" s="1"/>
  <c r="AJ104" i="135"/>
  <c r="AU95" i="135" s="1"/>
  <c r="AI104" i="135"/>
  <c r="AT95" i="135" s="1"/>
  <c r="AH104" i="135"/>
  <c r="X98" i="135"/>
  <c r="Y98" i="135"/>
  <c r="X99" i="135"/>
  <c r="Y99" i="135"/>
  <c r="X100" i="135"/>
  <c r="Y100" i="135"/>
  <c r="X102" i="135"/>
  <c r="AT76" i="135" s="1"/>
  <c r="Y102" i="135"/>
  <c r="AU76" i="135" s="1"/>
  <c r="X103" i="135"/>
  <c r="AT80" i="135" s="1"/>
  <c r="Y103" i="135"/>
  <c r="AU80" i="135" s="1"/>
  <c r="X104" i="135"/>
  <c r="AT94" i="135" s="1"/>
  <c r="Y104" i="135"/>
  <c r="AU94" i="135" s="1"/>
  <c r="Y105" i="135"/>
  <c r="AU98" i="135" s="1"/>
  <c r="X106" i="135"/>
  <c r="AT102" i="135" s="1"/>
  <c r="Y106" i="135"/>
  <c r="AU102" i="135" s="1"/>
  <c r="W106" i="135"/>
  <c r="AS102" i="135" s="1"/>
  <c r="W105" i="135"/>
  <c r="AS98" i="135" s="1"/>
  <c r="W104" i="135"/>
  <c r="AS94" i="135" s="1"/>
  <c r="W103" i="135"/>
  <c r="AS80" i="135" s="1"/>
  <c r="W102" i="135"/>
  <c r="AS76" i="135" s="1"/>
  <c r="W100" i="135"/>
  <c r="W99" i="135"/>
  <c r="W98" i="135"/>
  <c r="J105" i="135"/>
  <c r="K105" i="135"/>
  <c r="AS97" i="135" s="1"/>
  <c r="L105" i="135"/>
  <c r="AT97" i="135" s="1"/>
  <c r="M105" i="135"/>
  <c r="AU97" i="135" s="1"/>
  <c r="I105" i="135"/>
  <c r="J106" i="135"/>
  <c r="K106" i="135"/>
  <c r="AS101" i="135" s="1"/>
  <c r="L106" i="135"/>
  <c r="AT101" i="135" s="1"/>
  <c r="M106" i="135"/>
  <c r="I106" i="135"/>
  <c r="J104" i="135"/>
  <c r="K104" i="135"/>
  <c r="AS93" i="135" s="1"/>
  <c r="L104" i="135"/>
  <c r="M104" i="135"/>
  <c r="AU93" i="135" s="1"/>
  <c r="I104" i="135"/>
  <c r="I103" i="135"/>
  <c r="J103" i="135"/>
  <c r="K103" i="135"/>
  <c r="AS79" i="135" s="1"/>
  <c r="L103" i="135"/>
  <c r="AT79" i="135" s="1"/>
  <c r="M103" i="135"/>
  <c r="AU79" i="135" s="1"/>
  <c r="H103" i="135"/>
  <c r="I102" i="135"/>
  <c r="J102" i="135"/>
  <c r="K102" i="135"/>
  <c r="AS75" i="135" s="1"/>
  <c r="L102" i="135"/>
  <c r="AT75" i="135" s="1"/>
  <c r="M102" i="135"/>
  <c r="AU75" i="135" s="1"/>
  <c r="H102" i="135"/>
  <c r="I100" i="135"/>
  <c r="J100" i="135"/>
  <c r="K100" i="135"/>
  <c r="L100" i="135"/>
  <c r="M100" i="135"/>
  <c r="H100" i="135"/>
  <c r="I99" i="135"/>
  <c r="J99" i="135"/>
  <c r="K99" i="135"/>
  <c r="L99" i="135"/>
  <c r="M99" i="135"/>
  <c r="H99" i="135"/>
  <c r="I98" i="135"/>
  <c r="J98" i="135"/>
  <c r="K98" i="135"/>
  <c r="L98" i="135"/>
  <c r="M98" i="135"/>
  <c r="H98" i="135"/>
  <c r="Y86" i="135"/>
  <c r="AU58" i="135" s="1"/>
  <c r="X86" i="135"/>
  <c r="AT58" i="135" s="1"/>
  <c r="W86" i="135"/>
  <c r="AS58" i="135" s="1"/>
  <c r="J86" i="135"/>
  <c r="K86" i="135"/>
  <c r="AS57" i="135" s="1"/>
  <c r="L86" i="135"/>
  <c r="AT57" i="135" s="1"/>
  <c r="M86" i="135"/>
  <c r="AU57" i="135" s="1"/>
  <c r="I86" i="135"/>
  <c r="AJ76" i="135"/>
  <c r="AU42" i="135" s="1"/>
  <c r="AI76" i="135"/>
  <c r="AT42" i="135" s="1"/>
  <c r="AH76" i="135"/>
  <c r="AS42" i="135" s="1"/>
  <c r="Y76" i="135"/>
  <c r="AU41" i="135" s="1"/>
  <c r="X76" i="135"/>
  <c r="AT41" i="135" s="1"/>
  <c r="W76" i="135"/>
  <c r="AS41" i="135" s="1"/>
  <c r="I76" i="135"/>
  <c r="J76" i="135"/>
  <c r="K76" i="135"/>
  <c r="AS40" i="135" s="1"/>
  <c r="L76" i="135"/>
  <c r="AT40" i="135" s="1"/>
  <c r="M76" i="135"/>
  <c r="AU40" i="135" s="1"/>
  <c r="H76" i="135"/>
  <c r="AJ93" i="135"/>
  <c r="AI93" i="135"/>
  <c r="AH93" i="135"/>
  <c r="AJ92" i="135"/>
  <c r="AI92" i="135"/>
  <c r="AH92" i="135"/>
  <c r="AJ91" i="135"/>
  <c r="AU63" i="135" s="1"/>
  <c r="AI91" i="135"/>
  <c r="AT63" i="135" s="1"/>
  <c r="AH91" i="135"/>
  <c r="AS63" i="135" s="1"/>
  <c r="AJ90" i="135"/>
  <c r="AI90" i="135"/>
  <c r="AH90" i="135"/>
  <c r="AJ89" i="135"/>
  <c r="AI89" i="135"/>
  <c r="AH89" i="135"/>
  <c r="AJ88" i="135"/>
  <c r="AI88" i="135"/>
  <c r="AH88" i="135"/>
  <c r="AJ87" i="135"/>
  <c r="AI87" i="135"/>
  <c r="AH87" i="135"/>
  <c r="AJ73" i="135"/>
  <c r="AI73" i="135"/>
  <c r="AH73" i="135"/>
  <c r="AG73" i="135"/>
  <c r="AJ72" i="135"/>
  <c r="AI72" i="135"/>
  <c r="AH72" i="135"/>
  <c r="AG72" i="135"/>
  <c r="AJ71" i="135"/>
  <c r="AI71" i="135"/>
  <c r="AH71" i="135"/>
  <c r="AG71" i="135"/>
  <c r="AJ70" i="135"/>
  <c r="AI70" i="135"/>
  <c r="AH70" i="135"/>
  <c r="AG70" i="135"/>
  <c r="AJ69" i="135"/>
  <c r="AI69" i="135"/>
  <c r="AH69" i="135"/>
  <c r="AG69" i="135"/>
  <c r="AJ57" i="135"/>
  <c r="AI57" i="135"/>
  <c r="AH57" i="135"/>
  <c r="AJ56" i="135"/>
  <c r="AJ59" i="135" s="1"/>
  <c r="AI56" i="135"/>
  <c r="AI112" i="135" s="1"/>
  <c r="AT126" i="135" s="1"/>
  <c r="AH56" i="135"/>
  <c r="AH59" i="135" s="1"/>
  <c r="AH40" i="135"/>
  <c r="AH44" i="135" s="1"/>
  <c r="AH48" i="135" s="1"/>
  <c r="AI40" i="135"/>
  <c r="AI44" i="135" s="1"/>
  <c r="AI48" i="135" s="1"/>
  <c r="AJ40" i="135"/>
  <c r="AJ44" i="135" s="1"/>
  <c r="AJ48" i="135" s="1"/>
  <c r="AG40" i="135"/>
  <c r="AG44" i="135" s="1"/>
  <c r="AG48" i="135" s="1"/>
  <c r="AG28" i="135"/>
  <c r="AG33" i="135" s="1"/>
  <c r="AH28" i="135"/>
  <c r="AH33" i="135" s="1"/>
  <c r="AI28" i="135"/>
  <c r="AI33" i="135" s="1"/>
  <c r="AJ28" i="135"/>
  <c r="AJ33" i="135" s="1"/>
  <c r="AH8" i="135"/>
  <c r="AH10" i="135" s="1"/>
  <c r="AH80" i="135" s="1"/>
  <c r="AS160" i="135" s="1"/>
  <c r="AI8" i="135"/>
  <c r="AI79" i="135" s="1"/>
  <c r="AJ8" i="135"/>
  <c r="AJ10" i="135" s="1"/>
  <c r="AJ114" i="135" s="1"/>
  <c r="AG8" i="135"/>
  <c r="AG79" i="135" s="1"/>
  <c r="W119" i="135"/>
  <c r="W118" i="135"/>
  <c r="W93" i="135"/>
  <c r="W92" i="135"/>
  <c r="W91" i="135"/>
  <c r="AS62" i="135" s="1"/>
  <c r="W90" i="135"/>
  <c r="W89" i="135"/>
  <c r="W88" i="135"/>
  <c r="W87" i="135"/>
  <c r="W63" i="135"/>
  <c r="W62" i="135"/>
  <c r="AS8" i="135" s="1"/>
  <c r="Y119" i="135"/>
  <c r="X119" i="135"/>
  <c r="Y118" i="135"/>
  <c r="X118" i="135"/>
  <c r="Y117" i="135"/>
  <c r="X117" i="135"/>
  <c r="W117" i="135"/>
  <c r="V117" i="135"/>
  <c r="Y114" i="135"/>
  <c r="X114" i="135"/>
  <c r="W114" i="135"/>
  <c r="Y93" i="135"/>
  <c r="X93" i="135"/>
  <c r="Y92" i="135"/>
  <c r="X92" i="135"/>
  <c r="Y91" i="135"/>
  <c r="AU62" i="135" s="1"/>
  <c r="X91" i="135"/>
  <c r="AT62" i="135" s="1"/>
  <c r="Y90" i="135"/>
  <c r="X90" i="135"/>
  <c r="Y89" i="135"/>
  <c r="X89" i="135"/>
  <c r="Y88" i="135"/>
  <c r="X88" i="135"/>
  <c r="Y87" i="135"/>
  <c r="X87" i="135"/>
  <c r="Y83" i="135"/>
  <c r="AU28" i="135" s="1"/>
  <c r="X83" i="135"/>
  <c r="AT28" i="135" s="1"/>
  <c r="W83" i="135"/>
  <c r="AS28" i="135" s="1"/>
  <c r="V83" i="135"/>
  <c r="Y82" i="135"/>
  <c r="X82" i="135"/>
  <c r="W82" i="135"/>
  <c r="V82" i="135"/>
  <c r="Y81" i="135"/>
  <c r="AU24" i="135" s="1"/>
  <c r="X81" i="135"/>
  <c r="AT24" i="135" s="1"/>
  <c r="W81" i="135"/>
  <c r="AS24" i="135" s="1"/>
  <c r="V81" i="135"/>
  <c r="Y80" i="135"/>
  <c r="AU155" i="135" s="1"/>
  <c r="X80" i="135"/>
  <c r="AT155" i="135" s="1"/>
  <c r="W80" i="135"/>
  <c r="AS155" i="135" s="1"/>
  <c r="V80" i="135"/>
  <c r="Y79" i="135"/>
  <c r="X79" i="135"/>
  <c r="W79" i="135"/>
  <c r="V79" i="135"/>
  <c r="Y73" i="135"/>
  <c r="X73" i="135"/>
  <c r="W73" i="135"/>
  <c r="V73" i="135"/>
  <c r="Y72" i="135"/>
  <c r="X72" i="135"/>
  <c r="W72" i="135"/>
  <c r="V72" i="135"/>
  <c r="Y71" i="135"/>
  <c r="X71" i="135"/>
  <c r="W71" i="135"/>
  <c r="V71" i="135"/>
  <c r="Y70" i="135"/>
  <c r="X70" i="135"/>
  <c r="W70" i="135"/>
  <c r="V70" i="135"/>
  <c r="Y69" i="135"/>
  <c r="X69" i="135"/>
  <c r="W69" i="135"/>
  <c r="V69" i="135"/>
  <c r="W52" i="135"/>
  <c r="X52" i="135" s="1"/>
  <c r="Y52" i="135" s="1"/>
  <c r="Y63" i="135"/>
  <c r="X63" i="135"/>
  <c r="Y62" i="135"/>
  <c r="AU8" i="135" s="1"/>
  <c r="X62" i="135"/>
  <c r="AT8" i="135" s="1"/>
  <c r="Y57" i="135"/>
  <c r="X57" i="135"/>
  <c r="W57" i="135"/>
  <c r="Y56" i="135"/>
  <c r="Y110" i="135" s="1"/>
  <c r="AU113" i="135" s="1"/>
  <c r="X56" i="135"/>
  <c r="X59" i="135" s="1"/>
  <c r="X124" i="135" s="1"/>
  <c r="W56" i="135"/>
  <c r="W110" i="135" s="1"/>
  <c r="AS113" i="135" s="1"/>
  <c r="W21" i="135"/>
  <c r="X21" i="135" s="1"/>
  <c r="Y21" i="135" s="1"/>
  <c r="Y18" i="135"/>
  <c r="Y55" i="135" s="1"/>
  <c r="W4" i="135"/>
  <c r="X4" i="135" s="1"/>
  <c r="Y4" i="135" s="1"/>
  <c r="J119" i="135"/>
  <c r="K119" i="135"/>
  <c r="AS136" i="135" s="1"/>
  <c r="L119" i="135"/>
  <c r="AT136" i="135" s="1"/>
  <c r="M119" i="135"/>
  <c r="AU136" i="135" s="1"/>
  <c r="I119" i="135"/>
  <c r="J118" i="135"/>
  <c r="K118" i="135"/>
  <c r="AS135" i="135" s="1"/>
  <c r="L118" i="135"/>
  <c r="AT135" i="135" s="1"/>
  <c r="M118" i="135"/>
  <c r="AU135" i="135" s="1"/>
  <c r="H117" i="135"/>
  <c r="I117" i="135"/>
  <c r="J117" i="135"/>
  <c r="K117" i="135"/>
  <c r="AS134" i="135" s="1"/>
  <c r="L117" i="135"/>
  <c r="AT134" i="135" s="1"/>
  <c r="M117" i="135"/>
  <c r="AU134" i="135" s="1"/>
  <c r="G117" i="135"/>
  <c r="I114" i="135"/>
  <c r="J114" i="135"/>
  <c r="K114" i="135"/>
  <c r="L114" i="135"/>
  <c r="M114" i="135"/>
  <c r="J93" i="135"/>
  <c r="K93" i="135"/>
  <c r="L93" i="135"/>
  <c r="M93" i="135"/>
  <c r="J92" i="135"/>
  <c r="K92" i="135"/>
  <c r="L92" i="135"/>
  <c r="M92" i="135"/>
  <c r="J91" i="135"/>
  <c r="K91" i="135"/>
  <c r="AS61" i="135" s="1"/>
  <c r="L91" i="135"/>
  <c r="AT61" i="135" s="1"/>
  <c r="M91" i="135"/>
  <c r="AU61" i="135" s="1"/>
  <c r="J90" i="135"/>
  <c r="K90" i="135"/>
  <c r="L90" i="135"/>
  <c r="M90" i="135"/>
  <c r="J89" i="135"/>
  <c r="K89" i="135"/>
  <c r="L89" i="135"/>
  <c r="M89" i="135"/>
  <c r="J88" i="135"/>
  <c r="K88" i="135"/>
  <c r="L88" i="135"/>
  <c r="M88" i="135"/>
  <c r="J87" i="135"/>
  <c r="K87" i="135"/>
  <c r="L87" i="135"/>
  <c r="M87" i="135"/>
  <c r="H79" i="135"/>
  <c r="I79" i="135"/>
  <c r="J79" i="135"/>
  <c r="K79" i="135"/>
  <c r="L79" i="135"/>
  <c r="M79" i="135"/>
  <c r="H80" i="135"/>
  <c r="I80" i="135"/>
  <c r="J80" i="135"/>
  <c r="K80" i="135"/>
  <c r="AS150" i="135" s="1"/>
  <c r="L80" i="135"/>
  <c r="AT150" i="135" s="1"/>
  <c r="M80" i="135"/>
  <c r="AU150" i="135" s="1"/>
  <c r="H81" i="135"/>
  <c r="I81" i="135"/>
  <c r="J81" i="135"/>
  <c r="K81" i="135"/>
  <c r="AS23" i="135" s="1"/>
  <c r="L81" i="135"/>
  <c r="AT23" i="135" s="1"/>
  <c r="M81" i="135"/>
  <c r="AU23" i="135" s="1"/>
  <c r="H82" i="135"/>
  <c r="I82" i="135"/>
  <c r="J82" i="135"/>
  <c r="K82" i="135"/>
  <c r="L82" i="135"/>
  <c r="M82" i="135"/>
  <c r="H83" i="135"/>
  <c r="I83" i="135"/>
  <c r="J83" i="135"/>
  <c r="K83" i="135"/>
  <c r="AS27" i="135" s="1"/>
  <c r="L83" i="135"/>
  <c r="AT27" i="135" s="1"/>
  <c r="M83" i="135"/>
  <c r="AU27" i="135" s="1"/>
  <c r="H69" i="135"/>
  <c r="I69" i="135"/>
  <c r="J69" i="135"/>
  <c r="K69" i="135"/>
  <c r="L69" i="135"/>
  <c r="M69" i="135"/>
  <c r="H70" i="135"/>
  <c r="I70" i="135"/>
  <c r="J70" i="135"/>
  <c r="K70" i="135"/>
  <c r="L70" i="135"/>
  <c r="M70" i="135"/>
  <c r="H71" i="135"/>
  <c r="I71" i="135"/>
  <c r="J71" i="135"/>
  <c r="K71" i="135"/>
  <c r="L71" i="135"/>
  <c r="M71" i="135"/>
  <c r="H72" i="135"/>
  <c r="I72" i="135"/>
  <c r="J72" i="135"/>
  <c r="K72" i="135"/>
  <c r="L72" i="135"/>
  <c r="M72" i="135"/>
  <c r="H73" i="135"/>
  <c r="I73" i="135"/>
  <c r="J73" i="135"/>
  <c r="K73" i="135"/>
  <c r="L73" i="135"/>
  <c r="M73" i="135"/>
  <c r="I57" i="135"/>
  <c r="J57" i="135"/>
  <c r="K57" i="135"/>
  <c r="L57" i="135"/>
  <c r="M57" i="135"/>
  <c r="H57" i="135"/>
  <c r="I56" i="135"/>
  <c r="I110" i="135" s="1"/>
  <c r="J56" i="135"/>
  <c r="J110" i="135" s="1"/>
  <c r="K56" i="135"/>
  <c r="K110" i="135" s="1"/>
  <c r="AS112" i="135" s="1"/>
  <c r="L56" i="135"/>
  <c r="L110" i="135" s="1"/>
  <c r="AT112" i="135" s="1"/>
  <c r="M56" i="135"/>
  <c r="M110" i="135" s="1"/>
  <c r="AU112" i="135" s="1"/>
  <c r="H56" i="135"/>
  <c r="H110" i="135" s="1"/>
  <c r="J63" i="135"/>
  <c r="K63" i="135"/>
  <c r="L63" i="135"/>
  <c r="M63" i="135"/>
  <c r="I63" i="135"/>
  <c r="J62" i="135"/>
  <c r="K62" i="135"/>
  <c r="AS7" i="135" s="1"/>
  <c r="L62" i="135"/>
  <c r="AT7" i="135" s="1"/>
  <c r="M62" i="135"/>
  <c r="AU7" i="135" s="1"/>
  <c r="I62" i="135"/>
  <c r="AN4" i="128"/>
  <c r="AO4" i="128" s="1"/>
  <c r="AP4" i="128" s="1"/>
  <c r="AQ4" i="128" s="1"/>
  <c r="AR4" i="128" s="1"/>
  <c r="AS4" i="128" s="1"/>
  <c r="I91" i="135"/>
  <c r="M18" i="135"/>
  <c r="AO25" i="128"/>
  <c r="AP25" i="128"/>
  <c r="AQ25" i="128"/>
  <c r="AR25" i="128"/>
  <c r="AS25" i="128"/>
  <c r="AN25" i="128"/>
  <c r="AO24" i="128"/>
  <c r="AP24" i="128"/>
  <c r="AQ24" i="128"/>
  <c r="AR24" i="128"/>
  <c r="AS24" i="128"/>
  <c r="AN24" i="128"/>
  <c r="AO21" i="128"/>
  <c r="AP21" i="128"/>
  <c r="AQ21" i="128"/>
  <c r="AR21" i="128"/>
  <c r="CJ6" i="128" s="1"/>
  <c r="AS21" i="128"/>
  <c r="AN21" i="128"/>
  <c r="AO20" i="128"/>
  <c r="AP20" i="128"/>
  <c r="AQ20" i="128"/>
  <c r="AR20" i="128"/>
  <c r="AS20" i="128"/>
  <c r="AN20" i="128"/>
  <c r="X18" i="135"/>
  <c r="X55" i="135" s="1"/>
  <c r="W18" i="135"/>
  <c r="W55" i="135" s="1"/>
  <c r="V18" i="135"/>
  <c r="CJ14" i="128"/>
  <c r="CJ15" i="128"/>
  <c r="BU6" i="128"/>
  <c r="BU7" i="128"/>
  <c r="BU8" i="128"/>
  <c r="BU11" i="128"/>
  <c r="BU12" i="128"/>
  <c r="BU13" i="128"/>
  <c r="BU16" i="128"/>
  <c r="BU17" i="128"/>
  <c r="BU18" i="128"/>
  <c r="BP4" i="128"/>
  <c r="BQ4" i="128" s="1"/>
  <c r="BR4" i="128" s="1"/>
  <c r="BS4" i="128" s="1"/>
  <c r="BT4" i="128" s="1"/>
  <c r="BU4" i="128" s="1"/>
  <c r="BH54" i="128"/>
  <c r="BH41" i="128"/>
  <c r="BH27" i="128"/>
  <c r="BC4" i="128"/>
  <c r="BD4" i="128" s="1"/>
  <c r="BE4" i="128" s="1"/>
  <c r="BF4" i="128" s="1"/>
  <c r="BG4" i="128" s="1"/>
  <c r="BH4" i="128" s="1"/>
  <c r="AO35" i="128"/>
  <c r="AP35" i="128" s="1"/>
  <c r="AQ35" i="128" s="1"/>
  <c r="AR35" i="128" s="1"/>
  <c r="AS35" i="128" s="1"/>
  <c r="AS6" i="128"/>
  <c r="CH14" i="128" s="1"/>
  <c r="AS7" i="128"/>
  <c r="AS37" i="128" s="1"/>
  <c r="AS8" i="128"/>
  <c r="AS38" i="128" s="1"/>
  <c r="AS9" i="128"/>
  <c r="AS39" i="128" s="1"/>
  <c r="AS12" i="128"/>
  <c r="AS13" i="128"/>
  <c r="AS14" i="128"/>
  <c r="AS17" i="128"/>
  <c r="AS42" i="128" s="1"/>
  <c r="AS18" i="128"/>
  <c r="AS43" i="128" s="1"/>
  <c r="AS19" i="128"/>
  <c r="AS44" i="128" s="1"/>
  <c r="AF63" i="128"/>
  <c r="AS28" i="128" s="1"/>
  <c r="AF44" i="128"/>
  <c r="AF52" i="128" s="1"/>
  <c r="AF12" i="128"/>
  <c r="AF19" i="128" s="1"/>
  <c r="AF29" i="128" s="1"/>
  <c r="AB4" i="128"/>
  <c r="AC4" i="128" s="1"/>
  <c r="AD4" i="128" s="1"/>
  <c r="AE4" i="128" s="1"/>
  <c r="AF4" i="128" s="1"/>
  <c r="D4" i="128"/>
  <c r="E4" i="128" s="1"/>
  <c r="F4" i="128" s="1"/>
  <c r="G4" i="128" s="1"/>
  <c r="H4" i="128" s="1"/>
  <c r="I4" i="128" s="1"/>
  <c r="D43" i="128"/>
  <c r="E43" i="128" s="1"/>
  <c r="F43" i="128" s="1"/>
  <c r="G43" i="128" s="1"/>
  <c r="H43" i="128" s="1"/>
  <c r="I43" i="128" s="1"/>
  <c r="Q4" i="128"/>
  <c r="R4" i="128" s="1"/>
  <c r="S4" i="128" s="1"/>
  <c r="T4" i="128" s="1"/>
  <c r="U4" i="128" s="1"/>
  <c r="V4" i="128" s="1"/>
  <c r="Q6" i="128"/>
  <c r="Q40" i="128" s="1"/>
  <c r="R6" i="128"/>
  <c r="Q24" i="128"/>
  <c r="R24" i="128" s="1"/>
  <c r="S24" i="128" s="1"/>
  <c r="T24" i="128" s="1"/>
  <c r="U24" i="128" s="1"/>
  <c r="V24" i="128" s="1"/>
  <c r="Q38" i="128"/>
  <c r="R38" i="128" s="1"/>
  <c r="S38" i="128" s="1"/>
  <c r="T38" i="128" s="1"/>
  <c r="U38" i="128" s="1"/>
  <c r="V38" i="128" s="1"/>
  <c r="Q53" i="128"/>
  <c r="R53" i="128" s="1"/>
  <c r="S53" i="128" s="1"/>
  <c r="T53" i="128" s="1"/>
  <c r="U53" i="128" s="1"/>
  <c r="V53" i="128" s="1"/>
  <c r="V31" i="128"/>
  <c r="V9" i="128"/>
  <c r="V29" i="128" s="1"/>
  <c r="V13" i="128"/>
  <c r="V15" i="128"/>
  <c r="V19" i="128"/>
  <c r="V20" i="128"/>
  <c r="I14" i="128"/>
  <c r="V7" i="128" s="1"/>
  <c r="V27" i="128" s="1"/>
  <c r="I9" i="128"/>
  <c r="H114" i="135"/>
  <c r="I90" i="135"/>
  <c r="I93" i="135"/>
  <c r="I92" i="135"/>
  <c r="I89" i="135"/>
  <c r="I88" i="135"/>
  <c r="I87" i="135"/>
  <c r="H18" i="135"/>
  <c r="H55" i="135" s="1"/>
  <c r="G18" i="135"/>
  <c r="I18" i="135"/>
  <c r="K18" i="135"/>
  <c r="L18" i="135"/>
  <c r="J18" i="135"/>
  <c r="G69" i="135"/>
  <c r="G79" i="135"/>
  <c r="G70" i="135"/>
  <c r="G80" i="135"/>
  <c r="G71" i="135"/>
  <c r="G81" i="135"/>
  <c r="G72" i="135"/>
  <c r="G82" i="135"/>
  <c r="G73" i="135"/>
  <c r="G83" i="135"/>
  <c r="EE35" i="128"/>
  <c r="EE16" i="128"/>
  <c r="DV13" i="128"/>
  <c r="DV15" i="128"/>
  <c r="DU15" i="128"/>
  <c r="DT15" i="128"/>
  <c r="DS15" i="128"/>
  <c r="DR15" i="128"/>
  <c r="E45" i="128"/>
  <c r="D45" i="128"/>
  <c r="F9" i="128"/>
  <c r="F45" i="128" s="1"/>
  <c r="G9" i="128"/>
  <c r="T6" i="128" s="1"/>
  <c r="H9" i="128"/>
  <c r="U6" i="128" s="1"/>
  <c r="C45" i="128"/>
  <c r="BT16" i="128"/>
  <c r="CD25" i="128" s="1"/>
  <c r="BT17" i="128"/>
  <c r="CD26" i="128" s="1"/>
  <c r="BT18" i="128"/>
  <c r="CD27" i="128" s="1"/>
  <c r="BT11" i="128"/>
  <c r="CD19" i="128" s="1"/>
  <c r="BT12" i="128"/>
  <c r="CD20" i="128" s="1"/>
  <c r="BT13" i="128"/>
  <c r="CD21" i="128" s="1"/>
  <c r="CD6" i="128"/>
  <c r="CD8" i="128"/>
  <c r="CD9" i="128"/>
  <c r="CD10" i="128"/>
  <c r="CD12" i="128"/>
  <c r="CD13" i="128"/>
  <c r="CD14" i="128"/>
  <c r="CD15" i="128"/>
  <c r="AR6" i="128"/>
  <c r="CH6" i="128" s="1"/>
  <c r="BF41" i="128"/>
  <c r="BG41" i="128"/>
  <c r="BS6" i="128"/>
  <c r="BT6" i="128"/>
  <c r="BS7" i="128"/>
  <c r="BT7" i="128"/>
  <c r="BS8" i="128"/>
  <c r="BT8" i="128"/>
  <c r="BS11" i="128"/>
  <c r="BS12" i="128"/>
  <c r="BS13" i="128"/>
  <c r="BS16" i="128"/>
  <c r="BS17" i="128"/>
  <c r="BS18" i="128"/>
  <c r="BF54" i="128"/>
  <c r="BG54" i="128"/>
  <c r="BF27" i="128"/>
  <c r="BG27" i="128"/>
  <c r="Q19" i="128"/>
  <c r="R19" i="128"/>
  <c r="S19" i="128"/>
  <c r="T19" i="128"/>
  <c r="U19" i="128"/>
  <c r="P19" i="128"/>
  <c r="AQ7" i="128"/>
  <c r="AQ37" i="128" s="1"/>
  <c r="AP7" i="128"/>
  <c r="AP37" i="128" s="1"/>
  <c r="AR7" i="128"/>
  <c r="AR37" i="128" s="1"/>
  <c r="AQ8" i="128"/>
  <c r="AP8" i="128"/>
  <c r="AP38" i="128" s="1"/>
  <c r="AR8" i="128"/>
  <c r="AR38" i="128" s="1"/>
  <c r="AQ9" i="128"/>
  <c r="AQ39" i="128" s="1"/>
  <c r="AP9" i="128"/>
  <c r="AP39" i="128" s="1"/>
  <c r="AR9" i="128"/>
  <c r="AR39" i="128" s="1"/>
  <c r="AQ17" i="128"/>
  <c r="AQ42" i="128" s="1"/>
  <c r="AP17" i="128"/>
  <c r="AP42" i="128" s="1"/>
  <c r="AR17" i="128"/>
  <c r="AR42" i="128" s="1"/>
  <c r="AQ18" i="128"/>
  <c r="AQ43" i="128" s="1"/>
  <c r="AP18" i="128"/>
  <c r="AP43" i="128" s="1"/>
  <c r="AR18" i="128"/>
  <c r="AR43" i="128" s="1"/>
  <c r="AQ19" i="128"/>
  <c r="AQ44" i="128" s="1"/>
  <c r="AP19" i="128"/>
  <c r="AP44" i="128" s="1"/>
  <c r="AR19" i="128"/>
  <c r="AR44" i="128" s="1"/>
  <c r="AO7" i="128"/>
  <c r="AO37" i="128" s="1"/>
  <c r="AO8" i="128"/>
  <c r="AO38" i="128" s="1"/>
  <c r="AO9" i="128"/>
  <c r="AO39" i="128" s="1"/>
  <c r="AO17" i="128"/>
  <c r="AO42" i="128" s="1"/>
  <c r="AO18" i="128"/>
  <c r="AO43" i="128" s="1"/>
  <c r="AO19" i="128"/>
  <c r="AO44" i="128" s="1"/>
  <c r="AQ6" i="128"/>
  <c r="AQ12" i="128"/>
  <c r="AR12" i="128"/>
  <c r="AQ13" i="128"/>
  <c r="AR13" i="128"/>
  <c r="AQ14" i="128"/>
  <c r="AR14" i="128"/>
  <c r="AD63" i="128"/>
  <c r="AQ28" i="128" s="1"/>
  <c r="AE63" i="128"/>
  <c r="AR28" i="128" s="1"/>
  <c r="AA63" i="128"/>
  <c r="AN28" i="128" s="1"/>
  <c r="AB63" i="128"/>
  <c r="AO28" i="128" s="1"/>
  <c r="AC63" i="128"/>
  <c r="AP28" i="128" s="1"/>
  <c r="AD44" i="128"/>
  <c r="AD52" i="128" s="1"/>
  <c r="AE44" i="128"/>
  <c r="AE52" i="128" s="1"/>
  <c r="AD12" i="128"/>
  <c r="AD19" i="128" s="1"/>
  <c r="AD29" i="128" s="1"/>
  <c r="AE12" i="128"/>
  <c r="AE19" i="128" s="1"/>
  <c r="AE29" i="128" s="1"/>
  <c r="G14" i="128"/>
  <c r="T7" i="128" s="1"/>
  <c r="T27" i="128" s="1"/>
  <c r="H14" i="128"/>
  <c r="U7" i="128" s="1"/>
  <c r="U27" i="128" s="1"/>
  <c r="T9" i="128"/>
  <c r="T29" i="128" s="1"/>
  <c r="U9" i="128"/>
  <c r="U29" i="128" s="1"/>
  <c r="T31" i="128"/>
  <c r="U31" i="128"/>
  <c r="T13" i="128"/>
  <c r="T15" i="128"/>
  <c r="U13" i="128"/>
  <c r="U15" i="128"/>
  <c r="T20" i="128"/>
  <c r="U20" i="128"/>
  <c r="J7" i="132"/>
  <c r="K7" i="132"/>
  <c r="L7" i="132"/>
  <c r="M7" i="132"/>
  <c r="J8" i="132"/>
  <c r="K8" i="132"/>
  <c r="L8" i="132"/>
  <c r="M8" i="132"/>
  <c r="J9" i="132"/>
  <c r="K9" i="132"/>
  <c r="L9" i="132"/>
  <c r="M9" i="132"/>
  <c r="J10" i="132"/>
  <c r="K10" i="132"/>
  <c r="L10" i="132"/>
  <c r="M10" i="132"/>
  <c r="J11" i="132"/>
  <c r="K11" i="132"/>
  <c r="L11" i="132"/>
  <c r="M11" i="132"/>
  <c r="J12" i="132"/>
  <c r="K12" i="132"/>
  <c r="L12" i="132"/>
  <c r="M12" i="132"/>
  <c r="J13" i="132"/>
  <c r="K13" i="132"/>
  <c r="L13" i="132"/>
  <c r="M13" i="132"/>
  <c r="J14" i="132"/>
  <c r="K14" i="132"/>
  <c r="L14" i="132"/>
  <c r="M14" i="132"/>
  <c r="J15" i="132"/>
  <c r="K15" i="132"/>
  <c r="L15" i="132"/>
  <c r="M15" i="132"/>
  <c r="J16" i="132"/>
  <c r="K16" i="132"/>
  <c r="L16" i="132"/>
  <c r="M16" i="132"/>
  <c r="J17" i="132"/>
  <c r="K17" i="132"/>
  <c r="L17" i="132"/>
  <c r="M17" i="132"/>
  <c r="J18" i="132"/>
  <c r="K18" i="132"/>
  <c r="L18" i="132"/>
  <c r="M18" i="132"/>
  <c r="J19" i="132"/>
  <c r="K19" i="132"/>
  <c r="L19" i="132"/>
  <c r="M19" i="132"/>
  <c r="J20" i="132"/>
  <c r="K20" i="132"/>
  <c r="L20" i="132"/>
  <c r="M20" i="132"/>
  <c r="J21" i="132"/>
  <c r="K21" i="132"/>
  <c r="L21" i="132"/>
  <c r="M21" i="132"/>
  <c r="J22" i="132"/>
  <c r="K22" i="132"/>
  <c r="L22" i="132"/>
  <c r="M22" i="132"/>
  <c r="J23" i="132"/>
  <c r="K23" i="132"/>
  <c r="L23" i="132"/>
  <c r="M23" i="132"/>
  <c r="J24" i="132"/>
  <c r="K24" i="132"/>
  <c r="L24" i="132"/>
  <c r="M24" i="132"/>
  <c r="J25" i="132"/>
  <c r="K25" i="132"/>
  <c r="L25" i="132"/>
  <c r="M25" i="132"/>
  <c r="L6" i="132"/>
  <c r="M6" i="132"/>
  <c r="K6" i="132"/>
  <c r="J6" i="132"/>
  <c r="G431" i="129"/>
  <c r="G432" i="129"/>
  <c r="G433" i="129"/>
  <c r="G434" i="129"/>
  <c r="G435" i="129"/>
  <c r="G436" i="129"/>
  <c r="G437" i="129"/>
  <c r="G438" i="129"/>
  <c r="G439" i="129"/>
  <c r="G440" i="129"/>
  <c r="G441" i="129"/>
  <c r="G442" i="129"/>
  <c r="G443" i="129"/>
  <c r="G444" i="129"/>
  <c r="G445" i="129"/>
  <c r="G446" i="129"/>
  <c r="G447" i="129"/>
  <c r="G448" i="129"/>
  <c r="G449" i="129"/>
  <c r="G450" i="129"/>
  <c r="G451" i="129"/>
  <c r="G452" i="129"/>
  <c r="G453" i="129"/>
  <c r="G454" i="129"/>
  <c r="G455" i="129"/>
  <c r="G456" i="129"/>
  <c r="G457" i="129"/>
  <c r="G458" i="129"/>
  <c r="G459" i="129"/>
  <c r="G460" i="129"/>
  <c r="G461" i="129"/>
  <c r="G462" i="129"/>
  <c r="G463" i="129"/>
  <c r="G464" i="129"/>
  <c r="G465" i="129"/>
  <c r="G466" i="129"/>
  <c r="G467" i="129"/>
  <c r="G468" i="129"/>
  <c r="G469" i="129"/>
  <c r="G470" i="129"/>
  <c r="G471" i="129"/>
  <c r="G472" i="129"/>
  <c r="G473" i="129"/>
  <c r="G474" i="129"/>
  <c r="G475" i="129"/>
  <c r="G476" i="129"/>
  <c r="G477" i="129"/>
  <c r="G478" i="129"/>
  <c r="G479" i="129"/>
  <c r="G480" i="129"/>
  <c r="G481" i="129"/>
  <c r="G482" i="129"/>
  <c r="G483" i="129"/>
  <c r="G484" i="129"/>
  <c r="G485" i="129"/>
  <c r="G486" i="129"/>
  <c r="G487" i="129"/>
  <c r="G488" i="129"/>
  <c r="G489" i="129"/>
  <c r="G490" i="129"/>
  <c r="G491" i="129"/>
  <c r="I491" i="129"/>
  <c r="M11" i="129"/>
  <c r="N11" i="129"/>
  <c r="G370" i="129"/>
  <c r="G371" i="129"/>
  <c r="G372" i="129"/>
  <c r="G373" i="129"/>
  <c r="G374" i="129"/>
  <c r="G375" i="129"/>
  <c r="G376" i="129"/>
  <c r="G377" i="129"/>
  <c r="G378" i="129"/>
  <c r="G379" i="129"/>
  <c r="G380" i="129"/>
  <c r="G381" i="129"/>
  <c r="G382" i="129"/>
  <c r="G383" i="129"/>
  <c r="G384" i="129"/>
  <c r="G385" i="129"/>
  <c r="G386" i="129"/>
  <c r="G387" i="129"/>
  <c r="G388" i="129"/>
  <c r="G389" i="129"/>
  <c r="G390" i="129"/>
  <c r="G391" i="129"/>
  <c r="G392" i="129"/>
  <c r="G393" i="129"/>
  <c r="G394" i="129"/>
  <c r="G395" i="129"/>
  <c r="G396" i="129"/>
  <c r="G397" i="129"/>
  <c r="G398" i="129"/>
  <c r="G399" i="129"/>
  <c r="G400" i="129"/>
  <c r="G401" i="129"/>
  <c r="G402" i="129"/>
  <c r="G403" i="129"/>
  <c r="G404" i="129"/>
  <c r="G405" i="129"/>
  <c r="G406" i="129"/>
  <c r="G407" i="129"/>
  <c r="G408" i="129"/>
  <c r="G409" i="129"/>
  <c r="G410" i="129"/>
  <c r="G411" i="129"/>
  <c r="G412" i="129"/>
  <c r="G413" i="129"/>
  <c r="G414" i="129"/>
  <c r="G415" i="129"/>
  <c r="G416" i="129"/>
  <c r="G417" i="129"/>
  <c r="G418" i="129"/>
  <c r="G419" i="129"/>
  <c r="G420" i="129"/>
  <c r="G421" i="129"/>
  <c r="G422" i="129"/>
  <c r="G423" i="129"/>
  <c r="G424" i="129"/>
  <c r="G425" i="129"/>
  <c r="G426" i="129"/>
  <c r="G427" i="129"/>
  <c r="G428" i="129"/>
  <c r="G429" i="129"/>
  <c r="G430" i="129"/>
  <c r="I430" i="129"/>
  <c r="M10" i="129"/>
  <c r="N10" i="129"/>
  <c r="G309" i="129"/>
  <c r="G310" i="129"/>
  <c r="G311" i="129"/>
  <c r="G312" i="129"/>
  <c r="G313" i="129"/>
  <c r="G314" i="129"/>
  <c r="G315" i="129"/>
  <c r="G316" i="129"/>
  <c r="G317" i="129"/>
  <c r="G318" i="129"/>
  <c r="G319" i="129"/>
  <c r="G320" i="129"/>
  <c r="G321" i="129"/>
  <c r="G322" i="129"/>
  <c r="G323" i="129"/>
  <c r="G324" i="129"/>
  <c r="G325" i="129"/>
  <c r="G326" i="129"/>
  <c r="G327" i="129"/>
  <c r="G328" i="129"/>
  <c r="G329" i="129"/>
  <c r="G330" i="129"/>
  <c r="G331" i="129"/>
  <c r="G332" i="129"/>
  <c r="G333" i="129"/>
  <c r="G334" i="129"/>
  <c r="G335" i="129"/>
  <c r="G336" i="129"/>
  <c r="G337" i="129"/>
  <c r="G338" i="129"/>
  <c r="G339" i="129"/>
  <c r="G340" i="129"/>
  <c r="G341" i="129"/>
  <c r="G342" i="129"/>
  <c r="G343" i="129"/>
  <c r="G344" i="129"/>
  <c r="G345" i="129"/>
  <c r="G346" i="129"/>
  <c r="G347" i="129"/>
  <c r="G348" i="129"/>
  <c r="G349" i="129"/>
  <c r="G350" i="129"/>
  <c r="G351" i="129"/>
  <c r="G352" i="129"/>
  <c r="G353" i="129"/>
  <c r="G354" i="129"/>
  <c r="G355" i="129"/>
  <c r="G356" i="129"/>
  <c r="G357" i="129"/>
  <c r="G358" i="129"/>
  <c r="G359" i="129"/>
  <c r="G360" i="129"/>
  <c r="G361" i="129"/>
  <c r="G362" i="129"/>
  <c r="G363" i="129"/>
  <c r="G364" i="129"/>
  <c r="G365" i="129"/>
  <c r="G366" i="129"/>
  <c r="G367" i="129"/>
  <c r="G368" i="129"/>
  <c r="G369" i="129"/>
  <c r="I369" i="129"/>
  <c r="M9" i="129"/>
  <c r="N9" i="129"/>
  <c r="G248" i="129"/>
  <c r="G249" i="129"/>
  <c r="G250" i="129"/>
  <c r="G251" i="129"/>
  <c r="G252" i="129"/>
  <c r="G253" i="129"/>
  <c r="G254" i="129"/>
  <c r="G255" i="129"/>
  <c r="G256" i="129"/>
  <c r="G257" i="129"/>
  <c r="G258" i="129"/>
  <c r="G259" i="129"/>
  <c r="G260" i="129"/>
  <c r="G261" i="129"/>
  <c r="G262" i="129"/>
  <c r="G263" i="129"/>
  <c r="G264" i="129"/>
  <c r="G265" i="129"/>
  <c r="G266" i="129"/>
  <c r="G267" i="129"/>
  <c r="G268" i="129"/>
  <c r="G269" i="129"/>
  <c r="G270" i="129"/>
  <c r="G271" i="129"/>
  <c r="G272" i="129"/>
  <c r="G273" i="129"/>
  <c r="G274" i="129"/>
  <c r="G275" i="129"/>
  <c r="G276" i="129"/>
  <c r="G277" i="129"/>
  <c r="G278" i="129"/>
  <c r="G279" i="129"/>
  <c r="G280" i="129"/>
  <c r="G281" i="129"/>
  <c r="G282" i="129"/>
  <c r="G283" i="129"/>
  <c r="G284" i="129"/>
  <c r="G285" i="129"/>
  <c r="G286" i="129"/>
  <c r="G287" i="129"/>
  <c r="G288" i="129"/>
  <c r="G289" i="129"/>
  <c r="G290" i="129"/>
  <c r="G291" i="129"/>
  <c r="G292" i="129"/>
  <c r="G293" i="129"/>
  <c r="G294" i="129"/>
  <c r="G295" i="129"/>
  <c r="G296" i="129"/>
  <c r="G297" i="129"/>
  <c r="G298" i="129"/>
  <c r="G299" i="129"/>
  <c r="G300" i="129"/>
  <c r="G301" i="129"/>
  <c r="G302" i="129"/>
  <c r="G303" i="129"/>
  <c r="G304" i="129"/>
  <c r="G305" i="129"/>
  <c r="G306" i="129"/>
  <c r="G307" i="129"/>
  <c r="G308" i="129"/>
  <c r="I308" i="129"/>
  <c r="M8" i="129"/>
  <c r="N8" i="129"/>
  <c r="G187" i="129"/>
  <c r="G188" i="129"/>
  <c r="G189" i="129"/>
  <c r="G190" i="129"/>
  <c r="G191" i="129"/>
  <c r="G192" i="129"/>
  <c r="G193" i="129"/>
  <c r="G194" i="129"/>
  <c r="G195" i="129"/>
  <c r="G196" i="129"/>
  <c r="G197" i="129"/>
  <c r="G198" i="129"/>
  <c r="G199" i="129"/>
  <c r="G200" i="129"/>
  <c r="G201" i="129"/>
  <c r="G202" i="129"/>
  <c r="G203" i="129"/>
  <c r="G204" i="129"/>
  <c r="G205" i="129"/>
  <c r="G206" i="129"/>
  <c r="G207" i="129"/>
  <c r="G208" i="129"/>
  <c r="G209" i="129"/>
  <c r="G210" i="129"/>
  <c r="G211" i="129"/>
  <c r="G212" i="129"/>
  <c r="G213" i="129"/>
  <c r="G214" i="129"/>
  <c r="G215" i="129"/>
  <c r="G216" i="129"/>
  <c r="G217" i="129"/>
  <c r="G218" i="129"/>
  <c r="G219" i="129"/>
  <c r="G220" i="129"/>
  <c r="G221" i="129"/>
  <c r="G222" i="129"/>
  <c r="G223" i="129"/>
  <c r="G224" i="129"/>
  <c r="G225" i="129"/>
  <c r="G226" i="129"/>
  <c r="G227" i="129"/>
  <c r="G228" i="129"/>
  <c r="G229" i="129"/>
  <c r="G230" i="129"/>
  <c r="G231" i="129"/>
  <c r="G232" i="129"/>
  <c r="G233" i="129"/>
  <c r="G234" i="129"/>
  <c r="G235" i="129"/>
  <c r="G236" i="129"/>
  <c r="G237" i="129"/>
  <c r="G238" i="129"/>
  <c r="G239" i="129"/>
  <c r="G240" i="129"/>
  <c r="G241" i="129"/>
  <c r="G242" i="129"/>
  <c r="G243" i="129"/>
  <c r="G244" i="129"/>
  <c r="G245" i="129"/>
  <c r="G246" i="129"/>
  <c r="G247" i="129"/>
  <c r="I247" i="129"/>
  <c r="M7" i="129"/>
  <c r="N7" i="129"/>
  <c r="G126" i="129"/>
  <c r="G127" i="129"/>
  <c r="G128" i="129"/>
  <c r="G129" i="129"/>
  <c r="G130" i="129"/>
  <c r="G131" i="129"/>
  <c r="G132" i="129"/>
  <c r="G133" i="129"/>
  <c r="G134" i="129"/>
  <c r="G135" i="129"/>
  <c r="G136" i="129"/>
  <c r="G137" i="129"/>
  <c r="G138" i="129"/>
  <c r="G139" i="129"/>
  <c r="G140" i="129"/>
  <c r="G141" i="129"/>
  <c r="G142" i="129"/>
  <c r="G143" i="129"/>
  <c r="G144" i="129"/>
  <c r="G145" i="129"/>
  <c r="G146" i="129"/>
  <c r="G147" i="129"/>
  <c r="G148" i="129"/>
  <c r="G149" i="129"/>
  <c r="G150" i="129"/>
  <c r="G151" i="129"/>
  <c r="G152" i="129"/>
  <c r="G153" i="129"/>
  <c r="G154" i="129"/>
  <c r="G155" i="129"/>
  <c r="G156" i="129"/>
  <c r="G157" i="129"/>
  <c r="G158" i="129"/>
  <c r="G159" i="129"/>
  <c r="G160" i="129"/>
  <c r="G161" i="129"/>
  <c r="G162" i="129"/>
  <c r="G163" i="129"/>
  <c r="G164" i="129"/>
  <c r="G165" i="129"/>
  <c r="G166" i="129"/>
  <c r="G167" i="129"/>
  <c r="G168" i="129"/>
  <c r="G169" i="129"/>
  <c r="G170" i="129"/>
  <c r="G171" i="129"/>
  <c r="G172" i="129"/>
  <c r="G173" i="129"/>
  <c r="G174" i="129"/>
  <c r="G175" i="129"/>
  <c r="G176" i="129"/>
  <c r="G177" i="129"/>
  <c r="G178" i="129"/>
  <c r="G179" i="129"/>
  <c r="G180" i="129"/>
  <c r="G181" i="129"/>
  <c r="G182" i="129"/>
  <c r="G183" i="129"/>
  <c r="G184" i="129"/>
  <c r="G185" i="129"/>
  <c r="G186" i="129"/>
  <c r="I186" i="129"/>
  <c r="M6" i="129"/>
  <c r="N6" i="129"/>
  <c r="G65" i="129"/>
  <c r="G66" i="129"/>
  <c r="G67" i="129"/>
  <c r="G68" i="129"/>
  <c r="G69" i="129"/>
  <c r="G70" i="129"/>
  <c r="G71" i="129"/>
  <c r="G72" i="129"/>
  <c r="G73" i="129"/>
  <c r="G74" i="129"/>
  <c r="G75" i="129"/>
  <c r="G76" i="129"/>
  <c r="G77" i="129"/>
  <c r="G78" i="129"/>
  <c r="G79" i="129"/>
  <c r="G80" i="129"/>
  <c r="G81" i="129"/>
  <c r="G82" i="129"/>
  <c r="G83" i="129"/>
  <c r="G84" i="129"/>
  <c r="G85" i="129"/>
  <c r="G86" i="129"/>
  <c r="G87" i="129"/>
  <c r="G88" i="129"/>
  <c r="G89" i="129"/>
  <c r="G90" i="129"/>
  <c r="G91" i="129"/>
  <c r="G92" i="129"/>
  <c r="G93" i="129"/>
  <c r="G94" i="129"/>
  <c r="G95" i="129"/>
  <c r="G96" i="129"/>
  <c r="G97" i="129"/>
  <c r="G98" i="129"/>
  <c r="G99" i="129"/>
  <c r="G100" i="129"/>
  <c r="G101" i="129"/>
  <c r="G102" i="129"/>
  <c r="G103" i="129"/>
  <c r="G104" i="129"/>
  <c r="G105" i="129"/>
  <c r="G106" i="129"/>
  <c r="G107" i="129"/>
  <c r="G108" i="129"/>
  <c r="G109" i="129"/>
  <c r="G110" i="129"/>
  <c r="G111" i="129"/>
  <c r="G112" i="129"/>
  <c r="G113" i="129"/>
  <c r="G114" i="129"/>
  <c r="G115" i="129"/>
  <c r="G116" i="129"/>
  <c r="G117" i="129"/>
  <c r="G118" i="129"/>
  <c r="G119" i="129"/>
  <c r="G120" i="129"/>
  <c r="G121" i="129"/>
  <c r="G122" i="129"/>
  <c r="G123" i="129"/>
  <c r="G124" i="129"/>
  <c r="G125" i="129"/>
  <c r="I125" i="129"/>
  <c r="M5" i="129"/>
  <c r="N5" i="129"/>
  <c r="G4" i="129"/>
  <c r="G5" i="129"/>
  <c r="G6" i="129"/>
  <c r="G7" i="129"/>
  <c r="G8" i="129"/>
  <c r="G9" i="129"/>
  <c r="G10" i="129"/>
  <c r="G11" i="129"/>
  <c r="G12" i="129"/>
  <c r="G13" i="129"/>
  <c r="G14" i="129"/>
  <c r="G15" i="129"/>
  <c r="G16" i="129"/>
  <c r="G17" i="129"/>
  <c r="G18" i="129"/>
  <c r="G19" i="129"/>
  <c r="G20" i="129"/>
  <c r="G21" i="129"/>
  <c r="G22" i="129"/>
  <c r="G23" i="129"/>
  <c r="G24" i="129"/>
  <c r="G25" i="129"/>
  <c r="G26" i="129"/>
  <c r="G27" i="129"/>
  <c r="G28" i="129"/>
  <c r="G29" i="129"/>
  <c r="G30" i="129"/>
  <c r="G31" i="129"/>
  <c r="G32" i="129"/>
  <c r="G33" i="129"/>
  <c r="G34" i="129"/>
  <c r="G35" i="129"/>
  <c r="G36" i="129"/>
  <c r="G37" i="129"/>
  <c r="G38" i="129"/>
  <c r="G39" i="129"/>
  <c r="G40" i="129"/>
  <c r="G41" i="129"/>
  <c r="G42" i="129"/>
  <c r="G43" i="129"/>
  <c r="G44" i="129"/>
  <c r="G45" i="129"/>
  <c r="G46" i="129"/>
  <c r="G47" i="129"/>
  <c r="G48" i="129"/>
  <c r="G49" i="129"/>
  <c r="G50" i="129"/>
  <c r="G51" i="129"/>
  <c r="G52" i="129"/>
  <c r="G53" i="129"/>
  <c r="G54" i="129"/>
  <c r="G55" i="129"/>
  <c r="G56" i="129"/>
  <c r="G57" i="129"/>
  <c r="G58" i="129"/>
  <c r="G59" i="129"/>
  <c r="G60" i="129"/>
  <c r="G61" i="129"/>
  <c r="G62" i="129"/>
  <c r="G63" i="129"/>
  <c r="G64" i="129"/>
  <c r="I64" i="129"/>
  <c r="M4" i="129"/>
  <c r="N4" i="129"/>
  <c r="H491" i="129"/>
  <c r="L11" i="129"/>
  <c r="H430" i="129"/>
  <c r="L10" i="129"/>
  <c r="H369" i="129"/>
  <c r="L9" i="129"/>
  <c r="H308" i="129"/>
  <c r="L8" i="129"/>
  <c r="H247" i="129"/>
  <c r="L7" i="129"/>
  <c r="H186" i="129"/>
  <c r="L6" i="129"/>
  <c r="H125" i="129"/>
  <c r="L5" i="129"/>
  <c r="H64" i="129"/>
  <c r="L4" i="129"/>
  <c r="H490" i="129"/>
  <c r="H489" i="129"/>
  <c r="H488" i="129"/>
  <c r="H487" i="129"/>
  <c r="H486" i="129"/>
  <c r="H485" i="129"/>
  <c r="H484" i="129"/>
  <c r="H483" i="129"/>
  <c r="H482" i="129"/>
  <c r="H481" i="129"/>
  <c r="H480" i="129"/>
  <c r="H479" i="129"/>
  <c r="H478" i="129"/>
  <c r="H477" i="129"/>
  <c r="H476" i="129"/>
  <c r="H475" i="129"/>
  <c r="H474" i="129"/>
  <c r="H473" i="129"/>
  <c r="H472" i="129"/>
  <c r="H471" i="129"/>
  <c r="H470" i="129"/>
  <c r="H469" i="129"/>
  <c r="H468" i="129"/>
  <c r="H467" i="129"/>
  <c r="H466" i="129"/>
  <c r="H465" i="129"/>
  <c r="H464" i="129"/>
  <c r="H463" i="129"/>
  <c r="H462" i="129"/>
  <c r="H461" i="129"/>
  <c r="H460" i="129"/>
  <c r="H459" i="129"/>
  <c r="H458" i="129"/>
  <c r="H457" i="129"/>
  <c r="H456" i="129"/>
  <c r="H455" i="129"/>
  <c r="H454" i="129"/>
  <c r="H453" i="129"/>
  <c r="H452" i="129"/>
  <c r="H451" i="129"/>
  <c r="H450" i="129"/>
  <c r="H449" i="129"/>
  <c r="H448" i="129"/>
  <c r="H447" i="129"/>
  <c r="H446" i="129"/>
  <c r="H445" i="129"/>
  <c r="H444" i="129"/>
  <c r="H443" i="129"/>
  <c r="H442" i="129"/>
  <c r="H441" i="129"/>
  <c r="H440" i="129"/>
  <c r="H439" i="129"/>
  <c r="H438" i="129"/>
  <c r="H437" i="129"/>
  <c r="H436" i="129"/>
  <c r="H435" i="129"/>
  <c r="H434" i="129"/>
  <c r="H433" i="129"/>
  <c r="H432" i="129"/>
  <c r="H431" i="129"/>
  <c r="H429" i="129"/>
  <c r="H428" i="129"/>
  <c r="H427" i="129"/>
  <c r="H426" i="129"/>
  <c r="H425" i="129"/>
  <c r="H424" i="129"/>
  <c r="H423" i="129"/>
  <c r="H422" i="129"/>
  <c r="H421" i="129"/>
  <c r="H420" i="129"/>
  <c r="H419" i="129"/>
  <c r="H418" i="129"/>
  <c r="H417" i="129"/>
  <c r="H416" i="129"/>
  <c r="H415" i="129"/>
  <c r="H414" i="129"/>
  <c r="H413" i="129"/>
  <c r="H412" i="129"/>
  <c r="H411" i="129"/>
  <c r="H410" i="129"/>
  <c r="H409" i="129"/>
  <c r="H408" i="129"/>
  <c r="H407" i="129"/>
  <c r="H406" i="129"/>
  <c r="H405" i="129"/>
  <c r="H404" i="129"/>
  <c r="H403" i="129"/>
  <c r="H402" i="129"/>
  <c r="H401" i="129"/>
  <c r="H400" i="129"/>
  <c r="H399" i="129"/>
  <c r="H398" i="129"/>
  <c r="H397" i="129"/>
  <c r="H396" i="129"/>
  <c r="H395" i="129"/>
  <c r="H394" i="129"/>
  <c r="H393" i="129"/>
  <c r="H392" i="129"/>
  <c r="H391" i="129"/>
  <c r="H390" i="129"/>
  <c r="H389" i="129"/>
  <c r="H388" i="129"/>
  <c r="H387" i="129"/>
  <c r="H386" i="129"/>
  <c r="H385" i="129"/>
  <c r="H384" i="129"/>
  <c r="H383" i="129"/>
  <c r="H382" i="129"/>
  <c r="H381" i="129"/>
  <c r="H380" i="129"/>
  <c r="H379" i="129"/>
  <c r="H378" i="129"/>
  <c r="H377" i="129"/>
  <c r="H376" i="129"/>
  <c r="H375" i="129"/>
  <c r="H374" i="129"/>
  <c r="H373" i="129"/>
  <c r="H372" i="129"/>
  <c r="H371" i="129"/>
  <c r="H370" i="129"/>
  <c r="H368" i="129"/>
  <c r="H367" i="129"/>
  <c r="H366" i="129"/>
  <c r="H365" i="129"/>
  <c r="H364" i="129"/>
  <c r="H363" i="129"/>
  <c r="H362" i="129"/>
  <c r="H361" i="129"/>
  <c r="H360" i="129"/>
  <c r="H359" i="129"/>
  <c r="H358" i="129"/>
  <c r="H357" i="129"/>
  <c r="H356" i="129"/>
  <c r="H355" i="129"/>
  <c r="H354" i="129"/>
  <c r="H353" i="129"/>
  <c r="H352" i="129"/>
  <c r="H351" i="129"/>
  <c r="H350" i="129"/>
  <c r="H349" i="129"/>
  <c r="H348" i="129"/>
  <c r="H347" i="129"/>
  <c r="H346" i="129"/>
  <c r="H345" i="129"/>
  <c r="H344" i="129"/>
  <c r="H343" i="129"/>
  <c r="H342" i="129"/>
  <c r="H341" i="129"/>
  <c r="H340" i="129"/>
  <c r="H339" i="129"/>
  <c r="H338" i="129"/>
  <c r="H337" i="129"/>
  <c r="H336" i="129"/>
  <c r="H335" i="129"/>
  <c r="H334" i="129"/>
  <c r="H333" i="129"/>
  <c r="H332" i="129"/>
  <c r="H331" i="129"/>
  <c r="H330" i="129"/>
  <c r="H329" i="129"/>
  <c r="H328" i="129"/>
  <c r="H327" i="129"/>
  <c r="H326" i="129"/>
  <c r="H325" i="129"/>
  <c r="H324" i="129"/>
  <c r="H323" i="129"/>
  <c r="H322" i="129"/>
  <c r="H321" i="129"/>
  <c r="H320" i="129"/>
  <c r="H319" i="129"/>
  <c r="H318" i="129"/>
  <c r="H317" i="129"/>
  <c r="H316" i="129"/>
  <c r="H315" i="129"/>
  <c r="H314" i="129"/>
  <c r="H313" i="129"/>
  <c r="H312" i="129"/>
  <c r="H311" i="129"/>
  <c r="H310" i="129"/>
  <c r="H309" i="129"/>
  <c r="H307" i="129"/>
  <c r="H306" i="129"/>
  <c r="H305" i="129"/>
  <c r="H304" i="129"/>
  <c r="H303" i="129"/>
  <c r="H302" i="129"/>
  <c r="H301" i="129"/>
  <c r="H300" i="129"/>
  <c r="H299" i="129"/>
  <c r="H298" i="129"/>
  <c r="H297" i="129"/>
  <c r="H296" i="129"/>
  <c r="H295" i="129"/>
  <c r="H294" i="129"/>
  <c r="H293" i="129"/>
  <c r="H292" i="129"/>
  <c r="H291" i="129"/>
  <c r="H290" i="129"/>
  <c r="H289" i="129"/>
  <c r="H288" i="129"/>
  <c r="H287" i="129"/>
  <c r="H286" i="129"/>
  <c r="H285" i="129"/>
  <c r="H284" i="129"/>
  <c r="H283" i="129"/>
  <c r="H282" i="129"/>
  <c r="H281" i="129"/>
  <c r="H280" i="129"/>
  <c r="H279" i="129"/>
  <c r="H278" i="129"/>
  <c r="H277" i="129"/>
  <c r="H276" i="129"/>
  <c r="H275" i="129"/>
  <c r="H274" i="129"/>
  <c r="H273" i="129"/>
  <c r="H272" i="129"/>
  <c r="H271" i="129"/>
  <c r="H270" i="129"/>
  <c r="H269" i="129"/>
  <c r="H268" i="129"/>
  <c r="H267" i="129"/>
  <c r="H266" i="129"/>
  <c r="H265" i="129"/>
  <c r="H264" i="129"/>
  <c r="H263" i="129"/>
  <c r="H262" i="129"/>
  <c r="H261" i="129"/>
  <c r="H260" i="129"/>
  <c r="H259" i="129"/>
  <c r="H258" i="129"/>
  <c r="H257" i="129"/>
  <c r="H256" i="129"/>
  <c r="H255" i="129"/>
  <c r="H254" i="129"/>
  <c r="H253" i="129"/>
  <c r="H252" i="129"/>
  <c r="H251" i="129"/>
  <c r="H250" i="129"/>
  <c r="H249" i="129"/>
  <c r="H248" i="129"/>
  <c r="H246" i="129"/>
  <c r="H245" i="129"/>
  <c r="H244" i="129"/>
  <c r="H243" i="129"/>
  <c r="H242" i="129"/>
  <c r="H241" i="129"/>
  <c r="H240" i="129"/>
  <c r="H239" i="129"/>
  <c r="H238" i="129"/>
  <c r="H237" i="129"/>
  <c r="H236" i="129"/>
  <c r="H235" i="129"/>
  <c r="H234" i="129"/>
  <c r="H233" i="129"/>
  <c r="H232" i="129"/>
  <c r="H231" i="129"/>
  <c r="H230" i="129"/>
  <c r="H229" i="129"/>
  <c r="H228" i="129"/>
  <c r="H227" i="129"/>
  <c r="H226" i="129"/>
  <c r="H225" i="129"/>
  <c r="H224" i="129"/>
  <c r="H223" i="129"/>
  <c r="H222" i="129"/>
  <c r="H221" i="129"/>
  <c r="H220" i="129"/>
  <c r="H219" i="129"/>
  <c r="H218" i="129"/>
  <c r="H217" i="129"/>
  <c r="H216" i="129"/>
  <c r="H215" i="129"/>
  <c r="H214" i="129"/>
  <c r="H213" i="129"/>
  <c r="H212" i="129"/>
  <c r="H211" i="129"/>
  <c r="H210" i="129"/>
  <c r="H209" i="129"/>
  <c r="H208" i="129"/>
  <c r="H207" i="129"/>
  <c r="H206" i="129"/>
  <c r="H205" i="129"/>
  <c r="H204" i="129"/>
  <c r="H203" i="129"/>
  <c r="H202" i="129"/>
  <c r="H201" i="129"/>
  <c r="H200" i="129"/>
  <c r="H199" i="129"/>
  <c r="H198" i="129"/>
  <c r="H197" i="129"/>
  <c r="H196" i="129"/>
  <c r="H195" i="129"/>
  <c r="H194" i="129"/>
  <c r="H193" i="129"/>
  <c r="H192" i="129"/>
  <c r="H191" i="129"/>
  <c r="H190" i="129"/>
  <c r="H189" i="129"/>
  <c r="H188" i="129"/>
  <c r="H187" i="129"/>
  <c r="H185" i="129"/>
  <c r="H184" i="129"/>
  <c r="H183" i="129"/>
  <c r="H182" i="129"/>
  <c r="H181" i="129"/>
  <c r="H180" i="129"/>
  <c r="H179" i="129"/>
  <c r="H178" i="129"/>
  <c r="H177" i="129"/>
  <c r="H176" i="129"/>
  <c r="H175" i="129"/>
  <c r="H174" i="129"/>
  <c r="H173" i="129"/>
  <c r="H172" i="129"/>
  <c r="H171" i="129"/>
  <c r="H170" i="129"/>
  <c r="H169" i="129"/>
  <c r="H168" i="129"/>
  <c r="H167" i="129"/>
  <c r="H166" i="129"/>
  <c r="H165" i="129"/>
  <c r="H164" i="129"/>
  <c r="H163" i="129"/>
  <c r="H162" i="129"/>
  <c r="H161" i="129"/>
  <c r="H160" i="129"/>
  <c r="H159" i="129"/>
  <c r="H158" i="129"/>
  <c r="H157" i="129"/>
  <c r="H156" i="129"/>
  <c r="H155" i="129"/>
  <c r="H154" i="129"/>
  <c r="H153" i="129"/>
  <c r="H152" i="129"/>
  <c r="H151" i="129"/>
  <c r="H150" i="129"/>
  <c r="H149" i="129"/>
  <c r="H148" i="129"/>
  <c r="H147" i="129"/>
  <c r="H146" i="129"/>
  <c r="H145" i="129"/>
  <c r="H144" i="129"/>
  <c r="H143" i="129"/>
  <c r="H142" i="129"/>
  <c r="H141" i="129"/>
  <c r="H140" i="129"/>
  <c r="H139" i="129"/>
  <c r="H138" i="129"/>
  <c r="H137" i="129"/>
  <c r="H136" i="129"/>
  <c r="H135" i="129"/>
  <c r="H134" i="129"/>
  <c r="H133" i="129"/>
  <c r="H132" i="129"/>
  <c r="H131" i="129"/>
  <c r="H130" i="129"/>
  <c r="H129" i="129"/>
  <c r="H128" i="129"/>
  <c r="H127" i="129"/>
  <c r="H126" i="129"/>
  <c r="H124" i="129"/>
  <c r="H123" i="129"/>
  <c r="H122" i="129"/>
  <c r="H121" i="129"/>
  <c r="H120" i="129"/>
  <c r="H119" i="129"/>
  <c r="H118" i="129"/>
  <c r="H117" i="129"/>
  <c r="H116" i="129"/>
  <c r="H115" i="129"/>
  <c r="H114" i="129"/>
  <c r="H113" i="129"/>
  <c r="H112" i="129"/>
  <c r="H111" i="129"/>
  <c r="H110" i="129"/>
  <c r="H109" i="129"/>
  <c r="H108" i="129"/>
  <c r="H107" i="129"/>
  <c r="H106" i="129"/>
  <c r="H105" i="129"/>
  <c r="H104" i="129"/>
  <c r="H103" i="129"/>
  <c r="H102" i="129"/>
  <c r="H101" i="129"/>
  <c r="H100" i="129"/>
  <c r="H99" i="129"/>
  <c r="H98" i="129"/>
  <c r="H97" i="129"/>
  <c r="H96" i="129"/>
  <c r="H95" i="129"/>
  <c r="H94" i="129"/>
  <c r="H93" i="129"/>
  <c r="H92" i="129"/>
  <c r="H91" i="129"/>
  <c r="H90" i="129"/>
  <c r="H89" i="129"/>
  <c r="H88" i="129"/>
  <c r="H87" i="129"/>
  <c r="H86" i="129"/>
  <c r="H85" i="129"/>
  <c r="H84" i="129"/>
  <c r="H83" i="129"/>
  <c r="H82" i="129"/>
  <c r="H81" i="129"/>
  <c r="H80" i="129"/>
  <c r="H79" i="129"/>
  <c r="H78" i="129"/>
  <c r="H77" i="129"/>
  <c r="H76" i="129"/>
  <c r="H75" i="129"/>
  <c r="H74" i="129"/>
  <c r="H73" i="129"/>
  <c r="H72" i="129"/>
  <c r="H71" i="129"/>
  <c r="H70" i="129"/>
  <c r="H69" i="129"/>
  <c r="H68" i="129"/>
  <c r="H67" i="129"/>
  <c r="H66" i="129"/>
  <c r="H65" i="129"/>
  <c r="H63" i="129"/>
  <c r="H62" i="129"/>
  <c r="H61" i="129"/>
  <c r="H60" i="129"/>
  <c r="H59" i="129"/>
  <c r="H58" i="129"/>
  <c r="H57" i="129"/>
  <c r="H56" i="129"/>
  <c r="H55" i="129"/>
  <c r="H54" i="129"/>
  <c r="H53" i="129"/>
  <c r="H52" i="129"/>
  <c r="H51" i="129"/>
  <c r="H50" i="129"/>
  <c r="H49" i="129"/>
  <c r="H48" i="129"/>
  <c r="H47" i="129"/>
  <c r="H46" i="129"/>
  <c r="H45" i="129"/>
  <c r="H44" i="129"/>
  <c r="H43" i="129"/>
  <c r="H42" i="129"/>
  <c r="H41" i="129"/>
  <c r="H40" i="129"/>
  <c r="H39" i="129"/>
  <c r="H38" i="129"/>
  <c r="H37" i="129"/>
  <c r="H36" i="129"/>
  <c r="H35" i="129"/>
  <c r="H34" i="129"/>
  <c r="H33" i="129"/>
  <c r="H32" i="129"/>
  <c r="H31" i="129"/>
  <c r="H30" i="129"/>
  <c r="H29" i="129"/>
  <c r="H28" i="129"/>
  <c r="H27" i="129"/>
  <c r="H26" i="129"/>
  <c r="H25" i="129"/>
  <c r="H24" i="129"/>
  <c r="H23" i="129"/>
  <c r="H22" i="129"/>
  <c r="H21" i="129"/>
  <c r="H20" i="129"/>
  <c r="H19" i="129"/>
  <c r="H18" i="129"/>
  <c r="H17" i="129"/>
  <c r="H16" i="129"/>
  <c r="H15" i="129"/>
  <c r="F430" i="129"/>
  <c r="F429" i="129"/>
  <c r="F428" i="129"/>
  <c r="F427" i="129"/>
  <c r="F426" i="129"/>
  <c r="F425" i="129"/>
  <c r="F424" i="129"/>
  <c r="F423" i="129"/>
  <c r="F422" i="129"/>
  <c r="F421" i="129"/>
  <c r="F420" i="129"/>
  <c r="F419" i="129"/>
  <c r="F418" i="129"/>
  <c r="F417" i="129"/>
  <c r="F416" i="129"/>
  <c r="F415" i="129"/>
  <c r="F414" i="129"/>
  <c r="F413" i="129"/>
  <c r="F412" i="129"/>
  <c r="F411" i="129"/>
  <c r="F410" i="129"/>
  <c r="F409" i="129"/>
  <c r="F408" i="129"/>
  <c r="F407" i="129"/>
  <c r="F406" i="129"/>
  <c r="F405" i="129"/>
  <c r="F404" i="129"/>
  <c r="F403" i="129"/>
  <c r="F402" i="129"/>
  <c r="F401" i="129"/>
  <c r="F400" i="129"/>
  <c r="F399" i="129"/>
  <c r="F398" i="129"/>
  <c r="F397" i="129"/>
  <c r="F396" i="129"/>
  <c r="F395" i="129"/>
  <c r="F394" i="129"/>
  <c r="F393" i="129"/>
  <c r="F392" i="129"/>
  <c r="F391" i="129"/>
  <c r="F390" i="129"/>
  <c r="F389" i="129"/>
  <c r="F388" i="129"/>
  <c r="F387" i="129"/>
  <c r="F386" i="129"/>
  <c r="F385" i="129"/>
  <c r="F384" i="129"/>
  <c r="F383" i="129"/>
  <c r="F382" i="129"/>
  <c r="F381" i="129"/>
  <c r="F380" i="129"/>
  <c r="F379" i="129"/>
  <c r="F378" i="129"/>
  <c r="F377" i="129"/>
  <c r="F376" i="129"/>
  <c r="F375" i="129"/>
  <c r="F374" i="129"/>
  <c r="F373" i="129"/>
  <c r="F372" i="129"/>
  <c r="F371" i="129"/>
  <c r="F370" i="129"/>
  <c r="F369" i="129"/>
  <c r="F368" i="129"/>
  <c r="F367" i="129"/>
  <c r="F366" i="129"/>
  <c r="F365" i="129"/>
  <c r="F364" i="129"/>
  <c r="F363" i="129"/>
  <c r="F362" i="129"/>
  <c r="F361" i="129"/>
  <c r="F360" i="129"/>
  <c r="F359" i="129"/>
  <c r="F358" i="129"/>
  <c r="F357" i="129"/>
  <c r="F356" i="129"/>
  <c r="F355" i="129"/>
  <c r="F354" i="129"/>
  <c r="F353" i="129"/>
  <c r="F352" i="129"/>
  <c r="F351" i="129"/>
  <c r="F350" i="129"/>
  <c r="F349" i="129"/>
  <c r="F348" i="129"/>
  <c r="F347" i="129"/>
  <c r="F346" i="129"/>
  <c r="F345" i="129"/>
  <c r="F344" i="129"/>
  <c r="F343" i="129"/>
  <c r="F342" i="129"/>
  <c r="F341" i="129"/>
  <c r="F340" i="129"/>
  <c r="F339" i="129"/>
  <c r="F338" i="129"/>
  <c r="F337" i="129"/>
  <c r="F336" i="129"/>
  <c r="F335" i="129"/>
  <c r="F334" i="129"/>
  <c r="F333" i="129"/>
  <c r="F332" i="129"/>
  <c r="F331" i="129"/>
  <c r="F330" i="129"/>
  <c r="F329" i="129"/>
  <c r="F328" i="129"/>
  <c r="F327" i="129"/>
  <c r="F326" i="129"/>
  <c r="F325" i="129"/>
  <c r="F324" i="129"/>
  <c r="F323" i="129"/>
  <c r="F322" i="129"/>
  <c r="F321" i="129"/>
  <c r="F320" i="129"/>
  <c r="F319" i="129"/>
  <c r="F318" i="129"/>
  <c r="F317" i="129"/>
  <c r="F316" i="129"/>
  <c r="F315" i="129"/>
  <c r="F314" i="129"/>
  <c r="F313" i="129"/>
  <c r="F312" i="129"/>
  <c r="F311" i="129"/>
  <c r="F310" i="129"/>
  <c r="F309" i="129"/>
  <c r="F308" i="129"/>
  <c r="F307" i="129"/>
  <c r="F306" i="129"/>
  <c r="F305" i="129"/>
  <c r="F304" i="129"/>
  <c r="F303" i="129"/>
  <c r="F302" i="129"/>
  <c r="F301" i="129"/>
  <c r="F300" i="129"/>
  <c r="F299" i="129"/>
  <c r="F298" i="129"/>
  <c r="F297" i="129"/>
  <c r="F296" i="129"/>
  <c r="F295" i="129"/>
  <c r="F294" i="129"/>
  <c r="F293" i="129"/>
  <c r="F292" i="129"/>
  <c r="F291" i="129"/>
  <c r="F290" i="129"/>
  <c r="F289" i="129"/>
  <c r="F288" i="129"/>
  <c r="F287" i="129"/>
  <c r="F286" i="129"/>
  <c r="F285" i="129"/>
  <c r="F284" i="129"/>
  <c r="F283" i="129"/>
  <c r="F282" i="129"/>
  <c r="F281" i="129"/>
  <c r="F280" i="129"/>
  <c r="F279" i="129"/>
  <c r="F278" i="129"/>
  <c r="F277" i="129"/>
  <c r="F276" i="129"/>
  <c r="F275" i="129"/>
  <c r="F274" i="129"/>
  <c r="F273" i="129"/>
  <c r="F272" i="129"/>
  <c r="F271" i="129"/>
  <c r="F270" i="129"/>
  <c r="F269" i="129"/>
  <c r="F268" i="129"/>
  <c r="F267" i="129"/>
  <c r="F266" i="129"/>
  <c r="F265" i="129"/>
  <c r="F264" i="129"/>
  <c r="F263" i="129"/>
  <c r="F262" i="129"/>
  <c r="F261" i="129"/>
  <c r="F260" i="129"/>
  <c r="F259" i="129"/>
  <c r="F258" i="129"/>
  <c r="F257" i="129"/>
  <c r="F256" i="129"/>
  <c r="F255" i="129"/>
  <c r="F254" i="129"/>
  <c r="F253" i="129"/>
  <c r="F252" i="129"/>
  <c r="F251" i="129"/>
  <c r="F250" i="129"/>
  <c r="F249" i="129"/>
  <c r="F248" i="129"/>
  <c r="F247" i="129"/>
  <c r="F246" i="129"/>
  <c r="F245" i="129"/>
  <c r="F244" i="129"/>
  <c r="F243" i="129"/>
  <c r="F242" i="129"/>
  <c r="F241" i="129"/>
  <c r="F240" i="129"/>
  <c r="F239" i="129"/>
  <c r="F238" i="129"/>
  <c r="F237" i="129"/>
  <c r="F236" i="129"/>
  <c r="F235" i="129"/>
  <c r="F234" i="129"/>
  <c r="F233" i="129"/>
  <c r="F232" i="129"/>
  <c r="F231" i="129"/>
  <c r="F230" i="129"/>
  <c r="F229" i="129"/>
  <c r="F228" i="129"/>
  <c r="F227" i="129"/>
  <c r="F226" i="129"/>
  <c r="F225" i="129"/>
  <c r="F224" i="129"/>
  <c r="F223" i="129"/>
  <c r="F222" i="129"/>
  <c r="F221" i="129"/>
  <c r="F220" i="129"/>
  <c r="F219" i="129"/>
  <c r="F218" i="129"/>
  <c r="F217" i="129"/>
  <c r="F216" i="129"/>
  <c r="F215" i="129"/>
  <c r="F214" i="129"/>
  <c r="F213" i="129"/>
  <c r="F212" i="129"/>
  <c r="F211" i="129"/>
  <c r="F210" i="129"/>
  <c r="F209" i="129"/>
  <c r="F208" i="129"/>
  <c r="F207" i="129"/>
  <c r="F206" i="129"/>
  <c r="F205" i="129"/>
  <c r="F204" i="129"/>
  <c r="F203" i="129"/>
  <c r="F202" i="129"/>
  <c r="F201" i="129"/>
  <c r="F200" i="129"/>
  <c r="F199" i="129"/>
  <c r="F198" i="129"/>
  <c r="F197" i="129"/>
  <c r="F196" i="129"/>
  <c r="F195" i="129"/>
  <c r="F194" i="129"/>
  <c r="F193" i="129"/>
  <c r="F192" i="129"/>
  <c r="F191" i="129"/>
  <c r="F190" i="129"/>
  <c r="F189" i="129"/>
  <c r="F188" i="129"/>
  <c r="F187" i="129"/>
  <c r="F186" i="129"/>
  <c r="F185" i="129"/>
  <c r="F184" i="129"/>
  <c r="F183" i="129"/>
  <c r="F182" i="129"/>
  <c r="F181" i="129"/>
  <c r="F180" i="129"/>
  <c r="F179" i="129"/>
  <c r="F178" i="129"/>
  <c r="F177" i="129"/>
  <c r="F176" i="129"/>
  <c r="F175" i="129"/>
  <c r="F174" i="129"/>
  <c r="F173" i="129"/>
  <c r="F172" i="129"/>
  <c r="F171" i="129"/>
  <c r="F170" i="129"/>
  <c r="F169" i="129"/>
  <c r="F168" i="129"/>
  <c r="F167" i="129"/>
  <c r="F166" i="129"/>
  <c r="F165" i="129"/>
  <c r="F164" i="129"/>
  <c r="F163" i="129"/>
  <c r="F162" i="129"/>
  <c r="F161" i="129"/>
  <c r="F160" i="129"/>
  <c r="F159" i="129"/>
  <c r="F158" i="129"/>
  <c r="F157" i="129"/>
  <c r="F156" i="129"/>
  <c r="F155" i="129"/>
  <c r="F154" i="129"/>
  <c r="F153" i="129"/>
  <c r="F152" i="129"/>
  <c r="F151" i="129"/>
  <c r="F150" i="129"/>
  <c r="F149" i="129"/>
  <c r="F148" i="129"/>
  <c r="F147" i="129"/>
  <c r="F146" i="129"/>
  <c r="F145" i="129"/>
  <c r="F144" i="129"/>
  <c r="F143" i="129"/>
  <c r="F142" i="129"/>
  <c r="F141" i="129"/>
  <c r="F140" i="129"/>
  <c r="F139" i="129"/>
  <c r="F138" i="129"/>
  <c r="F137" i="129"/>
  <c r="F136" i="129"/>
  <c r="F135" i="129"/>
  <c r="F134" i="129"/>
  <c r="F133" i="129"/>
  <c r="F132" i="129"/>
  <c r="F131" i="129"/>
  <c r="F130" i="129"/>
  <c r="F129" i="129"/>
  <c r="F128" i="129"/>
  <c r="F127" i="129"/>
  <c r="F126" i="129"/>
  <c r="F125" i="129"/>
  <c r="F124" i="129"/>
  <c r="F123" i="129"/>
  <c r="F122" i="129"/>
  <c r="F121" i="129"/>
  <c r="F120" i="129"/>
  <c r="F119" i="129"/>
  <c r="F118" i="129"/>
  <c r="F117" i="129"/>
  <c r="F116" i="129"/>
  <c r="F115" i="129"/>
  <c r="F114" i="129"/>
  <c r="F113" i="129"/>
  <c r="F112" i="129"/>
  <c r="F111" i="129"/>
  <c r="F110" i="129"/>
  <c r="F109" i="129"/>
  <c r="F108" i="129"/>
  <c r="F107" i="129"/>
  <c r="F106" i="129"/>
  <c r="F105" i="129"/>
  <c r="F104" i="129"/>
  <c r="F103" i="129"/>
  <c r="F102" i="129"/>
  <c r="F101" i="129"/>
  <c r="F100" i="129"/>
  <c r="F99" i="129"/>
  <c r="F98" i="129"/>
  <c r="F97" i="129"/>
  <c r="F96" i="129"/>
  <c r="F95" i="129"/>
  <c r="F94" i="129"/>
  <c r="F93" i="129"/>
  <c r="F92" i="129"/>
  <c r="F91" i="129"/>
  <c r="F90" i="129"/>
  <c r="F89" i="129"/>
  <c r="F88" i="129"/>
  <c r="F87" i="129"/>
  <c r="F86" i="129"/>
  <c r="F85" i="129"/>
  <c r="F84" i="129"/>
  <c r="F83" i="129"/>
  <c r="F82" i="129"/>
  <c r="F81" i="129"/>
  <c r="F80" i="129"/>
  <c r="F79" i="129"/>
  <c r="F78" i="129"/>
  <c r="F77" i="129"/>
  <c r="F76" i="129"/>
  <c r="F75" i="129"/>
  <c r="F74" i="129"/>
  <c r="F73" i="129"/>
  <c r="F72" i="129"/>
  <c r="F71" i="129"/>
  <c r="F70" i="129"/>
  <c r="F69" i="129"/>
  <c r="F68" i="129"/>
  <c r="F67" i="129"/>
  <c r="F66" i="129"/>
  <c r="F65" i="129"/>
  <c r="F64" i="129"/>
  <c r="F63" i="129"/>
  <c r="F62" i="129"/>
  <c r="F61" i="129"/>
  <c r="F60" i="129"/>
  <c r="F59" i="129"/>
  <c r="F58" i="129"/>
  <c r="F57" i="129"/>
  <c r="F56" i="129"/>
  <c r="F55" i="129"/>
  <c r="F54" i="129"/>
  <c r="F53" i="129"/>
  <c r="F52" i="129"/>
  <c r="F51" i="129"/>
  <c r="F50" i="129"/>
  <c r="F49" i="129"/>
  <c r="F48" i="129"/>
  <c r="F47" i="129"/>
  <c r="F46" i="129"/>
  <c r="F45" i="129"/>
  <c r="F44" i="129"/>
  <c r="F43" i="129"/>
  <c r="F42" i="129"/>
  <c r="F41" i="129"/>
  <c r="F40" i="129"/>
  <c r="F39" i="129"/>
  <c r="F38" i="129"/>
  <c r="F37" i="129"/>
  <c r="F36" i="129"/>
  <c r="F35" i="129"/>
  <c r="F34" i="129"/>
  <c r="F33" i="129"/>
  <c r="F32" i="129"/>
  <c r="F31" i="129"/>
  <c r="F30" i="129"/>
  <c r="F29" i="129"/>
  <c r="F28" i="129"/>
  <c r="F27" i="129"/>
  <c r="F26" i="129"/>
  <c r="F25" i="129"/>
  <c r="F24" i="129"/>
  <c r="F23" i="129"/>
  <c r="F22" i="129"/>
  <c r="F21" i="129"/>
  <c r="F20" i="129"/>
  <c r="F19" i="129"/>
  <c r="F18" i="129"/>
  <c r="F17" i="129"/>
  <c r="F16" i="129"/>
  <c r="F15" i="129"/>
  <c r="F14" i="129"/>
  <c r="F13" i="129"/>
  <c r="F12" i="129"/>
  <c r="F11" i="129"/>
  <c r="F10" i="129"/>
  <c r="F9" i="129"/>
  <c r="F8" i="129"/>
  <c r="F7" i="129"/>
  <c r="F6" i="129"/>
  <c r="F5" i="129"/>
  <c r="F4" i="129"/>
  <c r="BR18" i="128"/>
  <c r="BR6" i="128"/>
  <c r="BR7" i="128"/>
  <c r="BR8" i="128"/>
  <c r="BR11" i="128"/>
  <c r="BR12" i="128"/>
  <c r="BR13" i="128"/>
  <c r="BR16" i="128"/>
  <c r="BR17" i="128"/>
  <c r="BE27" i="128"/>
  <c r="BE54" i="128"/>
  <c r="BE41" i="128"/>
  <c r="AN17" i="128"/>
  <c r="AN42" i="128" s="1"/>
  <c r="AN18" i="128"/>
  <c r="AN19" i="128"/>
  <c r="AN44" i="128" s="1"/>
  <c r="AO6" i="128"/>
  <c r="AN6" i="128"/>
  <c r="AN7" i="128"/>
  <c r="AN37" i="128" s="1"/>
  <c r="AN8" i="128"/>
  <c r="AN38" i="128" s="1"/>
  <c r="AN9" i="128"/>
  <c r="AN39" i="128" s="1"/>
  <c r="AP6" i="128"/>
  <c r="AP14" i="128"/>
  <c r="AP12" i="128"/>
  <c r="AP13" i="128"/>
  <c r="F14" i="128"/>
  <c r="S7" i="128" s="1"/>
  <c r="S9" i="128"/>
  <c r="S29" i="128" s="1"/>
  <c r="S31" i="128"/>
  <c r="S15" i="128"/>
  <c r="S13" i="128"/>
  <c r="R7" i="128"/>
  <c r="R27" i="128" s="1"/>
  <c r="R9" i="128"/>
  <c r="R29" i="128" s="1"/>
  <c r="R31" i="128"/>
  <c r="S20" i="128"/>
  <c r="AC44" i="128"/>
  <c r="AC52" i="128" s="1"/>
  <c r="AC12" i="128"/>
  <c r="AC19" i="128" s="1"/>
  <c r="AC29" i="128" s="1"/>
  <c r="R13" i="128"/>
  <c r="R15" i="128"/>
  <c r="BP11" i="128"/>
  <c r="BP12" i="128"/>
  <c r="BP13" i="128"/>
  <c r="BP6" i="128"/>
  <c r="BP7" i="128"/>
  <c r="BP8" i="128"/>
  <c r="BP16" i="128"/>
  <c r="BP17" i="128"/>
  <c r="BP18" i="128"/>
  <c r="BQ11" i="128"/>
  <c r="BQ12" i="128"/>
  <c r="BQ13" i="128"/>
  <c r="BQ6" i="128"/>
  <c r="BQ7" i="128"/>
  <c r="BQ8" i="128"/>
  <c r="BQ16" i="128"/>
  <c r="BQ17" i="128"/>
  <c r="BQ18" i="128"/>
  <c r="BO11" i="128"/>
  <c r="BO12" i="128"/>
  <c r="BO13" i="128"/>
  <c r="BO6" i="128"/>
  <c r="BO7" i="128"/>
  <c r="BO8" i="128"/>
  <c r="BO16" i="128"/>
  <c r="BO17" i="128"/>
  <c r="BO18" i="128"/>
  <c r="AO12" i="128"/>
  <c r="AO13" i="128"/>
  <c r="AO14" i="128"/>
  <c r="AN12" i="128"/>
  <c r="AN13" i="128"/>
  <c r="AN14" i="128"/>
  <c r="Q20" i="128"/>
  <c r="R20" i="128"/>
  <c r="P20" i="128"/>
  <c r="Q7" i="128"/>
  <c r="Q9" i="128"/>
  <c r="Q13" i="128"/>
  <c r="Q15" i="128"/>
  <c r="P7" i="128"/>
  <c r="P6" i="128"/>
  <c r="P40" i="128" s="1"/>
  <c r="P9" i="128"/>
  <c r="P13" i="128"/>
  <c r="P15" i="128"/>
  <c r="G36" i="127"/>
  <c r="F36" i="127"/>
  <c r="F35" i="127"/>
  <c r="G35" i="127"/>
  <c r="D35" i="127"/>
  <c r="E35" i="127"/>
  <c r="C35" i="127"/>
  <c r="B32" i="127"/>
  <c r="F32" i="127"/>
  <c r="G32" i="127"/>
  <c r="D32" i="127"/>
  <c r="E32" i="127"/>
  <c r="C32" i="127"/>
  <c r="F31" i="127"/>
  <c r="G31" i="127"/>
  <c r="D31" i="127"/>
  <c r="E31" i="127"/>
  <c r="C31" i="127"/>
  <c r="F30" i="127"/>
  <c r="G30" i="127"/>
  <c r="D30" i="127"/>
  <c r="E30" i="127"/>
  <c r="C30" i="127"/>
  <c r="F29" i="127"/>
  <c r="G29" i="127"/>
  <c r="D29" i="127"/>
  <c r="E29" i="127"/>
  <c r="C29" i="127"/>
  <c r="F28" i="127"/>
  <c r="G28" i="127"/>
  <c r="D28" i="127"/>
  <c r="E28" i="127"/>
  <c r="C28" i="127"/>
  <c r="F27" i="127"/>
  <c r="G27" i="127"/>
  <c r="D27" i="127"/>
  <c r="E27" i="127"/>
  <c r="C27" i="127"/>
  <c r="F26" i="127"/>
  <c r="G26" i="127"/>
  <c r="D26" i="127"/>
  <c r="E26" i="127"/>
  <c r="C26" i="127"/>
  <c r="F25" i="127"/>
  <c r="G25" i="127"/>
  <c r="D25" i="127"/>
  <c r="E25" i="127"/>
  <c r="C25" i="127"/>
  <c r="B22" i="127"/>
  <c r="F22" i="127"/>
  <c r="G22" i="127"/>
  <c r="D22" i="127"/>
  <c r="E22" i="127"/>
  <c r="C22" i="127"/>
  <c r="F21" i="127"/>
  <c r="G21" i="127"/>
  <c r="D21" i="127"/>
  <c r="E21" i="127"/>
  <c r="C21" i="127"/>
  <c r="F20" i="127"/>
  <c r="G20" i="127"/>
  <c r="D20" i="127"/>
  <c r="E20" i="127"/>
  <c r="C20" i="127"/>
  <c r="F19" i="127"/>
  <c r="G19" i="127"/>
  <c r="D19" i="127"/>
  <c r="E19" i="127"/>
  <c r="C19" i="127"/>
  <c r="F18" i="127"/>
  <c r="G18" i="127"/>
  <c r="D18" i="127"/>
  <c r="E18" i="127"/>
  <c r="C18" i="127"/>
  <c r="F17" i="127"/>
  <c r="G17" i="127"/>
  <c r="D17" i="127"/>
  <c r="E17" i="127"/>
  <c r="C17" i="127"/>
  <c r="F16" i="127"/>
  <c r="G16" i="127"/>
  <c r="D16" i="127"/>
  <c r="E16" i="127"/>
  <c r="C16" i="127"/>
  <c r="F15" i="127"/>
  <c r="G15" i="127"/>
  <c r="D15" i="127"/>
  <c r="E15" i="127"/>
  <c r="C15" i="127"/>
  <c r="B12" i="127"/>
  <c r="F12" i="127"/>
  <c r="G12" i="127"/>
  <c r="D12" i="127"/>
  <c r="E12" i="127"/>
  <c r="C12" i="127"/>
  <c r="F11" i="127"/>
  <c r="G11" i="127"/>
  <c r="D11" i="127"/>
  <c r="E11" i="127"/>
  <c r="C11" i="127"/>
  <c r="F10" i="127"/>
  <c r="G10" i="127"/>
  <c r="D10" i="127"/>
  <c r="E10" i="127"/>
  <c r="C10" i="127"/>
  <c r="F9" i="127"/>
  <c r="G9" i="127"/>
  <c r="D9" i="127"/>
  <c r="E9" i="127"/>
  <c r="C9" i="127"/>
  <c r="F8" i="127"/>
  <c r="G8" i="127"/>
  <c r="D8" i="127"/>
  <c r="E8" i="127"/>
  <c r="C8" i="127"/>
  <c r="F7" i="127"/>
  <c r="G7" i="127"/>
  <c r="D7" i="127"/>
  <c r="E7" i="127"/>
  <c r="C7" i="127"/>
  <c r="F6" i="127"/>
  <c r="G6" i="127"/>
  <c r="D6" i="127"/>
  <c r="E6" i="127"/>
  <c r="C6" i="127"/>
  <c r="F5" i="127"/>
  <c r="G5" i="127"/>
  <c r="D5" i="127"/>
  <c r="E5" i="127"/>
  <c r="C5" i="127"/>
  <c r="A11" i="116"/>
  <c r="AJ125" i="135" l="1"/>
  <c r="AU162" i="135" s="1"/>
  <c r="AH125" i="135"/>
  <c r="AS162" i="135" s="1"/>
  <c r="X125" i="135"/>
  <c r="AT157" i="135" s="1"/>
  <c r="AH124" i="135"/>
  <c r="AJ124" i="135"/>
  <c r="J161" i="135"/>
  <c r="J162" i="135" s="1"/>
  <c r="H59" i="135"/>
  <c r="M59" i="135"/>
  <c r="L59" i="135"/>
  <c r="K59" i="135"/>
  <c r="J59" i="135"/>
  <c r="I59" i="135"/>
  <c r="W59" i="135"/>
  <c r="Y59" i="135"/>
  <c r="AI59" i="135"/>
  <c r="I161" i="135"/>
  <c r="I162" i="135" s="1"/>
  <c r="AH134" i="135"/>
  <c r="AT149" i="135"/>
  <c r="AJ110" i="135"/>
  <c r="AU114" i="135" s="1"/>
  <c r="AJ134" i="135"/>
  <c r="AH146" i="135"/>
  <c r="AI146" i="135"/>
  <c r="AS154" i="135"/>
  <c r="AJ146" i="135"/>
  <c r="AU154" i="135"/>
  <c r="AT154" i="135"/>
  <c r="AG132" i="135"/>
  <c r="AH132" i="135"/>
  <c r="K101" i="135"/>
  <c r="AI132" i="135"/>
  <c r="AS159" i="135"/>
  <c r="AJ132" i="135"/>
  <c r="AU159" i="135"/>
  <c r="AT159" i="135"/>
  <c r="AS149" i="135"/>
  <c r="AU149" i="135"/>
  <c r="L107" i="135"/>
  <c r="AT105" i="135" s="1"/>
  <c r="Y101" i="135"/>
  <c r="M107" i="135"/>
  <c r="AU105" i="135" s="1"/>
  <c r="AH107" i="135"/>
  <c r="AS107" i="135" s="1"/>
  <c r="X111" i="135"/>
  <c r="AT121" i="135" s="1"/>
  <c r="M101" i="135"/>
  <c r="AH110" i="135"/>
  <c r="AS114" i="135" s="1"/>
  <c r="L101" i="135"/>
  <c r="X112" i="135"/>
  <c r="AT125" i="135" s="1"/>
  <c r="Y112" i="135"/>
  <c r="AU125" i="135" s="1"/>
  <c r="AH111" i="135"/>
  <c r="AS122" i="135" s="1"/>
  <c r="AU101" i="135"/>
  <c r="AI111" i="135"/>
  <c r="AT122" i="135" s="1"/>
  <c r="AJ111" i="135"/>
  <c r="AU122" i="135" s="1"/>
  <c r="AH112" i="135"/>
  <c r="AS126" i="135" s="1"/>
  <c r="H112" i="135"/>
  <c r="J101" i="135"/>
  <c r="M112" i="135"/>
  <c r="AU124" i="135" s="1"/>
  <c r="AJ112" i="135"/>
  <c r="AU126" i="135" s="1"/>
  <c r="L112" i="135"/>
  <c r="AT124" i="135" s="1"/>
  <c r="K112" i="135"/>
  <c r="AS124" i="135" s="1"/>
  <c r="J112" i="135"/>
  <c r="AT93" i="135"/>
  <c r="I112" i="135"/>
  <c r="X110" i="135"/>
  <c r="AT113" i="135" s="1"/>
  <c r="W111" i="135"/>
  <c r="AS121" i="135" s="1"/>
  <c r="I101" i="135"/>
  <c r="K107" i="135"/>
  <c r="AS105" i="135" s="1"/>
  <c r="Y111" i="135"/>
  <c r="AU121" i="135" s="1"/>
  <c r="AS95" i="135"/>
  <c r="J107" i="135"/>
  <c r="W107" i="135"/>
  <c r="AS106" i="135" s="1"/>
  <c r="W112" i="135"/>
  <c r="AS125" i="135" s="1"/>
  <c r="AI98" i="135"/>
  <c r="AH99" i="135"/>
  <c r="AI100" i="135"/>
  <c r="AI102" i="135"/>
  <c r="AT77" i="135" s="1"/>
  <c r="AI103" i="135"/>
  <c r="AT81" i="135" s="1"/>
  <c r="AJ103" i="135"/>
  <c r="AU81" i="135" s="1"/>
  <c r="H101" i="135"/>
  <c r="AI107" i="135"/>
  <c r="AT107" i="135" s="1"/>
  <c r="AJ107" i="135"/>
  <c r="AU107" i="135" s="1"/>
  <c r="W101" i="135"/>
  <c r="AJ102" i="135"/>
  <c r="AU77" i="135" s="1"/>
  <c r="AH103" i="135"/>
  <c r="AS81" i="135" s="1"/>
  <c r="X101" i="135"/>
  <c r="AH98" i="135"/>
  <c r="AJ98" i="135"/>
  <c r="Y107" i="135"/>
  <c r="AU106" i="135" s="1"/>
  <c r="X107" i="135"/>
  <c r="AT106" i="135" s="1"/>
  <c r="AI99" i="135"/>
  <c r="AJ99" i="135"/>
  <c r="AH100" i="135"/>
  <c r="I107" i="135"/>
  <c r="AJ100" i="135"/>
  <c r="AH102" i="135"/>
  <c r="AS77" i="135" s="1"/>
  <c r="AH86" i="135"/>
  <c r="AS59" i="135" s="1"/>
  <c r="AJ86" i="135"/>
  <c r="AU59" i="135" s="1"/>
  <c r="AI86" i="135"/>
  <c r="AT59" i="135" s="1"/>
  <c r="AJ118" i="135"/>
  <c r="AH119" i="135"/>
  <c r="AJ80" i="135"/>
  <c r="AU160" i="135" s="1"/>
  <c r="AI118" i="135"/>
  <c r="AJ119" i="135"/>
  <c r="AH118" i="135"/>
  <c r="AI119" i="135"/>
  <c r="AH114" i="135"/>
  <c r="AH79" i="135"/>
  <c r="AJ79" i="135"/>
  <c r="AJ12" i="135"/>
  <c r="AH12" i="135"/>
  <c r="AG10" i="135"/>
  <c r="AI10" i="135"/>
  <c r="AJ148" i="135" s="1"/>
  <c r="Y65" i="135"/>
  <c r="AU16" i="135" s="1"/>
  <c r="Y64" i="135"/>
  <c r="AU12" i="135" s="1"/>
  <c r="W65" i="135"/>
  <c r="AS16" i="135" s="1"/>
  <c r="W64" i="135"/>
  <c r="AS12" i="135" s="1"/>
  <c r="X65" i="135"/>
  <c r="AT16" i="135" s="1"/>
  <c r="X64" i="135"/>
  <c r="AT12" i="135" s="1"/>
  <c r="M111" i="135"/>
  <c r="AU120" i="135" s="1"/>
  <c r="K120" i="135"/>
  <c r="X120" i="135"/>
  <c r="X121" i="135" s="1"/>
  <c r="K111" i="135"/>
  <c r="AS120" i="135" s="1"/>
  <c r="Y120" i="135"/>
  <c r="Y121" i="135" s="1"/>
  <c r="W120" i="135"/>
  <c r="W121" i="135" s="1"/>
  <c r="J111" i="135"/>
  <c r="L111" i="135"/>
  <c r="AT120" i="135" s="1"/>
  <c r="J120" i="135"/>
  <c r="J121" i="135" s="1"/>
  <c r="I111" i="135"/>
  <c r="M120" i="135"/>
  <c r="H111" i="135"/>
  <c r="L120" i="135"/>
  <c r="M55" i="135"/>
  <c r="L55" i="135"/>
  <c r="K55" i="135"/>
  <c r="J55" i="135"/>
  <c r="I55" i="135"/>
  <c r="CJ16" i="128"/>
  <c r="AX44" i="128"/>
  <c r="I118" i="135"/>
  <c r="I120" i="135" s="1"/>
  <c r="I121" i="135" s="1"/>
  <c r="BU14" i="128"/>
  <c r="BU9" i="128"/>
  <c r="AF66" i="128"/>
  <c r="AX43" i="128"/>
  <c r="AS10" i="128"/>
  <c r="AS15" i="128" s="1"/>
  <c r="AX37" i="128"/>
  <c r="BU19" i="128"/>
  <c r="AX38" i="128"/>
  <c r="CH15" i="128"/>
  <c r="CH17" i="128" s="1"/>
  <c r="AS45" i="128"/>
  <c r="AX42" i="128"/>
  <c r="AS40" i="128"/>
  <c r="AX39" i="128"/>
  <c r="AS22" i="128"/>
  <c r="AS26" i="128" s="1"/>
  <c r="AS30" i="128" s="1"/>
  <c r="I15" i="128"/>
  <c r="I21" i="128" s="1"/>
  <c r="I24" i="128" s="1"/>
  <c r="I26" i="128" s="1"/>
  <c r="V6" i="128"/>
  <c r="S6" i="128"/>
  <c r="S41" i="128" s="1"/>
  <c r="I45" i="128"/>
  <c r="R26" i="128"/>
  <c r="Q43" i="128"/>
  <c r="Q54" i="128"/>
  <c r="R54" i="128"/>
  <c r="Q49" i="128"/>
  <c r="P49" i="128"/>
  <c r="P47" i="128"/>
  <c r="T49" i="128"/>
  <c r="P43" i="128"/>
  <c r="T47" i="128"/>
  <c r="P41" i="128"/>
  <c r="R49" i="128"/>
  <c r="R47" i="128"/>
  <c r="Q47" i="128"/>
  <c r="Q41" i="128"/>
  <c r="Q45" i="128"/>
  <c r="R41" i="128"/>
  <c r="T41" i="128"/>
  <c r="P45" i="128"/>
  <c r="R45" i="128"/>
  <c r="T45" i="128"/>
  <c r="R43" i="128"/>
  <c r="R40" i="128"/>
  <c r="T43" i="128"/>
  <c r="U41" i="128"/>
  <c r="EE37" i="128"/>
  <c r="AW43" i="128"/>
  <c r="BE63" i="128"/>
  <c r="AC66" i="128"/>
  <c r="BS19" i="128"/>
  <c r="BQ14" i="128"/>
  <c r="AP10" i="128"/>
  <c r="AP15" i="128" s="1"/>
  <c r="BR19" i="128"/>
  <c r="AW44" i="128"/>
  <c r="BS14" i="128"/>
  <c r="BR14" i="128"/>
  <c r="AQ10" i="128"/>
  <c r="AQ15" i="128" s="1"/>
  <c r="AV37" i="128"/>
  <c r="AV43" i="128"/>
  <c r="AW42" i="128"/>
  <c r="BQ19" i="128"/>
  <c r="BQ9" i="128"/>
  <c r="AO22" i="128"/>
  <c r="AO26" i="128" s="1"/>
  <c r="AO30" i="128" s="1"/>
  <c r="AO45" i="128"/>
  <c r="AQ38" i="128"/>
  <c r="AQ40" i="128" s="1"/>
  <c r="BO9" i="128"/>
  <c r="BT19" i="128"/>
  <c r="CD28" i="128" s="1"/>
  <c r="R8" i="128"/>
  <c r="G45" i="128"/>
  <c r="G46" i="128" s="1"/>
  <c r="F46" i="128"/>
  <c r="BR9" i="128"/>
  <c r="AQ22" i="128"/>
  <c r="AQ26" i="128" s="1"/>
  <c r="AQ30" i="128" s="1"/>
  <c r="AN22" i="128"/>
  <c r="AN26" i="128" s="1"/>
  <c r="AN30" i="128" s="1"/>
  <c r="G15" i="128"/>
  <c r="G21" i="128" s="1"/>
  <c r="G24" i="128" s="1"/>
  <c r="G26" i="128" s="1"/>
  <c r="AU44" i="128"/>
  <c r="CD16" i="128"/>
  <c r="Q8" i="128"/>
  <c r="AR10" i="128"/>
  <c r="AR15" i="128" s="1"/>
  <c r="AW39" i="128"/>
  <c r="BO19" i="128"/>
  <c r="AR40" i="128"/>
  <c r="AW37" i="128"/>
  <c r="CH7" i="128"/>
  <c r="CH9" i="128" s="1"/>
  <c r="BT14" i="128"/>
  <c r="BP19" i="128"/>
  <c r="P8" i="128"/>
  <c r="BP9" i="128"/>
  <c r="BO14" i="128"/>
  <c r="AV39" i="128"/>
  <c r="H15" i="128"/>
  <c r="H21" i="128" s="1"/>
  <c r="H24" i="128" s="1"/>
  <c r="H26" i="128" s="1"/>
  <c r="AU43" i="128"/>
  <c r="BP14" i="128"/>
  <c r="AN10" i="128"/>
  <c r="AN15" i="128" s="1"/>
  <c r="AP22" i="128"/>
  <c r="AP26" i="128" s="1"/>
  <c r="AP30" i="128" s="1"/>
  <c r="BT9" i="128"/>
  <c r="AQ45" i="128"/>
  <c r="BS9" i="128"/>
  <c r="AO10" i="128"/>
  <c r="AO15" i="128" s="1"/>
  <c r="D46" i="128"/>
  <c r="AR22" i="128"/>
  <c r="AR26" i="128" s="1"/>
  <c r="AR30" i="128" s="1"/>
  <c r="F15" i="128"/>
  <c r="F21" i="128" s="1"/>
  <c r="F24" i="128" s="1"/>
  <c r="F26" i="128" s="1"/>
  <c r="AN43" i="128"/>
  <c r="AN45" i="128" s="1"/>
  <c r="AO40" i="128"/>
  <c r="AU42" i="128"/>
  <c r="AP45" i="128"/>
  <c r="AV42" i="128"/>
  <c r="CD22" i="128"/>
  <c r="AV44" i="128"/>
  <c r="AD66" i="128"/>
  <c r="S27" i="128"/>
  <c r="AU38" i="128"/>
  <c r="H45" i="128"/>
  <c r="AP40" i="128"/>
  <c r="AE66" i="128"/>
  <c r="AR45" i="128"/>
  <c r="AU37" i="128"/>
  <c r="AU39" i="128"/>
  <c r="E46" i="128"/>
  <c r="U54" i="128"/>
  <c r="AI125" i="135" l="1"/>
  <c r="AT162" i="135" s="1"/>
  <c r="AI124" i="135"/>
  <c r="Y125" i="135"/>
  <c r="AU157" i="135" s="1"/>
  <c r="Y124" i="135"/>
  <c r="W124" i="135"/>
  <c r="W125" i="135"/>
  <c r="AS157" i="135" s="1"/>
  <c r="I125" i="135"/>
  <c r="I124" i="135"/>
  <c r="J125" i="135"/>
  <c r="J124" i="135"/>
  <c r="M124" i="135"/>
  <c r="M125" i="135"/>
  <c r="AU152" i="135" s="1"/>
  <c r="K124" i="135"/>
  <c r="K125" i="135"/>
  <c r="AS152" i="135" s="1"/>
  <c r="L124" i="135"/>
  <c r="L125" i="135"/>
  <c r="AT152" i="135" s="1"/>
  <c r="H124" i="135"/>
  <c r="H125" i="135"/>
  <c r="AH101" i="135"/>
  <c r="AI110" i="135"/>
  <c r="AT114" i="135" s="1"/>
  <c r="AI148" i="135"/>
  <c r="AI134" i="135"/>
  <c r="AG80" i="135"/>
  <c r="AG134" i="135"/>
  <c r="AH148" i="135"/>
  <c r="AH113" i="135"/>
  <c r="AS118" i="135" s="1"/>
  <c r="AH136" i="135"/>
  <c r="AJ113" i="135"/>
  <c r="AU118" i="135" s="1"/>
  <c r="AJ136" i="135"/>
  <c r="AJ150" i="135"/>
  <c r="L121" i="135"/>
  <c r="AT131" i="135"/>
  <c r="M121" i="135"/>
  <c r="AU131" i="135"/>
  <c r="K121" i="135"/>
  <c r="AS131" i="135"/>
  <c r="AI101" i="135"/>
  <c r="AJ101" i="135"/>
  <c r="AI114" i="135"/>
  <c r="AI80" i="135"/>
  <c r="AT160" i="135" s="1"/>
  <c r="AJ81" i="135"/>
  <c r="AU25" i="135" s="1"/>
  <c r="AH81" i="135"/>
  <c r="AS25" i="135" s="1"/>
  <c r="AH14" i="135"/>
  <c r="AI12" i="135"/>
  <c r="AG12" i="135"/>
  <c r="AJ14" i="135"/>
  <c r="I65" i="135"/>
  <c r="I64" i="135"/>
  <c r="J65" i="135"/>
  <c r="J64" i="135"/>
  <c r="K65" i="135"/>
  <c r="AS15" i="135" s="1"/>
  <c r="K64" i="135"/>
  <c r="AS11" i="135" s="1"/>
  <c r="L65" i="135"/>
  <c r="AT15" i="135" s="1"/>
  <c r="L64" i="135"/>
  <c r="AT11" i="135" s="1"/>
  <c r="M65" i="135"/>
  <c r="AU15" i="135" s="1"/>
  <c r="M64" i="135"/>
  <c r="AU11" i="135" s="1"/>
  <c r="BU21" i="128"/>
  <c r="CH16" i="128"/>
  <c r="AS47" i="128"/>
  <c r="AX40" i="128"/>
  <c r="AX45" i="128"/>
  <c r="I46" i="128"/>
  <c r="T8" i="128"/>
  <c r="T42" i="128" s="1"/>
  <c r="T26" i="128"/>
  <c r="T54" i="128"/>
  <c r="T40" i="128"/>
  <c r="V45" i="128"/>
  <c r="V47" i="128"/>
  <c r="V49" i="128"/>
  <c r="V43" i="128"/>
  <c r="V26" i="128"/>
  <c r="V8" i="128"/>
  <c r="V54" i="128"/>
  <c r="V40" i="128"/>
  <c r="V41" i="128"/>
  <c r="S43" i="128"/>
  <c r="S54" i="128"/>
  <c r="U40" i="128"/>
  <c r="U45" i="128"/>
  <c r="U43" i="128"/>
  <c r="P10" i="128"/>
  <c r="P42" i="128"/>
  <c r="R28" i="128"/>
  <c r="R42" i="128"/>
  <c r="U47" i="128"/>
  <c r="U49" i="128"/>
  <c r="S26" i="128"/>
  <c r="S40" i="128"/>
  <c r="S45" i="128"/>
  <c r="S49" i="128"/>
  <c r="Q10" i="128"/>
  <c r="Q42" i="128"/>
  <c r="S47" i="128"/>
  <c r="CJ8" i="128"/>
  <c r="S8" i="128"/>
  <c r="BR21" i="128"/>
  <c r="AW45" i="128"/>
  <c r="AW38" i="128"/>
  <c r="BQ21" i="128"/>
  <c r="AU45" i="128"/>
  <c r="BS21" i="128"/>
  <c r="BO21" i="128"/>
  <c r="AO47" i="128"/>
  <c r="AV38" i="128"/>
  <c r="BT21" i="128"/>
  <c r="R10" i="128"/>
  <c r="CD30" i="128"/>
  <c r="AN40" i="128"/>
  <c r="AN47" i="128" s="1"/>
  <c r="AV45" i="128"/>
  <c r="AQ47" i="128"/>
  <c r="AW40" i="128"/>
  <c r="H46" i="128"/>
  <c r="BP21" i="128"/>
  <c r="AU40" i="128"/>
  <c r="AP47" i="128"/>
  <c r="T10" i="128"/>
  <c r="T44" i="128" s="1"/>
  <c r="T28" i="128"/>
  <c r="U26" i="128"/>
  <c r="U8" i="128"/>
  <c r="U42" i="128" s="1"/>
  <c r="AR47" i="128"/>
  <c r="AV40" i="128"/>
  <c r="CH8" i="128"/>
  <c r="AG81" i="135" l="1"/>
  <c r="AG136" i="135"/>
  <c r="AI113" i="135"/>
  <c r="AT118" i="135" s="1"/>
  <c r="AI136" i="135"/>
  <c r="AI150" i="135"/>
  <c r="AH82" i="135"/>
  <c r="AH138" i="135"/>
  <c r="AJ82" i="135"/>
  <c r="AJ138" i="135"/>
  <c r="AH150" i="135"/>
  <c r="AI81" i="135"/>
  <c r="AT25" i="135" s="1"/>
  <c r="AG14" i="135"/>
  <c r="AI14" i="135"/>
  <c r="AJ18" i="135"/>
  <c r="AJ55" i="135" s="1"/>
  <c r="AJ16" i="135"/>
  <c r="AJ126" i="135" s="1"/>
  <c r="AH18" i="135"/>
  <c r="AH55" i="135" s="1"/>
  <c r="AH16" i="135"/>
  <c r="AH126" i="135" s="1"/>
  <c r="AX47" i="128"/>
  <c r="V10" i="128"/>
  <c r="V28" i="128"/>
  <c r="V42" i="128"/>
  <c r="Q12" i="128"/>
  <c r="Q44" i="128"/>
  <c r="R30" i="128"/>
  <c r="R44" i="128"/>
  <c r="P12" i="128"/>
  <c r="P44" i="128"/>
  <c r="S28" i="128"/>
  <c r="S42" i="128"/>
  <c r="S10" i="128"/>
  <c r="S44" i="128" s="1"/>
  <c r="R12" i="128"/>
  <c r="AU47" i="128"/>
  <c r="AW47" i="128"/>
  <c r="AV47" i="128"/>
  <c r="T30" i="128"/>
  <c r="T12" i="128"/>
  <c r="T46" i="128" s="1"/>
  <c r="W8" i="128"/>
  <c r="U10" i="128"/>
  <c r="U44" i="128" s="1"/>
  <c r="U28" i="128"/>
  <c r="AI82" i="135" l="1"/>
  <c r="AI152" i="135"/>
  <c r="AI138" i="135"/>
  <c r="AH140" i="135"/>
  <c r="AG82" i="135"/>
  <c r="AG138" i="135"/>
  <c r="AJ152" i="135"/>
  <c r="AH152" i="135"/>
  <c r="AJ140" i="135"/>
  <c r="AH62" i="135"/>
  <c r="AS9" i="135" s="1"/>
  <c r="AH83" i="135"/>
  <c r="AS29" i="135" s="1"/>
  <c r="AH117" i="135"/>
  <c r="AH120" i="135" s="1"/>
  <c r="AH63" i="135"/>
  <c r="AJ65" i="135"/>
  <c r="AU17" i="135" s="1"/>
  <c r="AJ64" i="135"/>
  <c r="AU13" i="135" s="1"/>
  <c r="AH65" i="135"/>
  <c r="AS17" i="135" s="1"/>
  <c r="AH64" i="135"/>
  <c r="AS13" i="135" s="1"/>
  <c r="AJ83" i="135"/>
  <c r="AU29" i="135" s="1"/>
  <c r="AJ117" i="135"/>
  <c r="AJ120" i="135" s="1"/>
  <c r="AJ63" i="135"/>
  <c r="AJ62" i="135"/>
  <c r="AU9" i="135" s="1"/>
  <c r="AI18" i="135"/>
  <c r="AI55" i="135" s="1"/>
  <c r="AI16" i="135"/>
  <c r="AG18" i="135"/>
  <c r="AG16" i="135"/>
  <c r="AG140" i="135" s="1"/>
  <c r="S12" i="128"/>
  <c r="S46" i="128" s="1"/>
  <c r="V12" i="128"/>
  <c r="V44" i="128"/>
  <c r="V30" i="128"/>
  <c r="P14" i="128"/>
  <c r="P46" i="128"/>
  <c r="R32" i="128"/>
  <c r="R46" i="128"/>
  <c r="S30" i="128"/>
  <c r="Q14" i="128"/>
  <c r="Q46" i="128"/>
  <c r="R14" i="128"/>
  <c r="W10" i="128"/>
  <c r="U30" i="128"/>
  <c r="U12" i="128"/>
  <c r="U46" i="128" s="1"/>
  <c r="T32" i="128"/>
  <c r="T14" i="128"/>
  <c r="T48" i="128" s="1"/>
  <c r="AJ154" i="135" l="1"/>
  <c r="AI126" i="135"/>
  <c r="AI154" i="135"/>
  <c r="AI140" i="135"/>
  <c r="AH154" i="135"/>
  <c r="AI83" i="135"/>
  <c r="AT29" i="135" s="1"/>
  <c r="AI117" i="135"/>
  <c r="AI120" i="135" s="1"/>
  <c r="AI63" i="135"/>
  <c r="AI62" i="135"/>
  <c r="AT9" i="135" s="1"/>
  <c r="AH121" i="135"/>
  <c r="AG83" i="135"/>
  <c r="AG117" i="135"/>
  <c r="AI65" i="135"/>
  <c r="AT17" i="135" s="1"/>
  <c r="AI64" i="135"/>
  <c r="AT13" i="135" s="1"/>
  <c r="AJ121" i="135"/>
  <c r="S32" i="128"/>
  <c r="S14" i="128"/>
  <c r="S48" i="128" s="1"/>
  <c r="V14" i="128"/>
  <c r="V46" i="128"/>
  <c r="V32" i="128"/>
  <c r="Q16" i="128"/>
  <c r="Q50" i="128" s="1"/>
  <c r="Q48" i="128"/>
  <c r="R33" i="128"/>
  <c r="R34" i="128" s="1"/>
  <c r="R48" i="128"/>
  <c r="P16" i="128"/>
  <c r="P50" i="128" s="1"/>
  <c r="P48" i="128"/>
  <c r="R16" i="128"/>
  <c r="R50" i="128" s="1"/>
  <c r="W12" i="128"/>
  <c r="U14" i="128"/>
  <c r="U48" i="128" s="1"/>
  <c r="U32" i="128"/>
  <c r="T33" i="128"/>
  <c r="T34" i="128" s="1"/>
  <c r="T16" i="128"/>
  <c r="T50" i="128" s="1"/>
  <c r="AI121" i="135" l="1"/>
  <c r="S33" i="128"/>
  <c r="S34" i="128" s="1"/>
  <c r="S16" i="128"/>
  <c r="S50" i="128" s="1"/>
  <c r="V33" i="128"/>
  <c r="V34" i="128" s="1"/>
  <c r="V16" i="128"/>
  <c r="V50" i="128" s="1"/>
  <c r="V48" i="128"/>
  <c r="W14" i="128"/>
  <c r="U16" i="128"/>
  <c r="U50" i="128" s="1"/>
  <c r="U33" i="128"/>
  <c r="U34" i="128" s="1"/>
  <c r="W16" i="128" l="1"/>
</calcChain>
</file>

<file path=xl/sharedStrings.xml><?xml version="1.0" encoding="utf-8"?>
<sst xmlns="http://schemas.openxmlformats.org/spreadsheetml/2006/main" count="2774" uniqueCount="374">
  <si>
    <t>Crystal Ball Data</t>
  </si>
  <si>
    <t>Workbook Variables</t>
  </si>
  <si>
    <t>Last Var Column</t>
  </si>
  <si>
    <t xml:space="preserve">    Name:</t>
  </si>
  <si>
    <t xml:space="preserve">    Value:</t>
  </si>
  <si>
    <t>Worksheet Data</t>
  </si>
  <si>
    <t>Last Data Column Used</t>
  </si>
  <si>
    <t>Sheet Ref</t>
  </si>
  <si>
    <t>Sheet Guid</t>
  </si>
  <si>
    <t>4af9e771-4bde-4027-99fd-e3458a0ca650</t>
  </si>
  <si>
    <t>Deleted sheet count</t>
  </si>
  <si>
    <t>Last row used</t>
  </si>
  <si>
    <t>Data blocks</t>
  </si>
  <si>
    <t>CB_Block_0</t>
  </si>
  <si>
    <t>㜸〱敤㕣㕢㙣ㅣ搷㜹㥥戳摣㔹敥㉣㐹㤱ㄶ㘵换㜲ㅣ㥢戱攳昸㐲㤵ㄶ㘵慢㡥搳慡㉡㉦搶挵愶㐴㕡愴㘴扢㘹戰ㅡ敥捥㠸㘳敤捣搲㌳戳㤴攸ㅡ戰㤱㍡㑤㠳㌴つ㤰㕥㄰㌷㙥攲慡㘹㡡昶愱㙤㝡㐹㤳㈶㉦〵ち戴㈸ㅣ愰て改㐳㠱〲㜵搳愲㝤㘸㔱愸㈸㔰攴㈱㠰晢㝤晦捣散捥敥㜲㠷搴摡㙥改㠲㈳敦捦㌳晦㌹㘷收㥣昳㕦捦晦㥦戱愶㌴㑤㝢ㅢㄷ晦昲捡戳㜰攷昲㘶㄰㕡敥搴㕣扤㔶戳㉡愱㔳昷㠲愹ㄹ摦㌷㌷ㄷ㥣㈰ㅣ㐰㠳㐲搹㐱㝤愰㤷〳攷㐵慢㔸摥戰晣〰㡤㜴㑤㉢ㄶ㡤ㅣ敡昹㄰晥挶㤲ㅢ㠳扤㠶昳〰㉢㜳戳㡢慢捦攳愹换㘱摤户づ㑦㕣㡣晡ㅥ㥦㥥㥥㥡㥥㝡昴搸昴搱愹㈳㠷㈷收ㅡ戵戰攱㕢挷㍤慢ㄱ晡㘶敤昰挴㔲㘳戵收㔴㥥戲㌶㔷敡㔷㉣敦戸戵㝡攴㤱㔵昳搱㡦㑥㍦㝡散㤸晤昸攳ㅦㅤ挶慢戵㜳㜳戳㑢扥㘵〷敦搲㌳㜵づ昹搱㜹慢攲㜰㙥㤶攵㍢摥攵愹戹㔹晣㤷ㅡ㍦敥ㅥ㥢㕡㕥戳慣㤰慦戶㝣换慢㔸㠱㠱㡥㐳敥㑣㄰㌴摣㜵㉥㥥攱㥥挴㔴㉢㘶㄰敡敥㥣㔵慢ㄹ㙥昲搴愲扢㠸戵慢㤹㥢挳敥戲攵〵㑥攸㙣㌸攱㘶挱㕤挱㠳慡㈳敥㠵挰㍡㙦㝡㤷慤㜳愶㙢改敥愹㠶㔳捤㐷㤷㌶㜰㝦昲㠸昴挰㘴晡㔳㌳㠱㍢户㘶晡㌲愲㠰ぢ㤳搱昶愴㕦㘹㙦㝢㙦敦攷㜲攸昲〶㍥昳扥摥敤㔰㜳搱昴㥢㉤㈷㝢户㡣㈷摦㍥㠲㠷㝢户㑦慤㔱㝢㥦〷㝢昷㤱愵㙣㙦慤㠶㘲晥㤶ㄵ挵㘴㡣〲挱㈰㐱㤱㠰〴㌴㑡〴㐳〴挳〰㉡晦㕦㤰㤲㜴㐷㔶攵捡㘶慥扣㥡㉢㔷㜲攵㙡慥㙣攵捡㜶慥㝣㌹㔷㕥换㤵㥤㕣昹昹㕣昹ち摡㈴㔷㜱㜰㌰ㄷ㕦㥦晤愷攷戴慦㍦昵摦㘷扦㝤改㍦晦攱戹捦㝣昱敤攱㝤㘸昴㜴㍣愸㜹摦扣ち㔶㙢㜱㌱㈴㠲晦戶㤷ち〸㠵㝤捣㝥捣㥥㥥慥ㅥ㍢㘲㍥㘲敡㥣㔶〶昱摢ㄸ㘵っ㙤㠷敤㘷ㅣ慦㕡扦㉡戴扢㜳搶っ慣搶挲㑤挶㜵戳昵㠶㔷つ㍥戰㜵攵㜲㘸㠶搶ㅤ㥤㜵慤㠷㜴㜵㕢㠶㔸㔹㠱扣敦慥捥㙥ㄷ捤㕡挳㥡戹收㐴搵ㅦ散愸㜶㤷晣晡㙡敦摡㤳扥昵㐲戳戶㙢㐴㌳㔰㙡ㅢ昲散慥㔹㐶㔵搱戸㈶收搶敡㠱攵挹昰㈶摤㈵愷㜲挵昲㤷㉤慡㐴慢㉡㔳扤㤵㔵戱搴㑦㉥㝡㤸㈸愴戵㝡㑦ㅡ㙢㍦㜱㉤㠴㌰㕢㔵㡣㜷摤昲挳捤ㄵ㜳戵㘶摤搶搶㈴㝡㈷㉡づ戵愱㑦搶㉢㡤㘰慥敥㠵㝥扤搶㕥㌳㔳摤㌰愱㘹慡㘷敢㔵㉢㥦搷㐴㈹㐰攱づっ㈸愵㍤搴㕢ㄶ㠴㄰㈹ㄲ㔳㤰㙦㙦㘷扢愹昳㤸ㅤ㘶㔱戳挸㤳戹て㙦昳㌰㡥㔷㜴㑣㠶〴愶收㐴晢挱㤷㍥戰捤㘳㥢㤴㝢㙦ㅢ攷㜲攳昱散㥦搸戰扣昰戴改㔵㙢㤶㥦㘹晤ㄴ㐷㘴㡣〲攸㌷愰㄰㝡慥ㅥ㑤㥤扡愶㌶昵慢㑥㌵㕣㉢慣㔹捥攵戵㄰㌸㔸挸㘲㤱㑢摢㜵ㄹ户〰㘵散㈷ㄸ〷㈸㤵戴挲〱㌶㉡㤴㜰㘹㍡戵㔳㠶㉣户㈹㜲昶㙢㤳攵㘱晢愴㔳ぢ慤㐸㈹㡦摡愰㐸㘴搵㠴㝣㈳㘴㔱摦慣㐴〶攳㠰㍤〷㉥㌵ㅤ㉦摣㙣挹㙤㤷㤴㐴㑣戴愷ぢ㜶㥤㉥愰㉡㘸搷〷ㄹ戲〶愶改搰〶搹㡤㔳㑣㐴㌱挸戰散㜸㜲㍢㤳戱㝤㠶㡥㐰晢㌴ㄳ戲昵㤱摥㍡㠲捣摥捤愴散搴㔳ㅥ昷戴搹㔶扥㝣愴捤㙥挵挲ㄹ户ㄱㅣ㈴戸㥤攰㄰㠰晡ㄷ㘸㌸㙡㌹㤴摢㉦攳〳戸㌷敥㈴昸㈰〰昴㤳㐱㥤ㄳ慢㉡晡㔰㍢昱㈳搹㙥〴㝥戲㌸挵㤱㉡愲㘷摣昴㌳㐷㕣㈱㜴散㜵敥づ㕢㥢ㄷㅢ晢㤱摥扣㤹㥥づ㌹㌲愳㘹㝡慥摢㌴㑤㉦〴㥢昶㘹户敥㐶㔷㘳㠲攰㐳〰㈵攳ㅥ㐲ㄸㄷ㍡扣㍢昳攸改㔲扥㉦摣愲挸ㄹ敡搳挰挷㡣捣㉤㐰㠶㤲敢摡扥散昹搰㜴〷㈷敤昷扤て㝤戸户㝣挷㐴敦戰㥢㝢㜶㠷昱愲㥢昴愲敦㠵㜸愹扦敦㘹㘳敥㐳戵昱ㄱ㠲晢〱㍡㙣っ㜷摦㌷ㅢ㈹㄰户搸㑤㔱㙥㍦愳㉥攲攵慥㙣慥㕢㘲㠱㠶敤ㄵ搳扦㙣㠵㠸㘰㥣㤹㠷㉦㕣昷㝤慢㠶㑤㙤㔵㄰摣扦ㅣ㙣㐷〶㈷晤扡㑢晣㥥㡦ㅣ扣㉦っ㐳㍥㥦ㅢ搰㍡㝣攴っ㕦㌳ㄵ㜳㑡㜱づ㙤昰㈳扤㤵㐴慡㔳㍢㝢戱㕦昶晥㜲㑦㤳昴愱㐹ㅥ挴戲ㅡて〱㐰㑢愸扦敤愹㔱づ戳搹㡦㐸戳㜶㡦㤵ㄱ扥㡣摤㐹㐷っ戱㑢㡦っ㐵〱摢㔹挴て㠲ㄱ㜷搹㜱㥢捡㘲挸㕤戲晣ち㘲ぢ㑥捤㉡㐵㘱㔹慡㥡㍤㕤昱㍥搱ㄵ〳〳㕤晢改㡣昸㥡昰㐹㠷㤶挸㤴昶捣捡㡣扤㜸㡢愹ㄸ㠶愴㔲挹〸つ㌵㌵㄰㌹㡦㙤昷㔴㑣ㅦ㉡收㘱㉣㥣㜱㠴㘰㥡攰㈸㠰晥㕤㘸㥡㥤㉥㍣搳㘱㠳ㅢっ㘹㤷换㕡㤱㘴㤰㄰攱㥢㍤㤵搵㌱扥收㐷〹ㅥ〳攸㜰㝦ㄸ㠰捣㘰㐴㈱㜹㡡ㄱ㈵㡤㘱㕦㜴慣慢攴㠱㝤㌶ㄲ㑢㜳㡤㈰慣扢捣㉣㡤搸昳昵㜳昵㜰摥〹搶㤱㠹ㅡ户攳挲㌳㙢㤶〷敥昲攱晢㜴攰敡敢敢㔶搵戰㤷敢つ愸戶㌳昳扢㘱㘳㡥攵㠰㉦㈹㝢昳㥣挲搵摦晥ㄸ㡦㔰㔸㘹㠹户㌲ㅡ扢愳攸㌷㌷㝤愳慤ㄵ㕤㜱挲㥡㌵㘴㐷㐲挷㜲搱挶㉡㈲㜳㔰ㅤ戴㔷搶㝣换㥡ㅦ戱㑦昹㑥戵收㜸ㄶ㠹〱ㅦ㤳挹扡〵敢㌲戲〴㑢㜵收〰敢摥㠸扤攲㥢㕥戰㙥㌲愱戸戹扦敤㑥搲㈲扡㍤敢㜸〱㕥㈳㔴㘴㜹搴㕥㕥慢㕦㐵挶戶攱㝡愷捣昵㘰㔷㔰㠵㑣ㅦ㕤㐲ㅡ㤵㔳戹㥣㉡收㡡晤搲㠷ㅢ㜲㑤愳散攵〹㠴㔶㥡捥㤸㜹㠶昵愶㕦ㅦ攷㘸攸愷㜳㑣挳挸ㅥ㌵㤱〳㤹㕡㤸㤲㙡㍣捥㍥ㅦ〳㜸昲搴㠵㌳慤捣摣㍢捡㔹敢㡣昲㘷攸㜸㘱㡢㘶㈲㠴㌱扡㝤ㄱ慢㄰㐷捥㠱〴㠲攲扣敢㘴扦㤲㉤㙤挸㝤晢㕡挵㤳挸㈴つ摢ぢ收慡㔵㐳㍥摡㌵挳㝤搱つ摤㔸搷慣〵㜱摤㕣摤㜵㑤戲ㄶ搹㜲戹㘲㤲㠳㘷ㅡ㘱晤慣攳ㄹ㌶㠰昰㕦㡣㌲慦〱㘵㕥ㄳ搴戰㝤㥥愹㐱㈹昳㔹昵换愶敦㠴㙢慥㔳㈹昲㠶改扢㕤挱㤳㄰㜲㙡摥攴㑡㜴挶㐴㠷㌷㝦〱㉥㕢㌰〵㜲㑦㐱㡦㜲改㐸㝥㜰㙥㑥ㄵ昰㑦昵ㄹ㔸㠲㠲㤱㐸愹昱攳㜸㥡㉥愷㈳愰㜲攴扡㤱㥣挱戸昱㌲㌰㤱ㄲ㈲搵㌳㔸〴㔱挱㤴㤲㘷㠸扢㘰㕦昰㥣㄰搴㈳挵㑥㍡攱㝣〰㤲〳愰㈸摢摢㍢㠴慡愹㑥㤳㑤慢㜰㜷㜷㔵㥢㤹戸慢扢㍥㙤㌷㍥扣㐵㜵㘴㔱㔲㠶㘴扢㐶㘲㔹戶ㄸ攳㙥㌲㌵㑡っ㜷㘲㙤㔴㔶搸戴戵敥搴㈲敦挰㌰〹捦㘸挶㑦〸愳㈰搱ㅢ摢㈸挶散戳搹㈳㤵戱愱て㔰愲㥤㡡㜰㈳㜱㑡昰っ㡥㥤㔴慤㔲㝣〷昹摥ㄷㄷㄷㅢ㘱㕢㡤㜹㙤㍣慥㤹愹搵ㄶ㍤㜸〹ㄵ搳慦敥ㄲ㤱挶摣㈲ぢ㈳搲搹慦昵㡦㤶㌷㈵㠸戱ㄸ㌲㉤㤲ㄱ〷㠶ㄸ㐲戸㔲ㄹ㔵㝡㘷㈳㕣敡㈶扡挸扢戳㤶改〹〵㤶挳敡扣戵㈱㙥㔸换㤳ㅦ㤷づ捤摤愲攸㔱挳㥥㔹つ㘰搲㐳敡昱戸㈴〲㙥搸攷ㄹ㤶挲㈱〶愸摤戸戴㔴〹㤱摡㙤㍥㠰㍢㠳摤㐳ㅤ慣㐸㤴㍡愱㜷㐶つ㕡挸㘰摣昶㐹㔰㜶晡愴㈸ㄴ愹㉤搷㝦㥣㔰扦昶ㅡ慦摦㌹愱㈵㠵㔸㠸㤸敥捡昰ㅥ㐰摣㜴㘶㤲㔲㌴㥥㈴捣㈳捤㈶㑡㙢㌸挱搱挵ㄸ愱换攷㠷㌸挵挳㕣搶㈸挵愶㠶㜳㙥愱〳㙢㕡摢摣㘷㥦昱㉡戵㐶搵ㄲ㔳㥣攸㙡戱挸扢㠲㕥㜲〴㌰㤲愶㡣㜵㠹ㄷ攵っ戶㔲㥣㌲㠹搴扦摦㙤㥣㐰㜷㔱㜲㜸㐶㘴晡㤸㠰捣〸换㐹㐲慣敢㥣〲晤挳晤慤〳っ㜲㜸づ㉡慤ぢ㐵㕤戶㠰昳㜸捤㉣戲㐸㕢慡搹㐲㝤愱㑥㥦㍤㠵㍡敤㐴愸㕤㐱㈳捣㌳㔲㜸㠵〲㥣㤱㍥愵㠳て搱㙥挴搹摤ㅢ㉦换慤㜶〳愴㄰ち㈸收㜸戹ぢ搲戰慡㄰㈴㍡摣戹㤶搷慤㤸晤愵攷㙤捣〰㈸愶㠱改搰愲㘵攴攰捣愱扣扤㠳㜳㌷㕡㘵㘴㐸搳挹㔴收㈸挷ㄱ戰〷搱㈰㑤摣㐸慦搴㘱㠴挲〳㜲㌰㉣㌹㥢㌸改㘲ぢ㔴昷㙦敢㐰㉥㤹㈱㡥扦㜸㠷㍡搰㌳搵㉡摤㕤挴攷㜶〵㔵㜱㜴㈳㜲㐷て㜴ㅣ捡㤲㌹搱扦扢户愳㈲㍥㉣㜸㜴㝥敡戴ㄹ㔶搶㤶挳捤攸攰㔶扦㉣愱㝦〷昱㠸㉤摦㑥㥦㌹敦昱㈰敡〶搷扥㜴挵慢㕦昵㘴㕣㝡挰㔳㝦攰㄰ㅣ愱ㅣ攴㈰㑢摡摢昸㈷㔷㑥搳扦㡤㈷敥㘴搸㝣㐰㉢㐰挲攷挸ㄵ㘹㠳〹㤴㌳昸〴扥㝢昳搴〰昹攴㐰〷㥦㠸㈲搸㘳ㄴ敦昲扢挶㈸敡捦㐰㔶㌲㑢戴㈵挷㥡㝦つ愲慦扥〵っ〹㡥晢㔸㡤攸ㅦ㐲㈹㠳㜴愲挸攳㈳ㅥ㍣㄰昲晦㠷㑡㠹㌴㙦㈹㑥晦ぢ挲慣扥搹㐹愲扢㐸愲㍦敤㈲㤱攲㌱㄰㤱摦㈷㔱㐸㉥㥤改搹㥢㑡㠴㜳㑥㝢ㅢ搰昷晣挰敦晦攱〶㜴㈱㘶づ昱搱㤰㙡扢て昷㑤ㄷ㘱愰换㐵㘰昲㕥㕣㠴戳㈸㈸㘶昱㈳ㄷ㈱㡥㠱㉣〲戱扤㡢挰摣㕥㠶㈳㤸㑡戵愶挲ㅡ摣㠱摤收㌲㍥㜶ㅡ〷㙦慤〰昹㝣ㄸ慤㘰づㄱ愹㠳摤攸㈵搳㌷摤㐳㠲㍦攵㕢㌰㘶晥ち㑥㜲㑢ㄷ昶戸㘳换ㅡ改戴㐵慣㈲㠹戲敦挵㔳㜶㜶㝥ㅤ㤴㡡慥㈸㝣慦㡡慡昰づ㈲㈵㡡晢〶敤㘷づ晣摥愹㝦㝣昱搵ㄳ㍣慤ㄶ昳慡晥㄰捡晤愴散改㑦㈰愹㥢㍡㈸㜲㉢㍦捣㌹㡢㑦㤴㥣昵㥡㌵㙢晡攲〵〵㠶㥢ㄴ㈳挶㑢㌱㘶挴㝣扢挱挵挴戹㠷挸挵㥣敡〸㜷捡㠷㑤ㄲ㈲㥣㑡つ㕣㘲㝡㐹摡㔰昵㌴㘴㝤㝡㥢晡ㅦ挰ㄴ摤攴㐰摡扤㐴敥㍡㜹㈹昵晢㥤戶敥ㄸ㙤㕤戴㤱㘱摡㍦搱㔲挸㍦㤰㐳搲ㅢㄹㅥ〸㄰㉤㜵ㅥ〵晤㘱㠰㡣捣㕡㘷㡡㤷昱㠰㍤㈵㘰㌵て晤昵昹ㄱぢ㔶ㄱ㔴㑣㘲昱晤敥㘸改㡢㈶愶㠹愹㕡昱㘹㤶㔱㤰捤ぢㄱ搳〹戶捤搳㌹ち散㡥挳㔱㝣挹㠸ㅢ㈵摥㈲挱搶㕤挶摡㑡敥ㄳ㕥〳㈷㍦㘰㘷ち㘲㌰扣晤㐴㘳㐳㉡㌹扡愸㘹㈹㐲ㄱ㡥㐶挵㘶愷愱戸ち㌶换㍢㠴㕤㈹㤲㝦晣㔲㠸昵㤳慤㐷摦摡㔹㐳ㅢ攷つ㘲㠲晣挱晦扡㉢㐳戰昱㔶㑡っ㌴散㡥㕡ㄵ愳攳攱ㄷ搰㠵㤳搶㤴搱㉡捡扤㍡㠶㍦㠹㘴つ攴扡散㍦戳搷㈲㔹ㄷ搹㥢㘹散㌶晢晦㉣㄰摢摡㝦挵摣㥢㄰昲戹戸挰ㅢ㥤昹㤳㙤㔳㌶㕣ㄱ㐴戶㤱扣㤱㡤戱㈱㐵愶扣愳搲㌲㍥㕥㡤慡㐵㠳㈳敥㤵敦㍣ㅡ搱散㑢摦㜶愸愷〲㘴㙥㐸晦ㅡ㔴㔰捦晥敤㝡㉢搹摤ㄶ㍥㡥㡥〷捥㍡ㄵ扦ㅥ搴敤㜰㘲ㄹ㐹摦〹㝥㝢㘶挳攷㤹㔱㕦敤㔴㙡昷㘲㈵㠶㍦㠱㍥攷ㄶ愱戰捦㔹攱扢㤵㡢㘴㘶㘱㘷㤹っ㝥㠷㌴㤶㑡㉦搱㍡〴户搸㑦㌷捣ㅡ㍥㕤㕤㐴慣㌳㈴㙡㔷ㄸ扢㈸攲摣㜹㐲㠳㑢㠷㌳㕡㑦㈱ㅥ㘴搵愶㤰ㅣ㤳㈹㝣晣ㄳ㕣搷捥㌵㘸㙦ㅢ捦㉤㘰换晥㘲㙥㈵晤㍡㘸扡戳户戴戳っ摦挹㉦㤲㑢㐶㤹㄰㠷昶㑦攰敦捥〳戴㝣摡㌸昸㍣晥愰㥢㠱戰挹ㅡ挲㘷㍢挸㝥㕦㐲㔷㌵㐳㠰㥦㘱挶〵㕡㍥挵㈸ㅦ㐵㔱㝤ㄹ搳愲〰愰慣ㄵ㉡〰扤戹晡昵慤戸㝡㉣㔱挸㡡㝢っ戲㘳㐹㝤〹つ戹㕣搱戴㈱ㄲ㥣戶㤲扤〴捡㐶搲〳㘵㑤㜱㉦㈱〳昹㈲㍡㌴〷攲〰摢㝢㈰扦扡搵㐰ㄴ扤〰㤹㘸晡昹㘳㠹ㄵ㌱㙡愸㌶㕣〲㡦愰づ㌰㑡戵㐸㕤㔳㠸㔲ぢ摦㈲㘵㜰晤㑤晣昷慤ㄳ摦㝤㤳搷扦㥦㔰愲〸㔱搵㍥㜸㉡㐲ㄹ晣攷搳㠳昷㠱敤㍤昸捦㙤㌵昸㌱敡㐸㡥挴〸〱㐶〶㔴ㄹ㝦㘴㌲つㄴ戸㡥晣愹㑢〴昸戵㡤㘲㡣㠴㤵扥㔷㔱㐰㕦㉥戸戴扡㠶㐲搲㔷攷晣㌳㍥敥ㄱ晦㠸〷㈱ㄹ换㈹㐴挱搸㐲㘴ㄵ㡢㙥ㅣ㠵摤ㄵ扡〱㔳攲搷戲㍤㔵㝡愱捦っ扦晡㜴㐲㤸搳愷㤳㉦愷㜲㜱捥〹㡣ㄱ㜹愴攴ㅦ㉥愴晡戹愴昱搷扦搱ち㤹愲〲ㄷ戸㈷㙡㑣㍥㤳挶㥦㑡ㅡㅦ挵㔷㔹搲㐶攳〹〲㕥㙦㈵㡤挹㡦搲昸搵愴昱扦ㅤ㍤搴㙣㥣昰㘱昴㘴㥤㑣㤲攱敢㡡昷㥦晡㐲㝢ㄴ捤㜵㥢昶㜳挸㡥搰搴㥣㤲㍡慥㠹〵ㅤ挶㘱㄰ㅦ摦㐸㉦攰㙣ㄳ㡥㠰㐰挹㐶晦慢㠴㌳㌸昳㌴㙦㠶㈶㍥㠱摥㐰戲搹㌷攴㡥㥤ぢ昶愲て挴愰㝤㈶挰㥥慡扡慢㔸〴敥㐰㍥㕡摦㙤㠲昲ㄹ慥㘳㙢㍤㤲㈴㔹㡥㘷㐸晡㌳ㅥ㤲㔸挹慢㑦㈶㤴搵㕥㘹昱㡣昱㌲㠸〳敤〸挸㠲昱ち㘰㤴㠸攱㘹㘵㙤㡣昲㉦挲晤㐹㔶晣㉣挱慢〰㈵㐵㘱㈷ㅦㄴ㍥〵㌰㥡晣㡦㉡㈶㌶㈴㕥㤲㔳㉦㈶㉦㑢戳㤱昱㘹㜶昸㜹㠰〱㠴㙦㤵㉣ㄲづ㈵ㄸ㥦〱㈶晤㔲㉡づ㜹改㘷㔹昱ぢ〴㥦〳㈸改ㅣ散㡥㔷㡤㜳敡搳㜲晤㈲扡慡㔷〸昰㌳㍥ㅦㄷ㜸愳㜳ㅤ㝥慣户慦捣慤㜰昲㘱㍦㔲㥤㙤㕦昰㍦㠱㉦昲㌷㌹改〱晣て㐹㜴㜱散昳戹㡦昵昷㉣ち〱㝤㜲昹慤㘳戱摦挱㜳㌸慦㔶〶㠵㑦愴㔱㈹收ち㡡昴收㠴㔵ㅤ㙦攰㕢㡥㑢㠵㔲攴〱愹昰攲㡡ㄳ㐰ㄸ扦挴愶愴㌱改㘴晣㌲敦㐸㕡㔹挴㕦㈱㉡晥㈹搲㔵扡㍦ㅦ㜷㑦㕥㐸㕡㑢㠵搳昱㐲搲㕦㉡搶搲㉦㝣つ㔸㈵挴㐲愱摤㉡㤱㘸挲㐳㕦㐲㘱㘴㘰㤴㘳㝢〶扦摣㌵㔵戹㔴扤㜴改〷愳昹㠹㍢昲捦晥攴昰㙢㙦晤昵昷扦昰扤㥦㍥晥慦㍦㝣晤昵敦晤昳ㄷ摥晣攱㜷㔶㡦晦攵昵敢㝦昱攴㔷摥晣晥㝥晢㡤摣㌷㝥戰昰挶㑢搳㔷㕥㝡挱扥昰搰愹㤷㥥㝢晥改改愵㕢㈶〷〶〶〷敦ㅦ晦慢摢ㅦㄸ㝢攵㠵㙦慡㍦晦扢㠳㥥㤲改攲〵挶敢〰戲愴昸㍢挶㘹昳愴愷昱敢〴㕦㈶昸ち挱ㅢ〴扦㐱㜰㥤攰㌷〹扥㑡昰㕢〰㈳㠳愳㥣搹㝢㍡㕣㉥㡢㉣攸㑦挵ぢ㍡ぢ㐴㔱㘹㘳ㅣ扥㉣摣㙦愳〰㜳捥㠱㑢挳㘷摢ㅡ㉡挵挹㐸挵㌳㜱㠵捣昳㜷㠱㔵㥣愲㔴㕤㠸慢攸〶㤴搴ㅢ〹㝡㈵㐶㜳て㔸㔲㕣〶㘹扤ㅣ愳㜹㍥愹愴慥㈷攸昳㌱晡愰愰戹㔴搲晡改ㄸ晤㠰愰戹㜸㠲㕥㡡搱てち㥡换㈹攸挵ㄸ㑤㑦愷愴㜳㙥ㄹ愷㜴㕢敡㤷敥㠸㈱晢㜴㉡攲敥扤晡㉤昱㜹㠶挹㘶㥢晤㑤㑣㜳㡢扥慦㠹㤲㕤昷捤敥搲㐱つㄲ㐴扢愷户慡㘰っ㈰戱ㄴ㐵戵攳㠶昱㑥晤て昱㜰〹㜹ㅡ捤㤲摣㉡ㄲ㔳㘴昹㡦㔰搰㔹戹㠳㐷㤳昷晢搴扢㝦㡣慥㡡敦攲㌳㡣㍦〱攰㈵㍢〶愹挲㑤ㄳ换㥡戱㘶㤳晦〱㘲㌲㝢捡</t>
  </si>
  <si>
    <t>Decisioneering:7.0.0.0</t>
  </si>
  <si>
    <t>CB_Block_7.3.0.0:2</t>
  </si>
  <si>
    <t>㜸〱捤㔸㙢㡣ㅢ㔷ㄵ昶㡣㍤㘳㡦敤摤㉣捤㐳㐹ㅦ㠹摢〴㤲㘸ㄳ㌷摢㈴捤㡢㤰散摡昱㘶㥢㝤㌸昱㈶改㡦㈰㙢搶扥戳㍢摤㜹㙣㘷挶晢愰㠸㠲㤰〰㔱㐱㜹㈴搰㐰㈳戵㑤㠹㡡㘸㑢愲愲〲〵㔱㡡㡡晡〷㉡㠱㠸㈸㉡㐵愸て㥡㐲㄰㐱㠸愲〰㙤㌹摦㥤戱㜷搷㙢攷搵㈰㘵㜶攷昸摥㝢敥㍤昷㜱捥昹捥戹ㄳㄲ㐲愱搰㝢昴攰ㄷ㑦〴㠵ㅢぢ㔳慥挷捣㜴挶㌶っ㔶昲㜴摢㜲搳㥤㡥愳㑥昵敡慥ㄷ愶づ㜲㔱㈷扥㉢ㄵ㕤晤㘳㉣㔶ㅣ㘷㡥㑢㥤愴㔰㈸ㄶ㔳㐴攲㐳〸摥戶㙡㐵挱愸㘴㠴挸㘰愶㙢㘰攸㉥㤲㕡昰㙣㠷慤㐹ㅤ昰挷㙥敦攸㐸㜷愴㌷㙣散戸㉤扤㙥㑤㉡㔳㌱扣㡡挳戶㕢慣攲㌹慡戱㈶㤵慦っㄹ㝡㘹て㥢ㅡ戴㐷㤹戵㥤つ慤㕢㍦愴㙥搸摣戱㘱攳㐶㙤换㤶捤㐹㥡㍡㤴捦㜴敤㘶挶ㄸ挹扢㕡㔲㘵㤲摡㥦改捡㍢㑣扢㕡㌲㈵ㅣ挴摡㉣㉢改㌸㌱挶ㅣ摤ㅡ㑥㘷扡攸㝦挶愹㔰㙤㔳㝡愰㔰㈸愹㥥挷ㅣ散㑤㌱〷㑡㐳〷㔴愳挲㘴㤳㉦㈷㘶ㅥ㔰㥤㝥搵㘴㉤收㝥㤷敤㔳慤㘱㠶㥡㘴㜶㔷昴㜲㠴戴ㄸ㕥摤㘸㤲攰㠰搲〳㤹慥捣㠸敡㜸㕣㈴㈶㘸㙦搴㥢捦㤴づ㤶挱晢昳ㄶㅣ㡢㤰〸㙣㠴捦㠷ㄵ㐶㐱㘲㐴㘴㠵挸扣㘰㔴㡡て㑢㜵〸㤱户挹捡㘶づ㑡㔰㉦戱愸㡡挵㈱戱㔸ㄲ㡢㘵戱挸挴愲㈶ㄶ㠷挵攲㠸㔸搴挵攲㕤㘲㜱㤴晡㔴㥦㔸㌴㉡〶捦㥤㑡㘸敤㔹㜶㉡昳㕤ㄶ㍡戳昰㙦㑦昶㈶㈱慢㥦昶㤴敥㘷摥㔵㔲扥㠴晤㕣晡ㄹ㈶愹户㘴晡㉡挸㌲户愴㐰㍦㍤㔶㤹㑤捡㔴㈲扤㈵捤㡣㙤㜹㙣搲换慡㥥ㅡ㌵昳慡挳㉣㑦愱㑥敤㝣㤴㕦挲挸ㄶ摥㔶ㅤㅤて㙡㈴愱㡤ㄷ㘷㐸㐹昰〶㕦㤲㐰敥ㄶ㡥昸㌴㈶㌷㜲攰摤慡㍢攲愹㐳〶㕢㔱愷㙡㥣ㅢ㔹搷㝥㑦㌷摣㌴㠹散㜶散捡ㄸ㑥昴㙡挹攱〶っ愳㤰㕢㠸㜰戸挱㉦㍤㍢㤵㔶愲㜱〵㑣〵㑣㐰ㄱ晤攰〹㜸挹敢愸㑣㑢捣摡愶慡㕢㔷㐹戹挹昹㈴㜴㙦㘰挱㔹㐷㥤㈰㉦㥣ㄶ㑤㄰㠴扦㡢挳㄰愱㤰戶㔱摢愴㜵㜴㤴㌷慥㔳搷慢ㄲ捣晦㜲㍣㘹ㄹ昵㑦㥡〷㜵慢㙣㑦㜰搷㙡㌱ぢ㍡户㥣㉣愰㌶㘹づ慡捥㌰㈳㉦㜵㝡戲㜱㤳扢搲攰搴ㄸ㑢㤸㔸㜳摥搶㉤捦㑤㥡晣户㌰㘵づ搹㐶挲慦㄰㙥摢㑥㍣㘰㄰㐲㉢扣㝦慦㙥㔱〹戴㐰㙤㜱㕥攲㍤晤㐶〸愶改㐷散㠹㥣㙥㄰散戰昲つ㝣㔸挶㜶ㅣ㘶愸㠸〲ㄹ㥢㘹㥡㕥搲挹㜲㕢捤㥣㘳㥢〵㘶戹㝣㔵㡢㜸搷㝤㙣搸㘱㉥㠰㉤换㍣㤵捣改挶㉥搵㘵搳挰搱慥昹㕢敤戲㉢㔶搹扤愱㌱戳攰愹ㅥ扢扥㥥㌷㉤㘴捥戰〲㠱㈸㜳昹昱㉤慤ㅦ挶㕤慦㜳㔲昷搹㌷搵戱〹㑡敤愱收摣㥣挳敥慥㜱攷慣愸㤳〲攳㌸〳㝦捥㉥㝤㤶扦㉥〲㐰摢㘵ㄶ㕦㕥扢㤹搷㑢愳捣㈹㌰㠴㔵㔶收㕢㕤〸ㄶㅤ户㔵㘲㙥晢㠰㐵ㅢ㈵㉣㉦摦㌲戳㔵摢㌵改㌱挲㤲㌲慤㤷攲㥢㌷㌵〸㍦㕥㌴慢㡢㍦㈷㌱㤶捣㙡捥搹愵㡡ぢ捣㜰㙣㘳㌶愷戳㍣慥搲㥣攵㍥扢捣㈲㘱㌱ㄲㄲ㄰㥥㈳㈰愱〸晤搲㐳㌱㍣ㅣ㈶㑣㔹㔳㠷ㄸ㍣㕥㘱ㅡ户ㅡㅣ㘶㤸㌰愲㐳㈳晣愹㈵㄰㉢㥢㑢攳㕡㠶㈱攲攵㘱㘶挱㙣㈷㐵㑡㘲㍢昰摥愸㄰㙤捡㙢〸摢戳搶ぢ㉦愸捤㈱〸挲攲扡㘹昶㤱㝥㐸て〶挳㔴㘲㍤㘲捥搸晦戴㕤㘲戹ㄷ㤸㜸㠶㔶攰摡攸扤敡㈲〷㔱戳扤晦㙦㘷㔱㥣ㅦ散㝥搷㌸㜹昶㙥搵㉡ㅢ捣戹愰ち〵慣㐸㔹〰戲㄰㘴ㄱㄱ改㉤挲敥㑢搵㉤㤲挳攸㌸攲㘲戱㐸㜱㠶㙡戰㍢㐱㕥㑣㔴敥㔳ㅤ㌲㙦改㑤㤲搷㔰挵摣㑥㉤㘴㍢㕣㐲㝣搴戲㈷〸㥢挸㌰㈴ㄷ攰〱攱㑡㌴ち搵挵改つㅥ㌱㈴㠶〴晡晦ㄳ㠹㠵攸昸愱㐳㠷㠲㔸㈳㠶愴㌷愸攵〲摡ぢ戲㤹慡搹捣㕤㍥㈶㐱昴㤵㕥㈷㐱㑤慤㠹㙦㜲㔲㤸㤲㈶昴戲㌷㈲㡦㌰㝤㜸挴挳搰ㄸ㍤㔸敦㡢昴㝥㠳㤲收愷㈸㘶ㅥ攱㜱昳㈶㙡㔱㤶㠲㈰㔸挴攳㝥㥣㤴攳捡捤㔴㤵㙦㈱ㄲ敤㘶ㄶ愳㉣㌹ㅥ㡡㈰㥡㌶㔲㕣㉤昶㈳愹㠹昷摡㙡㌹愷㤶㈸晦㡥〶搹㜷㉣㘳㥢㘳㤴㤱㌸㙤攸㤹㈱㐴㈰愴ㄹ搷换捣㠹愱〱昱㈲㐲挹户㉢㜳㍣㜵㈹搵〸㠷㈴㈹ㄱ㙢㌴㔷㑦㔵搶㡡挰慡㐸㌳戵㕢㐴捦ㅣ昹㘷昷㙥摥㠱㕢㐲㍣㡥捣㔸㔹づ戲㠲㠸〴敢扡㉣攰㤹㠷愱㘶摥戰㍤慣户搵捣㌸㜴㐹㜱㜴戵㔷㌷㜵㙦㘱慤摡㕦㌱㠷㤸㌳㐸っ挳㥤㕦㙢捤㌳愷㐴挶慦づ戳敢戹㑢捦〰戴㜶敤㠰捥㈶㠰ㄶ换收戲㈸昹捥㔴㕣捦收㐹摣搲戹晣慣摤㙦㝢㔹摤ㅤ㌳搴愹ㄵつ搸㍥攷攰〸戳㈸ㄸ㌸ㄴㄳ㉥搶挹ㅥㅢ㘳攵〶㙢㉣搸ㄵ摡㐱㑦昶㕡〸㈷摣㤹㐹ㅢ㈱㠱㠷㡦㔸扡㌹搰㔵㉦ㄷ㌳㜵〵㌸㠸挵㐴㠲㘵攱捡㤰〹昶㈴扤㑣㡥㜸㤹ㄳ㌷㜶敢㌳㘴㤸挰ㄱ搸㤷㄰㡦㉢ㅦ愲㕦昲㐳〱挸㠷ㄱ捡㑡㤰攰㤵〰㠵つ㔳㐰㍦㠱慤㕤昴㝡捡㘴㙥扡㌷〵㈷㑦攲㜶㌷攸㌰㝥㠵㡢昱ち㑦挶づ摡捥攸㤰㙤㡦攲㕡搱㙡愲收㡥㌰收攱捡㤵㌰晤晢㈲捡㜴㑥攱昰慣慢㔵攰㜹㘰㈲㝤收愹戵扣㥡㑡攱㥣㔳攲㌵攱㌴ㅤて慥㘴摦昹愱昵昲戳捦扤搶昷搸戹搵攳摥攲戵㕦ㄴ㝥ㄳ㌰㕡挴慦㍥㌲愱㍥戵攷挹挹㔷㕦昰ㅥ㌹㜹㐴〲ㄲ㕤㔲㈴㙣愳㡥昳戴㥡㘷っ敡㥥挱ㄲㅡ㌷㝥㕥㡥㘹㘴敢㤴〷㤵愳摡攰〸敤㍡摢愲㜵㍢㝡搹〸㘲昲〲扦㙢㉦ㅢ愶㥣㈷㙦扢㍡㔲捦ㄶ㙤搰㔱㉤ㄷ㈰㘵㤵愶慥㥢㔵攳愰㈴㘹㕤扡攵搲㌴摣ㅢ㔱㥥愷㈱㤹㈵昴愹㤸㔶户㍡收㕥ㄳ㥥〱㠳昱ㅦ敥ㅡ㠲㈸㠸愲㄰ㄳ㘳㔷㘸改㈱㜹㉤㐹㤳晤㕢㌶㤵挴搰㙤愰㈰㘴愳㘴愵ㄲ㐲挷〵〲㕢㕤㕡㠲攵搱㡤㘲㍡㈳つ㌷㠲昸㕡㉡挷搳㠰㌴挶摣㑡攴㡥敥晤㍤搳户愸昷昵㐱㐷㐲戰扢攴晣〸㥥搸敡㕢つ㜲㈶㐰戵挲㤵㡦㕡扤㈵挶㌵摥〷㐶搹㍡㕤捣㔱㡡㥣搴㝡搵㈱㘶攴㙣挷㔴扤㔶扦〲攴㌲㈹㔲〴㍣㡡㙤愶ち㉢挳挷ㄳ挲㉥㠳挵戴捥㡡㘷昷改㤶愲ㄱ攱愶ㄸ㌴愹㤳搴愴㑥昲愶愴戶て㜷ㅥ㍦㝣㤲㉣㝢㔸㈵挴ㅢ㌱昵㔲っㄵ摣㑢慥〹昳㈴㐴㐳㡥㔲㝤戸㡤ㄲ㄰愷敡〰摣晦㔶㐰敡㑥㔳㥣挴搱㐱晤㘴挴愲㈰搳㥦㜰㠵〹㈵㈵㔰ㅣ㥢㤴づ㤲㈶〱挴〹搹晣愵㥣慢㝥愰㍣㜷㉦戵㜰换ㄶ㙥㐶〷㝡ㄵ㔸㍢ち㜸摢㤰㐰㘰愸扣㥥㐸㙢愶慢㌸挳㤸攵つ搴昶〱㙡昳戱戳ち挱㙤挸㌷㌰㠶㝦扥㔲㙥愷㤲〰㤰攷挲㌷〵〵㉥ㅣ㐸て㜴㔳㌶㠳㙣〱搹ち戲つ攴挳㈰摢㐱㍥〲戲〳㘴㈷㤱㤶愸〰ㄷ攱搲㍡愹㔰㝤㈴㙣昳愲㈷ぢ㜵挴㌵㥣㜱挱㥢㌲挸慥㔱㐴㐰昰㑢晣㉡捦摢㜸〲㑣ㅦ晥㈲昵搹㘷㙤㉣ㄲ捣㐴挳㡣ㅡㅣ愸㔰晡〹㠱㝦搳昱搸挱㜴搲㡥㌱㜸攴っ㤱〵㝤㝡挹戱㕤㕢昳㔲〵㠲改ㄴ敥扥㕡㈸戴慥㔳昸㌱㐹攴改㌶敦㑣㘴㌹㥤㐴ㅢ㔴㠶㥤㈹扢㠸戴㠴〵㥣㌹㈲愷㥣㐳扤搳㌰㔲搵搸攷捡摤㘸㥡昵挱㔲摥㑤㑤换〶㔹㠵㌹愹㕣挵戱㜴㝣㉣㑥慤㑤ㄵ〸敢ㄱ㉣搲㤳㠶㍢㈹㝣㍦〸㘴㜷扦㜹晥㡥㍦散㔹戹昳攸㍢慦敤晡㝣昲㐴㕥㜸㍡㘰搴㝦㐶㙣㠳慥昹慡昶㘰捡戰〰㉤㘳㔵㝥晣散愳㔲戸搳㌵晤昸㜹㉡㄰㌲㈷㝥㥥っㄸ㝦晦散㡦晥昸慢扦ㄴ㜳㠷晦昱㝡敢㕢㡢㍥晥㥣〰㜳愹㐹㔳㄰㡤㝤㐹㑦㌴㤳昴㜸挰愸㡦挴〲㙣㙥㕡ㄲ搶攵㑢晡㜶㌰㘰昳捦㜷㥣㝤㘵晦㤲㠱慦晤昷㑣㡦搳昷摢ㄵ挲㘳〱攳搱攳㕡㥦㌱晥捤敥㠷摡㥥慤晣昲攱㠱㤷〴ㄸ㙥㈳㐹摦㙡㈶改搱㠰昱攰ㄳ㉦改敦摥㜷愲晦㤴㝣㑦愲㝦换敤㥡〰敢㙦㈴改攱㘶㤲ㅥちㄸ㥢㤴ㄷ㑥㥦摥戲㘸攰搴〳捦扦晡戳戶㔵扤〲㕣愸㤱愴㘳捤㈴㍤ㄸ㌰㍥戱晢搷捦㍣㥤捦敦晣攴㍦㡦㍦晦晢户㡦㝥㔰㠰ㅦ㌶㤲㜴戴㤹愴〷慡㙢晡㡦扤捡㉥㉤ㄹ昸摣昲扦晥㐲晤昷ㅢ攷〵㌸㜳㈳㐹㐷㥡㐹㍡ㅣ㌰ㅥ晦捡㠹ㄳㅦ晤㜳㑦晦愷戶㙤㔸晤㕥敥㥥ㅦ〸㍢㥢㐸晡㜲㌰㈰晦慦ㄳ〷㡥摦晡㘲摦戱㤳㕢㡦㝤敦敢摢㕡㠴㉦〵㡣挵攷敦搷㝦㝡敦攱㠱㑦晦敥㤹扤㥦㔹晥㙥扥慤㡡㈵ㄲ㝣㘸㕢ㅤ㐲捦昸㐴㌱〳〰摢敢㍦㈴敤愲て㐳㔳㠰扥㌰㕤敦㈴ㅥ㥥㈲攲搶㉢㤳㔵晤㥥㠲愴㐰扡㥦㔶晤㍥攴捣㠶ㅡ㐸㐴㐲愰㌸㐴〴㌸㈷戶㉣㝣㠱收挰㍣㜷㔲㠵慥ぢㄲ戸昵昰〶㝣捣㘱㠳㜵㔷敥㐴〲昸㌵㜸㜴㙢攷㍢敢㕦改㑣晣てㄷ㡥慢㈶</t>
  </si>
  <si>
    <t>Decisioneering:7.3.0.0</t>
  </si>
  <si>
    <t>CB_Block_7.0.0.0:1</t>
  </si>
  <si>
    <t>㜸〱敤㕡㕢㡣ㅢ㔷ㄹ昶㡣㍤㕥㡦㉦㠹㐹㤳㌶㐹摢搴搰㑡扤㙣敢㘶㤳慣㝡㠱㤰慣敤散㈵挹㈶摢搸㑤戸㔵㘶搶㍥戳㍢㡤㘷㘶㍢㌳摥㑢㜸攸ぢ㠸㡢㐴㐱ㄴ㈴㕡㠴㠴晡〰㐸㐸ㄵㄵㄲ㔲㥦㔰〵〸㠱〰昵〱挴㐳〵㉡㤴㥢㐴ㅦ㠲〴て㍣㔴攱晢捥㡣扤戶搷扢㐹戶愹㤴㠷㥥㜴㡦捦㌹晦㌹晦㌹攷㍦晦㝤ㅡ㔳㘲戱搸ㄵㄴ晥戲㈴搸戸愳扡收〷挲㉥㤶摤㔶㑢㌴〲换㜵晣攲㠴攷ㄹ㙢愷㉤㍦㠸㘳㐲戲㙥〱敥㙢㜵摦扡㈴㔲昵㘵攱昹㤸愴挵㘲愹㤴慥〲摥昹换㜷ㅡ㍡㔷改〹㔴㔹捣㡡搵捡愵戳昳㑦〳㜵㌵㜰㍤昱㘰攱㝣㠸攰攸搸㔸㜱慣㜸㘴㝣散㔰昱攰㠳㠵㜲扢ㄵ戴㍤㜱搴ㄱ敤挰㌳㕡てㄶ收摡昳㉤慢㜱㑡慣搵摣㡢挲㌹㉡收てㅥ㥥㌷㡥㍣㍡㜶㘴㝣摣㝣散戱㐷戳㐹㘰㥥㉢㤷愶㐵㙢〹昸㙥ㄴ搶ㄱ㘰㍤㔳㉥捤㜹挲扣㔱㌸㌵㔲㘳慣㈲ㅡㄶ挹㈶㠴㘷㌹ぢ挵㜲〹晦昵㔰〵扤㐷㡡㘷慢㔵攱昸㔶㘰㉤㕢挱ㅡ㈹愷摢㘷ㅢ昳攷㡤㔶㕢㈴㙤㜹愴㤴㝤摥昰捥ㄸ戶挸搹㑦晡攲㥣攱㉣〸昶㌴㝢慡㙤㌵ㄳ㜸捥昸晤挳㌶㡡㠸㔴㍣㕢㉥㤵ㄷつ㉦〸㔱㘲㠳㠷㠷捤㤶㍢ㄵ㝢㡥㈲搷挸㔱㤲㐷挹㐴っ挳㍤攵㈹㔳㍣慡㡥㉡㤹㐶㜵㑢捦捡㠲㕣㕡ㄸ㔳ㄲ晦〵摢昵㉥捣㘰愶㕡㌷搴晡扣㕡㙦愸昵愶㕡ㄷ㙡摤㔴敢ぢ㙡㝤㔱慤㕢㙡晤㘹戵㝥ㄱ㜳㍡㈵㌵㌲愲㐶攵愷ㄳ晦昹攷挹晡㔳愷㕦㔹慥扤晥昵搱摦㝥㕡㈳愷㡤づ扢挹㐶〲搷㍣攱㠴㠷㝥慦㐹㍢昴㈱㐲搲捡㐳㕣㡤愸㔹㕣㑡捦愱㑡敥㐰㤵㤳㙢扡攴㔴晥つ㜲㤲愴㝦晢攰摦㥦晥挸㠱㈳戳摦㍥㍡㙡散ㅡ㍤㜶㈹㥢挷攴㌳㜸攷攲ㄹㄱ摣㈰愱搰昸扥㐳慦㌳㤴慦㜸㜰捤づ搹戲㈲晣㠶㑥㥥㥤㜱㥡㘲㌵㠹ㄶ㜸㌹㙢㤷㕤㈷㄰慢㐱挵〸㡣ㄱ㝢捥挰㥢〴㍡㈶㡤捡㔵㘱㡢㉢㜳㜲慣戳㍡ㅤ昵㠰㈱㉦㥢㍤㔸㌲㜲㈰挴愴㐰愹挵ㄳ㘱㥤㑡づ搳㙥搳㠶扦ㄸㄸ昳㉤㜱捦〰搳㤰㙥㤰戸㈷〳慢攵ㄷ㠱㜲捡㜳摢㑢愴攸㡤挲㐳愵愵㔳㐸㤲扢㔰㐹㕤捣㕦㙣㜰㕣扦〵㍦㘹〹搴〹挴攳㕥㈱㘴ㅤ㤶扤つㅤㅣ戱攲摡㠶攵摣愰挷捤敥〵搲㈷㈲㠹慥㜸挶ち戴搳㍡㙡愸㘶晥扢扡㝡㠶㜶㌶挷捤㐷捣戱戱收昸㐱攳戰愱㔱ㅤ㕣慦㜶搹㡤㌵㔹晢㠲攵㌴摤ㄵ㈹㈹扢㙣攸ㄲ㈹㈸戵戵㈵㈱㠷戲㘶捤昰ㄶ〴㔴㤸㌷㔳搹㙤㤶㕤捦ㄳ㉤㈳㄰㑤㌹㐰㤳㜵㕢晦愰㍦改戹㌶挷敦㈸ㄹ扥㔸㤷扡㔱㌳摣愸攴戶㥤愶㝦晢㜰㘰㌵〰敡晤㠳戰㜵㈴ㅢ㤶㔵愱摥㠵㉦㑦㝡㘰㜰㤹㘴晥㠹㔵㉢〴摦㌹〰㠶㠲㜷攷㌷㠷㑥㝡攲㤹㉥㜴挳㠹㈶㘰户㤷〵攱ㅢ㙥ㄹ㠲挲㜳㐱㝦戸扥㜰攴昱㐶敤㌹慢㜱㔱㜸㔵㐱慢㉦㥡昲慡㝢〸ㄲ㤰挷㠶昰㐷捦㤲昴戰㌰捤て昵㡥㥡㈷㔶〳攸㔰搱挴㜹㘱㜹㠳戵ㅡ㈵改搶扥㈹攱㥥〰散敢ㅢ㥥㜴ㅢ㙤㥦㔲敢戹慤㝥挸㐴㜳搹挰㥥捤㔹户㈹ㄲ〹㌵ㅥ㑢挴ㄲ㉣㌱㔸戴㌸㐴昹攰㠰愰㑡昳㐹摣㝥慦㥤敡攱ㅣㅡ慡挳搷戴愸㥦扤戸㙥㤸捡攸㍡㐴捡摥㝥㔹㈹㥥〳昵㐰愵㤶愰㈰愹㠳ㅡ愵攷愰敢㕣挳㑤㠶敡搳昰㐶㍤㌴㈳摦㜲昶㝤㥢㕦㐵愲敤㜲挶㝢㍢㔹㔵㙦㠹㙥㝦㘲ㄹ㍡㝢摡㜰㥡㉤攱㙤㑤㉦㥥㐸摦挷㙡㍦慢摢㔱愵㘳摡㕦愱摤㌶愵㈴敤戹戲慡慣㘹㉢㔶㌳㔸㑣㉥ち㙢㘱㌱挰ㄸㅣ捥㔴㡡㘴㝥ち㝦摦挳㕦ㅡ㌳㥦㤵捥收㥤攸改〷㌸㤴㑥挷愴晥㑣愶昵㠲散挷ㄴ㕡㈴改愳搰㤲づ㈸搷晣㜱晤㙥㑥搳户㠰㘹㌴挳㕢㍣搸㠰㍤摦愰挶㌲戶㥣㔱〲戹晣㥣㕤戵愴㐱慣昰㙤㌳昶㥣昰ㅡ㈰愵搵ㄲ㘹扢换㡡ㅢ㠴昸㝤㔵㜵㜳慡慡㜸㥣㑡慡㑦㔵㍤戰戹愸㑡㉥ㄸ㔰㔲㕢ち捦㤶挰㉤㜴挲㍡㔳㔱慢㔳〲敦摤晣㔴㕤慥愳㡤攵摣㑤攵昲㝤つ㌷㉣㐴㔶愴㠶扢ㄷ㠴搳敦㘳㜵㍦慢〷㔰㘹扦㠷㤲扢㔶挲㌳ㄲㅦ㔹愶㝢㕣慦挷㔲㐴㈹戵攰敦㠰㠲扡昲つっ晣〱昱㜵〵ㅥ攴㙢㔲攳㍤㠴ㄱ扤挸敡㘱㔴㍤㕡㙦っ摤攴㈱㔴㈳㔳挲ㄱ㠸愵搳戱〴㝤换㘱捣搴昵㠴戹㘱晡戴㙢㌴㈷㡤〶愲昴㤱㈸㐶㑦㤵㕤㝢〹晥戹㤷攷捣㌲慣㌳慣晥戲搵ㄴ㕥㡡〳㔵㈴〴ㄲ〸搱晤愴昴㙤㝣㌸摥昱㤸愶㘵㔲挳昶㥡改攰扡㈷戲㈱扤〹㠷㤹つ昸摦㝥攲搱㘳㑣㈸愴搳昲扡㠷搱搴㡦愰搲㘸㑢慥摢ㅦ搸㠹㐵户摡搵㐵㜷㘵ㅡ挶㐴昸㘱〸散㤷㍤㉢戸㙤攳㌰〲〹挳摥㈷挷愷㍣〱ㄷ搰慢挱ㄳ㤲㜷攴㡡晤㐳㈱㜲搱㝥㈹㑤㍤㌲㍥㙡㥥户挴ち㐵敢慥㡤㈰挴昰攵戶ㅦ戸㌲敥㌹戰ㄱ㕥㜱捦戸㐱挵昲㤷㕡挶摡㍤㐳挰㈱攴挲愲㜰㈰攷ㅥ㥣戸慢㑤㜲㤷㤶㐴㜳挸ㄹ慢㙥ㅢ㘶㘸愶㜲㌳昸㝦㜸愹戰㈸搲昵㔳㔲㑡㔲㔵㔰戶攷㝡㈸㘴㤷搸㘷㜶扦㍣昵攷㑢㥦㍤挶昸㑢㐹愷昵㜱晣㐲㘴㌴扡㈴摢㜱ㄳㄹ摤挰㤲昷〴㈷㝢㤸㤰㤹㐵ㄲ换㕡㙡㠹㤲攱㠱戹㕤捦搷敤㑥㌳㘴扥㥥搴㐸㈸㌱㌷〳挱㘱挰㐲㉦扢戸戹㤱攸㌹戸攴挳㡥慤㔰㜶て戸挳昲摥㌴ㄴ摢㝣㉦敤㔷搰㜶搷㜹㤰㡤扡ㄳ晢挷ㄴ敤㤷㐰㌵昴㝣㔴慤〹㠷㠹㌳愹㜱搳ㄷㅤ㜷挵㤱㈷搷㝣㐶㝣㐴愸㡦㡣昰ㅡっ搶㘵ㄹ㐷㉣〲搶㈱搷搰㠷ㅤ㥡㙦ち㈳昳㙥㘶㙦愶㐹捦㉥㑣攵㘵㤹㙦㠲〳㈰昳㜵㈹搹㠱㑥挸搹ㄷ㕣敦攲扣敢㕥㘴扥㘴㠷散昹㡢㐲〴捣慤㘵散㌰㝦挵㌶昸㍦ㅥ敦换㥦㐵㜴㈷㤰㜹㠱搰攷㝤っ慤昸愴搷㤰㍤攵攷戸㍦㤳㐴㍦㜸搵㜹攳㈷慦扤㌵晢晤换昷㉦〷㝢ㅦ㝡㑥昹㔹〴挸愹捦扦戴㘲晣攸搴换慢㝦昹㐵昰搲て扦愱搱㡤扥愶㄰㠶㐹㤱㥤㘶㔷㝦搵慣愰㈵㌲㘶挸ㅡ㙣愷㑣㘸㈴昸㙣捤ㄱ戳戶㠸㕢㔷㜲收㤴㘷㌵㕢㤶㈳挸㍡〸摣㤹㠷㍣㉤ㄶ㄰㑡捥戹捣㜹扡㑥捥慣㜹㠶攳搳摥㌸㡤戵㕤㝤㍤㈹㉤㥡㔹戲ㅣㅦ摢㐸㥤挹昶㑥㤳㉡ㅤ㉦搷戶㥤㈹㘳挹扦ㄹ挴〹㝣搲㈹愱〲㔳ㄵ㔵㔵㔲㙡㙡㥢ㄲㄱ㑢ㅥ〵扥㍢㝢㈴昰昱挲愴攵搹〵㐹㤳挲㝤㘷收捥挳攵挰ㄶ搴㜴㉡つ㍦㠳㈰戰㈹挳愱㉤愲㤶㠱㌰㤳愷捥捡㉣㜳ㄴ晦挷㠷ㄹ昱㙥ㅣ㉣㥤㥥㡦㘲㡤㔲㘰㠵㍦晤㔸搴㘰㐷㘱㔰㐵慦㘳挰㡣ㅦ挷㤰㍥㠱㑡愳挳㜴ㅤ扥㌲昳挵㐳っ搷晢挶㌵㑡搶㤸搷㤶㕣〱ㄵ昱㌸㤲㉦摦㠵㔱愵㔲愴ㄹ㉤攱ㄷ㥣愶搰敦㤵㉣㔰㐶㠳捡㤵敥㤶㐲㐷㔸㡥㔶愲〶㍢ㅡ㍤攳㙢づ㕤戸㔱捥づ攵㍤㌴㤸㥡捤㤰㈶㙤㥦㜰摡㘱㌶㌹㈹㥤㌱㘷ㄷ㠷㐷晢愶愶挳㈱搶㍢挳㘶㜷㔱㈶〲㐱㜹㌸晢㐲扦㤴㔹㉣挲㐷搷㔱敦ㄹ㠴㔰搹㌸㈳戸㈰晦攰㘵ㅦ搸挲㘰㘲㔷捡〸扣㤷㙢㥡㤵ち挳㠸ㄳ㔸㈲㑤㡥愲慦㌷戹㤷愲搰攱愷㝥㡥挹㔴〵昴扣ㅡ愳戰昷㐸扣挲㜰㠰㔲慦㑦愱捡㑥愳㍡㌹昵攴捣㝡㍡昷㕤㝤㜱搳ㄸ㘷㙣昱㜲㔲愳㜷ㄳ㔱㝢㌰㜹㐷愸攵㌹㐶愵慦㑢㘵捤摥愰攵㐸㥢㜲づつ挷㡥昵收㈴㌲㠵㔹昳戴㌱㉦㕡㤳慥㘷ㅢ挱㡥戰㐳愲摢㐶换㡦㘰㜸㈴摢愰㔵愰㐵愹㌶っㅡ㥦㠹㜶攰捥㕡㡥㙥愲㤲㝣ㄳつㄹ慢ㄸ㌲㔶攵㔰搶㍣挷搴㙦挸㔶挰攵㉥ㄸ昰敤ㄷ㙤慢㤱㘲㠷改搹㥢挲㥣攰敤㈵户㠱愰㉣ㅤ搹㉤っ昰㕥昸搱〲捦㕤㐴昴㐱搲昱昹㘱㜴㔴㈵㠹㝦捡㌶㌳㜷攰㍢改㑢攸㈷㠱㑤㘳㍣〶㑦〴㌵捡攵捥㘷攴换捦㘲㐴㥡ㅣ㠵戱愷ㄴ昹㔳㔱㠳㥤㍣㘳㌷㉥㑤㥥㐶戵愳㕣慡昷㤸㥥攴㉣挶㍥㠰戱搰搷改戸㑣㜹㠶㝡㕣㈳扦㉢敡㘷搱㔲攸戴㑢攴㜳㔱㠳ㅤ㐵摡㈰㌴昴㈷㔰㜵㑡㥥戶㠸㔴搳捦愱捡挵昳挷昱㈳搱昱〸㍡昷捣㑦㜴㠶㜲ㅣ㍡㡦㑡㈹戱㘲敦㐲搴㘰㈷摦㔱㙡晡挷〸晡㌸慢㑦戰晡㈴㠱ㄵ㔴㜲愳㑦愱㤱㡢敦愴搴戲㥦㝣昱〵㤶㔷㜹㄰㤴搷愳摦㌷㡦晤收搷㉣㙦ㅦ㔳㈸愳㜲戳摥㠳㙢愴昳㔵㥦㤶ㅢ愴愱昱ㅤ㝣㔲㕦㙢㐱戰搸愴〷ㄹ戶ㄸ㤶㠷㘰改搳攲戳㜰㘲㌰愷搳㕤㑢ㅦ㌷㌳搴㐹㈶㠴㍣愴扤〴㙦㜱搳昵扣挱㝡摥㠲㙢㔸㤲㜵㔴扢㘷慤㠶攷晡慥ㄹㄴ慡昰敢ち晣〶㘱㈲㜶㥦㔰扥〳㡣㜴捥愵愶攳晣扢㐱㠹㍣㜹㐶㤲搲㐰㈳ㄷ㔷昸攸㜴戵㤳昳散㑦戴㕡㠵㡥戳散㈷ㅢㅣ敡晦㥣摤挴搰㕤㌵搱ㄶ㕥㘱戲敤㌹ㄶ晦㜷㠲挲㐳㠵㉡㥣㐳㝡㤷挵搵㤶扦慡㝣㉢昲㝣㥦昹挷晦㑥晥改搴扤挷㕦㜸攷慤ㄳ㕦捡㝥㜷㑥㜹㌱〲っ㝥㕣捥㤳搹攴愹ㄶ戸㘵㍣摦㜹㉤㡤㥣昵攱〱㈱散㐹昷昷昰昸攸攰㈷㤳ㄳ昸〴戲㐶㜶㡣㈳㜹愲㐹つ㤴㔰ㅦ摦ㅥ慥㑥㈴㐶㘳愳㝤ㄳ户㜸ㄷ㜸晡ㅦ㤳ㄸ敦挲㥦㙥愱㔲㈸㈰㝣つ㥤慦愱㤳晥㍡㈹慥㍣扦ㄹ㐵扦ㄶ〱〶㍦㔱攷㈹㕣㤲愲㉥ㅡ戹戸㐶戱扡㝢昳换㜷㜳攷㈹捣㑢攲摢㌱〲敢攸㑢㜲ちㅦ㡦〳㘴㘷㥣㥢㐱㔱攳㑡㔲㌷㙦㉡㑣挹㙤敡㘰攵慢愰愴ㄴ㤷改改捥㌷㘱㌵搶搵㉦愱收愵㕡㈲㈱㤵慦㜴㈶扦昲攳搸ㄵっ愰㤰搳㔸愰㠴挲挹㔴㕦㜲昲㜳㥤挹㠷慥㕣ㅥ㤸晣㘶㘷㌲搵㥣㥣晣攵捥攴㝦ㅤ摡搷㥤摣㔱㘷ㄱ㘶㙡㐱挹㈵扢搰搰ㄹ㡥㠶愱攸ㄷ戱㜶㘸㈸晡㠵〸㌰ㄸ㡡㉡㔴〲ㄴ㌱攵昳㤸㐱扥㤶慣㜸㠹㈳㤴㐴〹晡㕣〴攲昱㔲慡愲㤱㔱〷挹㑦㘵㌸㐹ちっ㝣㑤捡㘴昶㘲戰昶挲攳ㄳ敦ㅣ晥攳㠴㐲㕥㤴㌸㍦摢㡦㔳攱㡥挴摢㤹㤹昹㍦晣〶㤳〷</t>
  </si>
  <si>
    <t>Microsoft Income Statement (Year ending June 30)</t>
  </si>
  <si>
    <t xml:space="preserve">Microsoft Income Statement </t>
  </si>
  <si>
    <t>Microsoft Balance Sheet (Year ending June 30)</t>
  </si>
  <si>
    <t>Microsoft Balance Sheet</t>
  </si>
  <si>
    <t>Microsoft Statement of Cash Flows</t>
  </si>
  <si>
    <t>($Millions)</t>
  </si>
  <si>
    <t>($Millions except per share)</t>
  </si>
  <si>
    <t>Year Ended June 30,</t>
  </si>
  <si>
    <t>Assets</t>
  </si>
  <si>
    <t>Operations</t>
  </si>
  <si>
    <t>Claims</t>
  </si>
  <si>
    <t>Revenue:</t>
  </si>
  <si>
    <t>Sales</t>
  </si>
  <si>
    <t>Current assets:</t>
  </si>
  <si>
    <t>Cash</t>
  </si>
  <si>
    <t>Net income</t>
  </si>
  <si>
    <t>Debt</t>
  </si>
  <si>
    <t>Cost of sales</t>
  </si>
  <si>
    <t>Cash and cash equivalents</t>
  </si>
  <si>
    <t>Accounts receivable, net</t>
  </si>
  <si>
    <t>Adjustments to reconcile net income to net cash from</t>
  </si>
  <si>
    <t>Non cash expenses / (revenue)</t>
  </si>
  <si>
    <t>Operating assets</t>
  </si>
  <si>
    <t>Equity</t>
  </si>
  <si>
    <t>Gross profit</t>
  </si>
  <si>
    <t>Short-term investments (including securities loaned of $3,694 and</t>
  </si>
  <si>
    <t>Inventories</t>
  </si>
  <si>
    <t>operations:</t>
  </si>
  <si>
    <t>Decrease / (increase) in NWC</t>
  </si>
  <si>
    <t>Firm value</t>
  </si>
  <si>
    <t>SG&amp;A</t>
  </si>
  <si>
    <t>$204)</t>
  </si>
  <si>
    <t>Other</t>
  </si>
  <si>
    <t>Goodwill and asset impairments</t>
  </si>
  <si>
    <t>Net cash from operations</t>
  </si>
  <si>
    <t>Enterprise value</t>
  </si>
  <si>
    <t>EBITDA</t>
  </si>
  <si>
    <t>Current assets</t>
  </si>
  <si>
    <t>Depreciation, amortization, and other</t>
  </si>
  <si>
    <t>Depreciation &amp; amortization</t>
  </si>
  <si>
    <t>Stock-based compensation expense</t>
  </si>
  <si>
    <t>Capital expenditures</t>
  </si>
  <si>
    <t>EBIT</t>
  </si>
  <si>
    <t>Total cash, cash equivalents, and short-term investments</t>
  </si>
  <si>
    <t>net PP&amp;E</t>
  </si>
  <si>
    <t>Net recognized gains on investments and derivatives</t>
  </si>
  <si>
    <t>Acquisitions and intangible investment</t>
  </si>
  <si>
    <t>Other expenses (income)</t>
  </si>
  <si>
    <t>Accounts receivable, net of allowance for doubtful accounts of</t>
  </si>
  <si>
    <t>Goodwill &amp; intangibles</t>
  </si>
  <si>
    <t>Deferred income taxes</t>
  </si>
  <si>
    <t>Financial investments, net</t>
  </si>
  <si>
    <t>Cost of revenue:</t>
  </si>
  <si>
    <t>Pre-tax income</t>
  </si>
  <si>
    <t>$405 and $426</t>
  </si>
  <si>
    <t>Financial and other</t>
  </si>
  <si>
    <t>Deferral of unearned revenue</t>
  </si>
  <si>
    <t>Net cash used in investing</t>
  </si>
  <si>
    <t>Taxes</t>
  </si>
  <si>
    <t>Total assets</t>
  </si>
  <si>
    <t>Recognition of unearned revenue</t>
  </si>
  <si>
    <t>Changes in operating assets and liabilities:</t>
  </si>
  <si>
    <t>Net debt issuances</t>
  </si>
  <si>
    <t>Accounts payable</t>
  </si>
  <si>
    <t>Accounts receivable</t>
  </si>
  <si>
    <t>Net equity issuances</t>
  </si>
  <si>
    <t>EPS Basic</t>
  </si>
  <si>
    <t>Accrued compensation</t>
  </si>
  <si>
    <t>Cash dividends and other</t>
  </si>
  <si>
    <t>EPS Diluted</t>
  </si>
  <si>
    <t>Total current assets</t>
  </si>
  <si>
    <t>Unearned revenue</t>
  </si>
  <si>
    <t>Other current assets</t>
  </si>
  <si>
    <t>Net cash from financing</t>
  </si>
  <si>
    <t>*Year ending June 30</t>
  </si>
  <si>
    <t>Property and equipment, net of accumulated depreciation of $24,179</t>
  </si>
  <si>
    <t>Debt and other</t>
  </si>
  <si>
    <t>Other long-term assets</t>
  </si>
  <si>
    <t>and $19,800</t>
  </si>
  <si>
    <t>Current liabilities</t>
  </si>
  <si>
    <t>Net change in cash</t>
  </si>
  <si>
    <t>Equity and other investments</t>
  </si>
  <si>
    <t>Oeprating lease right-of-use assets</t>
  </si>
  <si>
    <t>Long-term debt</t>
  </si>
  <si>
    <t>Income taxes</t>
  </si>
  <si>
    <t>Goodwill</t>
  </si>
  <si>
    <t>Other current liabilities</t>
  </si>
  <si>
    <t>Intangible assets, net</t>
  </si>
  <si>
    <t xml:space="preserve">Total liablitiies </t>
  </si>
  <si>
    <t>Other long-term liabilities</t>
  </si>
  <si>
    <t>Shareholders equity</t>
  </si>
  <si>
    <t>Total liabilities and equity</t>
  </si>
  <si>
    <t>Financing</t>
  </si>
  <si>
    <t>Proceeds from issuance (repayments) of short-term</t>
  </si>
  <si>
    <t>Liabilities and stockholders' equity</t>
  </si>
  <si>
    <t>debt, maturities of 90 days or less, net</t>
  </si>
  <si>
    <t>Current liabilities:</t>
  </si>
  <si>
    <t>Proceeds from issuance of debt</t>
  </si>
  <si>
    <t>NOPAT</t>
  </si>
  <si>
    <t>2018 - 2017</t>
  </si>
  <si>
    <t>2019 - 2018</t>
  </si>
  <si>
    <t>2020 - 2019</t>
  </si>
  <si>
    <t>Cash premium on debt exchange</t>
  </si>
  <si>
    <t>Short-term debt</t>
  </si>
  <si>
    <t>Repayments of debt</t>
  </si>
  <si>
    <t>Current portion of long-term debt</t>
  </si>
  <si>
    <t>Common stock issued</t>
  </si>
  <si>
    <t>Common stock repurchased</t>
  </si>
  <si>
    <t>Common stock cash dividends paid</t>
  </si>
  <si>
    <t>Short-term unearned revenue</t>
  </si>
  <si>
    <t>Non cash current assets</t>
  </si>
  <si>
    <t>Other, net</t>
  </si>
  <si>
    <t>Earnings per share:</t>
  </si>
  <si>
    <t>Securities lending payable</t>
  </si>
  <si>
    <t>Basic</t>
  </si>
  <si>
    <t>Net cash from (used in) financing</t>
  </si>
  <si>
    <t>Diluted</t>
  </si>
  <si>
    <t>Total current liabilities</t>
  </si>
  <si>
    <t>Non debt current liabilities</t>
  </si>
  <si>
    <t>Investing</t>
  </si>
  <si>
    <t>Weighted average shares outstanding:</t>
  </si>
  <si>
    <t>Additions to property and equipment</t>
  </si>
  <si>
    <t>Long-term income taxes</t>
  </si>
  <si>
    <t>Net working capital</t>
  </si>
  <si>
    <t>Acquisition of companies, net of cash acquired, and</t>
  </si>
  <si>
    <t>Long-term unearned revenue</t>
  </si>
  <si>
    <t>purchases of intangible and other assets</t>
  </si>
  <si>
    <t>Purchases of investments</t>
  </si>
  <si>
    <t>Oeprating lease liabilities</t>
  </si>
  <si>
    <t>Maturities of investments</t>
  </si>
  <si>
    <t>Cash dividends declared per common share</t>
  </si>
  <si>
    <t>Sales of investments</t>
  </si>
  <si>
    <t>Othe, net</t>
  </si>
  <si>
    <t>Total liabilities</t>
  </si>
  <si>
    <t>Commitments and contingencies</t>
  </si>
  <si>
    <t>Stockholders' equity:</t>
  </si>
  <si>
    <t>Common stock and paid-in capital - shares authorized 24,000;</t>
  </si>
  <si>
    <t>outstanding 7,708 and 7,808</t>
  </si>
  <si>
    <t>Retained earnings</t>
  </si>
  <si>
    <t>Effect of foreign exchange rates on cash and cash</t>
  </si>
  <si>
    <t>Accumulated other comprehensive income</t>
  </si>
  <si>
    <t>equivalents</t>
  </si>
  <si>
    <t>Total stockholders' equity</t>
  </si>
  <si>
    <t>Net change in cash and cash equivalents</t>
  </si>
  <si>
    <t>Cash and cash equivalents, beginning of period</t>
  </si>
  <si>
    <t>Total liabilities and stockholders' equity</t>
  </si>
  <si>
    <t>Cash and cash equivalents, end of period</t>
  </si>
  <si>
    <t>PERMNO</t>
  </si>
  <si>
    <t>Names Date</t>
  </si>
  <si>
    <t>Ticker Symbol</t>
  </si>
  <si>
    <t>Company Name</t>
  </si>
  <si>
    <t>Price or Bid/Ask Average</t>
  </si>
  <si>
    <t>Returns</t>
  </si>
  <si>
    <t>Shares Outstanding</t>
  </si>
  <si>
    <t>Value-Weighted Return-incl. dividends</t>
  </si>
  <si>
    <t>1+ret</t>
  </si>
  <si>
    <t>MSFT</t>
  </si>
  <si>
    <t>MICROSOFT CORP</t>
  </si>
  <si>
    <t>Margins</t>
  </si>
  <si>
    <t>Gross Margin</t>
  </si>
  <si>
    <t>Data Year - Fiscal</t>
  </si>
  <si>
    <t>Sales/Turnover (Net)</t>
  </si>
  <si>
    <t>Cost of Goods Sold</t>
  </si>
  <si>
    <t>Operating Income Before Depreciation</t>
  </si>
  <si>
    <t>Operating Income After Depreciation</t>
  </si>
  <si>
    <t>Income Before Extraordinary Items</t>
  </si>
  <si>
    <t>Gross</t>
  </si>
  <si>
    <t xml:space="preserve">EBITDA </t>
  </si>
  <si>
    <t>Net</t>
  </si>
  <si>
    <t>AAPL</t>
  </si>
  <si>
    <t>T-2</t>
  </si>
  <si>
    <t>T-1</t>
  </si>
  <si>
    <t>T</t>
  </si>
  <si>
    <t>IBM</t>
  </si>
  <si>
    <t>ORCL</t>
  </si>
  <si>
    <t>AMZN</t>
  </si>
  <si>
    <t>EBAY</t>
  </si>
  <si>
    <t>Annualized</t>
  </si>
  <si>
    <t>mcap, $bil</t>
  </si>
  <si>
    <t>retann</t>
  </si>
  <si>
    <t>5-yr ret</t>
  </si>
  <si>
    <t>1-Year</t>
  </si>
  <si>
    <t>5-Year Return</t>
  </si>
  <si>
    <t>5-Year</t>
  </si>
  <si>
    <t>PERMCO</t>
  </si>
  <si>
    <t>Returns without Dividends</t>
  </si>
  <si>
    <t>Return on the S&amp;P 500 Index</t>
  </si>
  <si>
    <t>ORACLE CORP</t>
  </si>
  <si>
    <t>GOOG</t>
  </si>
  <si>
    <t>S&amp;P500</t>
  </si>
  <si>
    <t>INTERNATIONAL BUSINESS MACHS COR</t>
  </si>
  <si>
    <t>APPLE INC</t>
  </si>
  <si>
    <t>AMAZON COM INC</t>
  </si>
  <si>
    <t>EBAY INC</t>
  </si>
  <si>
    <t>GOOGLE INC</t>
  </si>
  <si>
    <t>GOOGL</t>
  </si>
  <si>
    <t>ALPHABET INC</t>
  </si>
  <si>
    <t>Positive</t>
  </si>
  <si>
    <t>Negative</t>
  </si>
  <si>
    <t>Zero</t>
  </si>
  <si>
    <t>Input</t>
  </si>
  <si>
    <t>Formatted</t>
  </si>
  <si>
    <t>"Input" corresponds to hard-coded cells that do not automatically update when the model is changed</t>
  </si>
  <si>
    <t>Input 0</t>
  </si>
  <si>
    <t>Input 0.0</t>
  </si>
  <si>
    <t>Input 0.00</t>
  </si>
  <si>
    <t>Input 0.0%</t>
  </si>
  <si>
    <t>Input $0.0</t>
  </si>
  <si>
    <t>Input 0.0x</t>
  </si>
  <si>
    <t>Input 0A</t>
  </si>
  <si>
    <t>Input 0E</t>
  </si>
  <si>
    <t>"Formula" corresponds to cells that automatically update when the model is changed</t>
  </si>
  <si>
    <t>Formula 0</t>
  </si>
  <si>
    <t>Formula 0.0</t>
  </si>
  <si>
    <t>Formula 0.00</t>
  </si>
  <si>
    <t>Formula 0.0%</t>
  </si>
  <si>
    <t>Formula $0.0</t>
  </si>
  <si>
    <t>Formula 0.0x</t>
  </si>
  <si>
    <t>Formula 0A</t>
  </si>
  <si>
    <t>Formula 0E</t>
  </si>
  <si>
    <t>"Link" corresponds to cells that are linked to other sheets</t>
  </si>
  <si>
    <t>Link 0</t>
  </si>
  <si>
    <t>Link 0.0</t>
  </si>
  <si>
    <t>Link 0.00</t>
  </si>
  <si>
    <t>Link 0.0%</t>
  </si>
  <si>
    <t>Link $0.0</t>
  </si>
  <si>
    <t>Link 0.0x</t>
  </si>
  <si>
    <t>Link 0A</t>
  </si>
  <si>
    <t>Link 0E</t>
  </si>
  <si>
    <t>"Temp/Err" corresponds to cells that are contain temporary values or errors</t>
  </si>
  <si>
    <t>Temp/Err</t>
  </si>
  <si>
    <t>Check cell</t>
  </si>
  <si>
    <t xml:space="preserve">  Product</t>
  </si>
  <si>
    <t xml:space="preserve">  Service and other</t>
  </si>
  <si>
    <t xml:space="preserve">    Total revenue</t>
  </si>
  <si>
    <t xml:space="preserve">    Total cost of revenue</t>
  </si>
  <si>
    <t xml:space="preserve">  Research and development</t>
  </si>
  <si>
    <t xml:space="preserve">  Sales and marketing</t>
  </si>
  <si>
    <t xml:space="preserve">  General and administrative</t>
  </si>
  <si>
    <t xml:space="preserve">  Impairment, integration, and restructuring</t>
  </si>
  <si>
    <t xml:space="preserve">    Operating income</t>
  </si>
  <si>
    <t xml:space="preserve">      Gross margin</t>
  </si>
  <si>
    <t xml:space="preserve">  Other income (expense), net</t>
  </si>
  <si>
    <t xml:space="preserve">    Income before income taxes</t>
  </si>
  <si>
    <t xml:space="preserve">  Provision for income taxes</t>
  </si>
  <si>
    <t xml:space="preserve">      Net income</t>
  </si>
  <si>
    <t>Liabilities &amp; Shareholders Equity</t>
  </si>
  <si>
    <t>Non-cash income and expenses</t>
  </si>
  <si>
    <t>Total sales</t>
  </si>
  <si>
    <t>Sales growth</t>
  </si>
  <si>
    <t>Operating</t>
  </si>
  <si>
    <t>Pre-tax</t>
  </si>
  <si>
    <t>Net (Profit)</t>
  </si>
  <si>
    <t>Margin</t>
  </si>
  <si>
    <t>Name</t>
  </si>
  <si>
    <t>&amp;</t>
  </si>
  <si>
    <t>\\</t>
  </si>
  <si>
    <t>Common stock \&amp; p</t>
  </si>
  <si>
    <t>\cline{2-2}</t>
  </si>
  <si>
    <t>\hspace{.1in}Net income</t>
  </si>
  <si>
    <t>\hspace{.2in}</t>
  </si>
  <si>
    <t>\hline</t>
  </si>
  <si>
    <t>Operations:</t>
  </si>
  <si>
    <t>Financing:</t>
  </si>
  <si>
    <t>Investing:</t>
  </si>
  <si>
    <t>(\$millions)</t>
  </si>
  <si>
    <t>\cline{2-4}</t>
  </si>
  <si>
    <t>COS expense ratio</t>
  </si>
  <si>
    <t>SG\&amp;A expense ratio</t>
  </si>
  <si>
    <t xml:space="preserve">Operating margin </t>
  </si>
  <si>
    <t>D\&amp;A expense ratio</t>
  </si>
  <si>
    <t>Operating margin</t>
  </si>
  <si>
    <t>Net margin</t>
  </si>
  <si>
    <t>Gross or contribution margin</t>
  </si>
  <si>
    <t>Lingo</t>
  </si>
  <si>
    <t>ROE</t>
  </si>
  <si>
    <t>FSA</t>
  </si>
  <si>
    <t>ROA (Net income)</t>
  </si>
  <si>
    <t>Tax rate</t>
  </si>
  <si>
    <t>ROA (EBITx(1-t))</t>
  </si>
  <si>
    <t>Asset turnover/utilization</t>
  </si>
  <si>
    <t>*Revenue generated per dollar of investment</t>
  </si>
  <si>
    <t>Expense ratios</t>
  </si>
  <si>
    <t>Profit margins</t>
  </si>
  <si>
    <t>Credit risk</t>
  </si>
  <si>
    <t>Interest coverage</t>
  </si>
  <si>
    <t>2021 - 2020</t>
  </si>
  <si>
    <t>Microsoft statement of cash flows</t>
  </si>
  <si>
    <t>Market Value Balance Sheet June 30, 2021 ($bil)</t>
  </si>
  <si>
    <t>Market Value Balance Sheet June 30, 2020 ($bil)</t>
  </si>
  <si>
    <t>DuPont formula</t>
  </si>
  <si>
    <t>Asset turnover</t>
  </si>
  <si>
    <t>Financial leverage</t>
  </si>
  <si>
    <t>Check</t>
  </si>
  <si>
    <t xml:space="preserve">Alphabet Income Statement </t>
  </si>
  <si>
    <t>Alphabet Balance Sheet</t>
  </si>
  <si>
    <t>Short-term &amp; current debt</t>
  </si>
  <si>
    <t>Long-term debt &amp; leases</t>
  </si>
  <si>
    <t>Intermediate calculations</t>
  </si>
  <si>
    <t>Total debt</t>
  </si>
  <si>
    <t>Total capitalization</t>
  </si>
  <si>
    <t>NOPAT (EBIT x (1-t))</t>
  </si>
  <si>
    <t>ROIC</t>
  </si>
  <si>
    <t>Leverage (D/D+E)</t>
  </si>
  <si>
    <t>Debt service coverage</t>
  </si>
  <si>
    <t>Alphabet</t>
  </si>
  <si>
    <t>Microsoft</t>
  </si>
  <si>
    <t>Amazon</t>
  </si>
  <si>
    <t>Accrued expenses</t>
  </si>
  <si>
    <t>Performance</t>
  </si>
  <si>
    <t>ROA (EBIT)</t>
  </si>
  <si>
    <t>Operating (EBIT)</t>
  </si>
  <si>
    <t>Growth</t>
  </si>
  <si>
    <t>Revenue</t>
  </si>
  <si>
    <t>Net PP&amp;E</t>
  </si>
  <si>
    <t>Stock return</t>
  </si>
  <si>
    <t>Working capital management</t>
  </si>
  <si>
    <t>Working capital</t>
  </si>
  <si>
    <t>Operating working capital</t>
  </si>
  <si>
    <t>Days receivable</t>
  </si>
  <si>
    <t>Days inventory</t>
  </si>
  <si>
    <t>Days payable</t>
  </si>
  <si>
    <t>Cash conversion cycle</t>
  </si>
  <si>
    <t>Quick ratio</t>
  </si>
  <si>
    <t>Current ratio</t>
  </si>
  <si>
    <t>Operating current assets</t>
  </si>
  <si>
    <t>Operating current liabilities</t>
  </si>
  <si>
    <t>Liquidity measures</t>
  </si>
  <si>
    <t>Debt-to-ebitda</t>
  </si>
  <si>
    <t>Net leverage ((D-C)/(D-C+E))</t>
  </si>
  <si>
    <t>DSO</t>
  </si>
  <si>
    <t>DPO</t>
  </si>
  <si>
    <t>DIO</t>
  </si>
  <si>
    <t>CCC</t>
  </si>
  <si>
    <t>Debt-to-total capitalization</t>
  </si>
  <si>
    <t>Net debt-to-total capitalization</t>
  </si>
  <si>
    <t xml:space="preserve">DuPont </t>
  </si>
  <si>
    <t>Dummy 1</t>
  </si>
  <si>
    <t>Dummy 2</t>
  </si>
  <si>
    <t>Dummy 3</t>
  </si>
  <si>
    <t>Dummy 4</t>
  </si>
  <si>
    <t>mcap ($bil)</t>
  </si>
  <si>
    <t>Standardized P&amp;L (%)</t>
  </si>
  <si>
    <t>Annual growth rates (P&amp;L) (%)</t>
  </si>
  <si>
    <t>Rule of 40</t>
  </si>
  <si>
    <t>EBITDA margin</t>
  </si>
  <si>
    <t>Market capitalization</t>
  </si>
  <si>
    <t>Market multiplies</t>
  </si>
  <si>
    <t>Enterprise value-to-sales</t>
  </si>
  <si>
    <t>Enterprise value-to-ebitda</t>
  </si>
  <si>
    <t>Price-to-earnings</t>
  </si>
  <si>
    <t>EV-to-ebitda</t>
  </si>
  <si>
    <t>Sum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</si>
</sst>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164" formatCode="_-* #,##0.00_-;\-* #,##0.00_-;_-* &quot;-&quot;??_-;_-@_-"/>
    <numFmt numFmtId="165" formatCode="_(* #,##0.0_);_(* \(#,##0.0\);_(* &quot;-&quot;??_);_(@_)"/>
    <numFmt numFmtId="166" formatCode="#,##0;\(#,##0\);#,##0"/>
    <numFmt numFmtId="167" formatCode="#,##0.0;\(#,##0.0\);#,##0.0"/>
    <numFmt numFmtId="168" formatCode="#,##0.00;\(#,##0.00\);#,##0.00"/>
    <numFmt numFmtId="169" formatCode="#,##0.0%;\(#,##0.0%\);#,##0.0%"/>
    <numFmt numFmtId="170" formatCode="&quot;$&quot;#,##0.0;\(&quot;$&quot;#,##0.0\);&quot;$&quot;#,##0.0"/>
    <numFmt numFmtId="171" formatCode="#,##0.0&quot;x&quot;;\(#,##0.0&quot;x&quot;\);#,##0.0&quot;x&quot;"/>
    <numFmt numFmtId="172" formatCode="###0&quot;E&quot;;\(###0&quot;E&quot;\);###0&quot;E&quot;"/>
    <numFmt numFmtId="173" formatCode="###0&quot;A&quot;;\(###0&quot;A&quot;\);###0&quot;A&quot;"/>
    <numFmt numFmtId="174" formatCode=";;"/>
    <numFmt numFmtId="175" formatCode="#,##0.000;\(#,##0.000\);#,##0.000"/>
    <numFmt numFmtId="176" formatCode="#,##0.0"/>
    <numFmt numFmtId="177" formatCode="&quot;$&quot;#,##0.0"/>
    <numFmt numFmtId="178" formatCode="#,##0%;\(#,##0%\);#,##0%"/>
    <numFmt numFmtId="179" formatCode="#,##0.0_);\(#,##0.0\)"/>
    <numFmt numFmtId="180" formatCode="0.000"/>
  </numFmts>
  <fonts count="47" x14ac:knownFonts="1">
    <font>
      <sz val="10"/>
      <name val="Arial"/>
      <family val="2"/>
    </font>
    <font>
      <sz val="10"/>
      <name val="Arial"/>
      <family val="2"/>
    </font>
    <font>
      <u/>
      <sz val="10"/>
      <color theme="10"/>
      <name val="Arial"/>
      <family val="2"/>
    </font>
    <font>
      <u/>
      <sz val="10"/>
      <color theme="11"/>
      <name val="Arial"/>
      <family val="2"/>
    </font>
    <font>
      <sz val="12"/>
      <color theme="0"/>
      <name val="Arial"/>
      <family val="2"/>
    </font>
    <font>
      <sz val="12"/>
      <color theme="1"/>
      <name val="Calibri"/>
      <family val="2"/>
    </font>
    <font>
      <u/>
      <sz val="12"/>
      <color theme="10"/>
      <name val="Calibri"/>
      <family val="2"/>
    </font>
    <font>
      <u/>
      <sz val="12"/>
      <color theme="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imes New Roman"/>
      <family val="1"/>
    </font>
    <font>
      <sz val="11"/>
      <color indexed="52"/>
      <name val="Calibri"/>
      <family val="2"/>
    </font>
    <font>
      <sz val="11"/>
      <color indexed="60"/>
      <name val="Calibri"/>
      <family val="2"/>
    </font>
    <font>
      <sz val="11"/>
      <color indexed="8"/>
      <name val="Calibri"/>
      <family val="2"/>
    </font>
    <font>
      <b/>
      <sz val="11"/>
      <color indexed="8"/>
      <name val="Calibri"/>
      <family val="2"/>
    </font>
    <font>
      <b/>
      <sz val="11"/>
      <color rgb="FFFA7D00"/>
      <name val="Calibri"/>
      <family val="2"/>
      <scheme val="minor"/>
    </font>
    <font>
      <b/>
      <sz val="11"/>
      <color theme="0"/>
      <name val="Calibri"/>
      <family val="2"/>
      <scheme val="minor"/>
    </font>
    <font>
      <i/>
      <sz val="11"/>
      <color rgb="FF7F7F7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0"/>
      <color theme="1"/>
      <name val="Arial"/>
      <family val="2"/>
    </font>
    <font>
      <sz val="10"/>
      <color rgb="FF0000FF"/>
      <name val="Arial"/>
      <family val="2"/>
    </font>
    <font>
      <sz val="10"/>
      <color rgb="FF008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0"/>
      <color rgb="FFFF0000"/>
      <name val="Arial"/>
      <family val="2"/>
    </font>
    <font>
      <i/>
      <sz val="10"/>
      <name val="Arial"/>
      <family val="2"/>
    </font>
    <font>
      <b/>
      <sz val="10"/>
      <name val="Arial"/>
      <family val="2"/>
    </font>
    <font>
      <i/>
      <sz val="10"/>
      <color theme="1"/>
      <name val="Arial"/>
      <family val="2"/>
    </font>
    <font>
      <sz val="8"/>
      <name val="Arial"/>
      <family val="2"/>
    </font>
    <font>
      <sz val="11"/>
      <color indexed="8"/>
      <name val="Calibri"/>
      <family val="2"/>
      <scheme val="minor"/>
    </font>
    <font>
      <b/>
      <sz val="10"/>
      <color theme="1"/>
      <name val="Arial"/>
      <family val="2"/>
    </font>
    <font>
      <sz val="11"/>
      <color theme="1"/>
      <name val="Calibri"/>
      <family val="2"/>
      <scheme val="minor"/>
    </font>
    <font>
      <sz val="10"/>
      <name val="Arial"/>
    </font>
  </fonts>
  <fills count="23">
    <fill>
      <patternFill patternType="none"/>
    </fill>
    <fill>
      <patternFill patternType="gray125"/>
    </fill>
    <fill>
      <patternFill patternType="solid">
        <fgColor rgb="FFFFCC99"/>
      </patternFill>
    </fill>
    <fill>
      <patternFill patternType="solid">
        <fgColor rgb="FFF2F2F2"/>
      </patternFill>
    </fill>
    <fill>
      <patternFill patternType="solid">
        <fgColor theme="3"/>
      </patternFill>
    </fill>
    <fill>
      <patternFill patternType="solid">
        <fgColor rgb="FFA5A5A5"/>
      </patternFill>
    </fill>
    <fill>
      <patternFill patternType="solid">
        <fgColor rgb="FFFFFFB7"/>
      </patternFill>
    </fill>
    <fill>
      <patternFill patternType="solid">
        <fgColor rgb="FFFFEB9C"/>
      </patternFill>
    </fill>
    <fill>
      <patternFill patternType="solid">
        <fgColor indexed="11"/>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0.249977111117893"/>
        <bgColor indexed="64"/>
      </patternFill>
    </fill>
  </fills>
  <borders count="23">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auto="1"/>
      </bottom>
      <diagonal/>
    </border>
    <border>
      <left/>
      <right/>
      <top style="thin">
        <color indexed="64"/>
      </top>
      <bottom style="thin">
        <color indexed="64"/>
      </bottom>
      <diagonal/>
    </border>
    <border>
      <left/>
      <right style="thin">
        <color indexed="64"/>
      </right>
      <top style="thin">
        <color auto="1"/>
      </top>
      <bottom/>
      <diagonal/>
    </border>
    <border>
      <left/>
      <right/>
      <top style="thin">
        <color auto="1"/>
      </top>
      <bottom/>
      <diagonal/>
    </border>
    <border>
      <left/>
      <right style="thin">
        <color indexed="64"/>
      </right>
      <top/>
      <bottom style="thin">
        <color auto="1"/>
      </bottom>
      <diagonal/>
    </border>
    <border>
      <left/>
      <right style="thin">
        <color indexed="64"/>
      </right>
      <top/>
      <bottom/>
      <diagonal/>
    </border>
  </borders>
  <cellStyleXfs count="12089">
    <xf numFmtId="0" fontId="0" fillId="0" borderId="0"/>
    <xf numFmtId="0" fontId="25" fillId="2" borderId="1" applyNumberFormat="0" applyAlignment="0" applyProtection="0"/>
    <xf numFmtId="0" fontId="22" fillId="3" borderId="1" applyNumberFormat="0" applyAlignment="0" applyProtection="0"/>
    <xf numFmtId="0" fontId="26" fillId="0" borderId="13" applyNumberFormat="0" applyFill="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8" fillId="12" borderId="0" applyNumberFormat="0" applyBorder="0" applyAlignment="0" applyProtection="0"/>
    <xf numFmtId="0" fontId="20" fillId="21" borderId="11" applyNumberFormat="0" applyFont="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4" fillId="4"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3" fillId="5" borderId="2" applyNumberFormat="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0" fillId="17" borderId="5" applyNumberFormat="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167" fontId="3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0"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5" fillId="6" borderId="0" applyFill="0">
      <alignment horizontal="right"/>
    </xf>
    <xf numFmtId="0" fontId="21" fillId="0" borderId="12" applyNumberFormat="0" applyFill="0" applyAlignment="0" applyProtection="0"/>
    <xf numFmtId="0" fontId="27" fillId="7" borderId="0" applyNumberFormat="0" applyBorder="0" applyAlignment="0" applyProtection="0"/>
    <xf numFmtId="0" fontId="28" fillId="3" borderId="3" applyNumberFormat="0" applyAlignment="0" applyProtection="0"/>
    <xf numFmtId="0" fontId="24" fillId="0" borderId="0" applyNumberFormat="0" applyFill="0" applyBorder="0" applyAlignment="0" applyProtection="0"/>
    <xf numFmtId="0" fontId="29" fillId="0" borderId="4" applyNumberFormat="0" applyFill="0" applyAlignment="0" applyProtection="0"/>
    <xf numFmtId="0" fontId="8" fillId="8" borderId="0" applyNumberFormat="0" applyBorder="0" applyAlignment="0" applyProtection="0"/>
    <xf numFmtId="0" fontId="8" fillId="14" borderId="0" applyNumberFormat="0" applyBorder="0" applyAlignment="0" applyProtection="0"/>
    <xf numFmtId="0" fontId="11" fillId="18" borderId="6" applyNumberFormat="0" applyAlignment="0" applyProtection="0"/>
    <xf numFmtId="0" fontId="17" fillId="0" borderId="0" applyAlignment="0">
      <protection locked="0"/>
    </xf>
    <xf numFmtId="0" fontId="8" fillId="9" borderId="0" applyNumberFormat="0" applyBorder="0" applyAlignment="0" applyProtection="0"/>
    <xf numFmtId="0" fontId="8" fillId="9" borderId="0" applyNumberFormat="0" applyBorder="0" applyAlignment="0" applyProtection="0"/>
    <xf numFmtId="0" fontId="12" fillId="0" borderId="0" applyNumberFormat="0" applyFill="0" applyBorder="0" applyAlignment="0" applyProtection="0"/>
    <xf numFmtId="0" fontId="18" fillId="0" borderId="10" applyNumberFormat="0" applyFill="0" applyAlignment="0" applyProtection="0"/>
    <xf numFmtId="0" fontId="8" fillId="10" borderId="0" applyNumberFormat="0" applyBorder="0" applyAlignment="0" applyProtection="0"/>
    <xf numFmtId="0" fontId="8" fillId="10" borderId="0" applyNumberFormat="0" applyBorder="0" applyAlignment="0" applyProtection="0"/>
    <xf numFmtId="0" fontId="13" fillId="19" borderId="0" applyNumberFormat="0" applyBorder="0" applyAlignment="0" applyProtection="0"/>
    <xf numFmtId="0" fontId="19" fillId="2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14" fillId="0" borderId="7" applyNumberFormat="0" applyFill="0" applyAlignment="0" applyProtection="0"/>
    <xf numFmtId="0" fontId="1" fillId="0" borderId="0"/>
    <xf numFmtId="0" fontId="9" fillId="16" borderId="0" applyNumberFormat="0" applyBorder="0" applyAlignment="0" applyProtection="0"/>
    <xf numFmtId="0" fontId="15" fillId="0" borderId="8" applyNumberFormat="0" applyFill="0" applyAlignment="0" applyProtection="0"/>
    <xf numFmtId="0" fontId="8" fillId="13" borderId="0" applyNumberFormat="0" applyBorder="0" applyAlignment="0" applyProtection="0"/>
    <xf numFmtId="0" fontId="16" fillId="0" borderId="9" applyNumberFormat="0" applyFill="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6" fontId="32"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9" fontId="32"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8" fontId="32"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4" fillId="0" borderId="0" applyNumberFormat="0" applyFill="0" applyBorder="0" applyAlignment="0" applyProtection="0"/>
    <xf numFmtId="0" fontId="35" fillId="0" borderId="14" applyNumberFormat="0" applyFill="0" applyAlignment="0" applyProtection="0"/>
    <xf numFmtId="0" fontId="36" fillId="0" borderId="15" applyNumberFormat="0" applyFill="0" applyAlignment="0" applyProtection="0"/>
    <xf numFmtId="0" fontId="37" fillId="0" borderId="16" applyNumberFormat="0" applyFill="0" applyAlignment="0" applyProtection="0"/>
    <xf numFmtId="0" fontId="37"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70" fontId="32" fillId="0" borderId="0"/>
    <xf numFmtId="171" fontId="32" fillId="0" borderId="0"/>
    <xf numFmtId="173" fontId="32" fillId="0" borderId="0">
      <alignment horizontal="center"/>
    </xf>
    <xf numFmtId="172" fontId="32" fillId="0" borderId="0">
      <alignment horizontal="center"/>
    </xf>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6" fontId="31" fillId="0" borderId="0"/>
    <xf numFmtId="167" fontId="31" fillId="0" borderId="0"/>
    <xf numFmtId="168" fontId="31" fillId="0" borderId="0"/>
    <xf numFmtId="169" fontId="31" fillId="0" borderId="0"/>
    <xf numFmtId="170" fontId="31" fillId="0" borderId="0"/>
    <xf numFmtId="171" fontId="31" fillId="0" borderId="0"/>
    <xf numFmtId="173" fontId="31" fillId="0" borderId="0">
      <alignment horizontal="center"/>
    </xf>
    <xf numFmtId="172" fontId="31" fillId="0" borderId="0">
      <alignment horizontal="center"/>
    </xf>
    <xf numFmtId="0" fontId="2" fillId="0" borderId="0" applyNumberFormat="0" applyFill="0" applyBorder="0" applyAlignment="0" applyProtection="0"/>
    <xf numFmtId="0" fontId="3" fillId="0" borderId="0" applyNumberFormat="0" applyFill="0" applyBorder="0" applyAlignment="0" applyProtection="0"/>
    <xf numFmtId="166" fontId="33" fillId="0" borderId="0"/>
    <xf numFmtId="167" fontId="33" fillId="0" borderId="0"/>
    <xf numFmtId="168" fontId="33" fillId="0" borderId="0"/>
    <xf numFmtId="169" fontId="33" fillId="0" borderId="0"/>
    <xf numFmtId="170" fontId="33" fillId="0" borderId="0"/>
    <xf numFmtId="171" fontId="33" fillId="0" borderId="0"/>
    <xf numFmtId="173" fontId="33" fillId="0" borderId="0">
      <alignment horizontal="center"/>
    </xf>
    <xf numFmtId="172" fontId="33" fillId="0" borderId="0">
      <alignment horizontal="center"/>
    </xf>
    <xf numFmtId="174" fontId="32" fillId="0" borderId="0"/>
    <xf numFmtId="174" fontId="31" fillId="0" borderId="0"/>
    <xf numFmtId="174" fontId="33" fillId="0" borderId="0"/>
    <xf numFmtId="168" fontId="38"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75" fontId="41" fillId="0" borderId="0"/>
    <xf numFmtId="0" fontId="43" fillId="0" borderId="0"/>
    <xf numFmtId="0" fontId="2" fillId="0" borderId="0" applyNumberFormat="0" applyFill="0" applyBorder="0" applyAlignment="0" applyProtection="0"/>
    <xf numFmtId="0" fontId="45" fillId="0" borderId="0"/>
    <xf numFmtId="0" fontId="46" fillId="0" borderId="0"/>
  </cellStyleXfs>
  <cellXfs count="81">
    <xf numFmtId="0" fontId="0" fillId="0" borderId="0" xfId="0"/>
    <xf numFmtId="168" fontId="32" fillId="0" borderId="0" xfId="6965"/>
    <xf numFmtId="166" fontId="32" fillId="0" borderId="0" xfId="6726"/>
    <xf numFmtId="167" fontId="32" fillId="0" borderId="0" xfId="4904"/>
    <xf numFmtId="169" fontId="32" fillId="0" borderId="0" xfId="6785"/>
    <xf numFmtId="170" fontId="32" fillId="0" borderId="0" xfId="11904"/>
    <xf numFmtId="171" fontId="32" fillId="0" borderId="0" xfId="11905"/>
    <xf numFmtId="173" fontId="32" fillId="0" borderId="0" xfId="11906">
      <alignment horizontal="center"/>
    </xf>
    <xf numFmtId="172" fontId="32" fillId="0" borderId="0" xfId="11907">
      <alignment horizontal="center"/>
    </xf>
    <xf numFmtId="166" fontId="31" fillId="0" borderId="0" xfId="11916"/>
    <xf numFmtId="168" fontId="31" fillId="0" borderId="0" xfId="11918"/>
    <xf numFmtId="169" fontId="31" fillId="0" borderId="0" xfId="11919"/>
    <xf numFmtId="170" fontId="31" fillId="0" borderId="0" xfId="11920"/>
    <xf numFmtId="171" fontId="31" fillId="0" borderId="0" xfId="11921"/>
    <xf numFmtId="173" fontId="31" fillId="0" borderId="0" xfId="11922">
      <alignment horizontal="center"/>
    </xf>
    <xf numFmtId="172" fontId="31" fillId="0" borderId="0" xfId="11923">
      <alignment horizontal="center"/>
    </xf>
    <xf numFmtId="166" fontId="33" fillId="0" borderId="0" xfId="11926"/>
    <xf numFmtId="167" fontId="31" fillId="0" borderId="0" xfId="11917"/>
    <xf numFmtId="167" fontId="33" fillId="0" borderId="0" xfId="11927"/>
    <xf numFmtId="168" fontId="33" fillId="0" borderId="0" xfId="11928"/>
    <xf numFmtId="169" fontId="33" fillId="0" borderId="0" xfId="11929"/>
    <xf numFmtId="170" fontId="33" fillId="0" borderId="0" xfId="11930"/>
    <xf numFmtId="171" fontId="33" fillId="0" borderId="0" xfId="11931"/>
    <xf numFmtId="173" fontId="33" fillId="0" borderId="0" xfId="11932">
      <alignment horizontal="center"/>
    </xf>
    <xf numFmtId="172" fontId="33" fillId="0" borderId="0" xfId="11933">
      <alignment horizontal="center"/>
    </xf>
    <xf numFmtId="174" fontId="32" fillId="0" borderId="0" xfId="11934"/>
    <xf numFmtId="174" fontId="31" fillId="0" borderId="0" xfId="11935"/>
    <xf numFmtId="174" fontId="33" fillId="0" borderId="0" xfId="11936"/>
    <xf numFmtId="168" fontId="38" fillId="0" borderId="0" xfId="11937"/>
    <xf numFmtId="0" fontId="40" fillId="0" borderId="0" xfId="0" applyFont="1"/>
    <xf numFmtId="0" fontId="0" fillId="0" borderId="0" xfId="0" quotePrefix="1"/>
    <xf numFmtId="0" fontId="1" fillId="0" borderId="0" xfId="0" applyFont="1"/>
    <xf numFmtId="0" fontId="1" fillId="0" borderId="17" xfId="0" applyFont="1" applyBorder="1"/>
    <xf numFmtId="0" fontId="39" fillId="0" borderId="0" xfId="0" applyFont="1"/>
    <xf numFmtId="175" fontId="41" fillId="0" borderId="0" xfId="12084"/>
    <xf numFmtId="167" fontId="31" fillId="0" borderId="17" xfId="11917" applyBorder="1"/>
    <xf numFmtId="0" fontId="1" fillId="0" borderId="0" xfId="0" applyFont="1" applyAlignment="1">
      <alignment vertical="top"/>
    </xf>
    <xf numFmtId="0" fontId="0" fillId="0" borderId="0" xfId="0" applyAlignment="1">
      <alignment vertical="top"/>
    </xf>
    <xf numFmtId="42" fontId="1" fillId="0" borderId="0" xfId="0" applyNumberFormat="1" applyFont="1" applyAlignment="1">
      <alignment vertical="top"/>
    </xf>
    <xf numFmtId="37" fontId="1" fillId="0" borderId="0" xfId="0" applyNumberFormat="1" applyFont="1" applyAlignment="1">
      <alignment vertical="top"/>
    </xf>
    <xf numFmtId="37" fontId="0" fillId="0" borderId="0" xfId="0" applyNumberFormat="1"/>
    <xf numFmtId="167" fontId="31" fillId="0" borderId="18" xfId="11917" applyBorder="1"/>
    <xf numFmtId="170" fontId="31" fillId="0" borderId="18" xfId="11920" applyBorder="1"/>
    <xf numFmtId="176" fontId="0" fillId="0" borderId="0" xfId="0" applyNumberFormat="1"/>
    <xf numFmtId="176" fontId="0" fillId="0" borderId="18" xfId="0" applyNumberFormat="1" applyBorder="1"/>
    <xf numFmtId="0" fontId="42" fillId="0" borderId="0" xfId="0" applyFont="1"/>
    <xf numFmtId="177" fontId="0" fillId="0" borderId="0" xfId="0" applyNumberFormat="1"/>
    <xf numFmtId="0" fontId="40" fillId="0" borderId="0" xfId="0" applyFont="1" applyAlignment="1">
      <alignment vertical="top"/>
    </xf>
    <xf numFmtId="37" fontId="0" fillId="0" borderId="0" xfId="0" applyNumberFormat="1" applyAlignment="1">
      <alignment vertical="top"/>
    </xf>
    <xf numFmtId="178" fontId="0" fillId="0" borderId="0" xfId="0" applyNumberFormat="1"/>
    <xf numFmtId="178" fontId="31" fillId="0" borderId="0" xfId="11919" applyNumberFormat="1"/>
    <xf numFmtId="170" fontId="0" fillId="0" borderId="0" xfId="0" applyNumberFormat="1"/>
    <xf numFmtId="0" fontId="0" fillId="0" borderId="17" xfId="0" applyBorder="1"/>
    <xf numFmtId="170" fontId="31" fillId="0" borderId="17" xfId="11920" applyBorder="1"/>
    <xf numFmtId="0" fontId="0" fillId="0" borderId="20" xfId="0" applyBorder="1"/>
    <xf numFmtId="170" fontId="31" fillId="0" borderId="19" xfId="11920" applyBorder="1"/>
    <xf numFmtId="170" fontId="31" fillId="0" borderId="21" xfId="11920" applyBorder="1"/>
    <xf numFmtId="170" fontId="0" fillId="0" borderId="22" xfId="0" applyNumberFormat="1" applyBorder="1"/>
    <xf numFmtId="0" fontId="40" fillId="0" borderId="17" xfId="0" applyFont="1" applyBorder="1"/>
    <xf numFmtId="167" fontId="0" fillId="0" borderId="0" xfId="0" applyNumberFormat="1"/>
    <xf numFmtId="167" fontId="0" fillId="0" borderId="17" xfId="0" applyNumberFormat="1" applyBorder="1"/>
    <xf numFmtId="179" fontId="0" fillId="0" borderId="18" xfId="0" applyNumberFormat="1" applyBorder="1"/>
    <xf numFmtId="42" fontId="0" fillId="0" borderId="0" xfId="0" applyNumberFormat="1" applyAlignment="1">
      <alignment vertical="top"/>
    </xf>
    <xf numFmtId="169" fontId="31" fillId="0" borderId="17" xfId="11919" applyBorder="1"/>
    <xf numFmtId="0" fontId="2" fillId="0" borderId="0" xfId="12086"/>
    <xf numFmtId="169" fontId="44" fillId="0" borderId="0" xfId="11919" applyFont="1"/>
    <xf numFmtId="179" fontId="0" fillId="0" borderId="0" xfId="0" applyNumberFormat="1"/>
    <xf numFmtId="169" fontId="31" fillId="22" borderId="0" xfId="11919" applyFill="1"/>
    <xf numFmtId="3" fontId="0" fillId="0" borderId="0" xfId="0" applyNumberFormat="1"/>
    <xf numFmtId="3" fontId="40" fillId="0" borderId="0" xfId="0" applyNumberFormat="1" applyFont="1"/>
    <xf numFmtId="169" fontId="0" fillId="0" borderId="0" xfId="0" applyNumberFormat="1"/>
    <xf numFmtId="1" fontId="31" fillId="0" borderId="0" xfId="11917" applyNumberFormat="1"/>
    <xf numFmtId="180" fontId="0" fillId="0" borderId="0" xfId="0" applyNumberFormat="1"/>
    <xf numFmtId="0" fontId="45" fillId="0" borderId="0" xfId="12087"/>
    <xf numFmtId="14" fontId="45" fillId="0" borderId="0" xfId="12087" applyNumberFormat="1"/>
    <xf numFmtId="42" fontId="0" fillId="0" borderId="0" xfId="0" applyNumberFormat="1"/>
    <xf numFmtId="0" fontId="46" fillId="0" borderId="0" xfId="12088"/>
    <xf numFmtId="0" fontId="40" fillId="0" borderId="17" xfId="0" applyFont="1" applyBorder="1" applyAlignment="1">
      <alignment horizontal="center"/>
    </xf>
    <xf numFmtId="0" fontId="40" fillId="0" borderId="0" xfId="0" applyFont="1" applyAlignment="1">
      <alignment horizontal="center"/>
    </xf>
    <xf numFmtId="0" fontId="0" fillId="0" borderId="0" xfId="0" applyAlignment="1">
      <alignment horizontal="center"/>
    </xf>
    <xf numFmtId="0" fontId="1" fillId="0" borderId="0" xfId="0" applyFont="1" applyAlignment="1">
      <alignment horizontal="center"/>
    </xf>
  </cellXfs>
  <cellStyles count="12089">
    <cellStyle name="20% - Accent1" xfId="6190" builtinId="30" hidden="1" customBuiltin="1"/>
    <cellStyle name="20% - Accent2" xfId="6194" builtinId="34" hidden="1" customBuiltin="1"/>
    <cellStyle name="20% - Accent3" xfId="6198" builtinId="38" hidden="1" customBuiltin="1"/>
    <cellStyle name="20% - Accent4" xfId="6202" builtinId="42" hidden="1" customBuiltin="1"/>
    <cellStyle name="20% - Accent5" xfId="207" builtinId="46" hidden="1" customBuiltin="1"/>
    <cellStyle name="20% - Accent6" xfId="6208" builtinId="50" hidden="1" customBuiltin="1"/>
    <cellStyle name="40% - Accent1" xfId="6191" builtinId="31" hidden="1" customBuiltin="1"/>
    <cellStyle name="40% - Accent2" xfId="6195" builtinId="35" hidden="1" customBuiltin="1"/>
    <cellStyle name="40% - Accent3" xfId="6199" builtinId="39" hidden="1" customBuiltin="1"/>
    <cellStyle name="40% - Accent4" xfId="6203" builtinId="43" hidden="1" customBuiltin="1"/>
    <cellStyle name="40% - Accent5" xfId="6206" builtinId="47" hidden="1" customBuiltin="1"/>
    <cellStyle name="40% - Accent6" xfId="4415" builtinId="51" hidden="1" customBuiltin="1"/>
    <cellStyle name="60% - Accent1" xfId="6192" builtinId="32" hidden="1" customBuiltin="1"/>
    <cellStyle name="60% - Accent2" xfId="6196" builtinId="36" hidden="1" customBuiltin="1"/>
    <cellStyle name="60% - Accent3" xfId="6200" builtinId="40" hidden="1" customBuiltin="1"/>
    <cellStyle name="60% - Accent4" xfId="6204" builtinId="44" hidden="1" customBuiltin="1"/>
    <cellStyle name="60% - Accent5" xfId="6207" builtinId="48" hidden="1" customBuiltin="1"/>
    <cellStyle name="60% - Accent6" xfId="6209" builtinId="52" hidden="1" customBuiltin="1"/>
    <cellStyle name="Accent1" xfId="206" builtinId="29" hidden="1" customBuiltin="1"/>
    <cellStyle name="Accent2" xfId="6193" builtinId="33" hidden="1" customBuiltin="1"/>
    <cellStyle name="Accent3" xfId="6197" builtinId="37" hidden="1" customBuiltin="1"/>
    <cellStyle name="Accent4" xfId="6201" builtinId="41" hidden="1" customBuiltin="1"/>
    <cellStyle name="Accent5" xfId="6205" builtinId="45" hidden="1" customBuiltin="1"/>
    <cellStyle name="Accent6" xfId="208" builtinId="49" hidden="1" customBuiltin="1"/>
    <cellStyle name="Bad" xfId="6185" builtinId="27" hidden="1" customBuiltin="1"/>
    <cellStyle name="Calculation" xfId="2" builtinId="22" hidden="1" customBuiltin="1"/>
    <cellStyle name="Check Cell" xfId="1957" builtinId="23" hidden="1" customBuiltin="1"/>
    <cellStyle name="Check cell 0.000" xfId="12084" xr:uid="{00000000-0005-0000-0000-00001B000000}"/>
    <cellStyle name="Comma" xfId="11893" builtinId="3" hidden="1"/>
    <cellStyle name="Comma [0]" xfId="6181" builtinId="6" hidden="1" customBuiltin="1"/>
    <cellStyle name="Currency" xfId="6182" builtinId="4" hidden="1" customBuiltin="1"/>
    <cellStyle name="Currency [0]" xfId="6183" builtinId="7" hidden="1" customBuiltin="1"/>
    <cellStyle name="Explanatory Text" xfId="6188" builtinId="53" hidden="1" customBuiltin="1"/>
    <cellStyle name="Followed Hyperlink" xfId="73" builtinId="9" hidden="1"/>
    <cellStyle name="Followed Hyperlink" xfId="77" builtinId="9" hidden="1"/>
    <cellStyle name="Followed Hyperlink" xfId="81" builtinId="9" hidden="1"/>
    <cellStyle name="Followed Hyperlink" xfId="85" builtinId="9" hidden="1"/>
    <cellStyle name="Followed Hyperlink" xfId="89" builtinId="9" hidden="1"/>
    <cellStyle name="Followed Hyperlink" xfId="93" builtinId="9" hidden="1"/>
    <cellStyle name="Followed Hyperlink" xfId="97" builtinId="9" hidden="1"/>
    <cellStyle name="Followed Hyperlink" xfId="101" builtinId="9" hidden="1"/>
    <cellStyle name="Followed Hyperlink" xfId="105" builtinId="9" hidden="1"/>
    <cellStyle name="Followed Hyperlink" xfId="109" builtinId="9" hidden="1"/>
    <cellStyle name="Followed Hyperlink" xfId="113" builtinId="9" hidden="1"/>
    <cellStyle name="Followed Hyperlink" xfId="117" builtinId="9" hidden="1"/>
    <cellStyle name="Followed Hyperlink" xfId="121" builtinId="9" hidden="1"/>
    <cellStyle name="Followed Hyperlink" xfId="125" builtinId="9" hidden="1"/>
    <cellStyle name="Followed Hyperlink" xfId="129" builtinId="9" hidden="1"/>
    <cellStyle name="Followed Hyperlink" xfId="133" builtinId="9" hidden="1"/>
    <cellStyle name="Followed Hyperlink" xfId="137" builtinId="9" hidden="1"/>
    <cellStyle name="Followed Hyperlink" xfId="141" builtinId="9" hidden="1"/>
    <cellStyle name="Followed Hyperlink" xfId="145" builtinId="9" hidden="1"/>
    <cellStyle name="Followed Hyperlink" xfId="149" builtinId="9" hidden="1"/>
    <cellStyle name="Followed Hyperlink" xfId="153" builtinId="9" hidden="1"/>
    <cellStyle name="Followed Hyperlink" xfId="157" builtinId="9" hidden="1"/>
    <cellStyle name="Followed Hyperlink" xfId="161" builtinId="9" hidden="1"/>
    <cellStyle name="Followed Hyperlink" xfId="165" builtinId="9" hidden="1"/>
    <cellStyle name="Followed Hyperlink" xfId="169" builtinId="9" hidden="1"/>
    <cellStyle name="Followed Hyperlink" xfId="173" builtinId="9" hidden="1"/>
    <cellStyle name="Followed Hyperlink" xfId="177" builtinId="9" hidden="1"/>
    <cellStyle name="Followed Hyperlink" xfId="181" builtinId="9" hidden="1"/>
    <cellStyle name="Followed Hyperlink" xfId="185" builtinId="9" hidden="1"/>
    <cellStyle name="Followed Hyperlink" xfId="189" builtinId="9" hidden="1"/>
    <cellStyle name="Followed Hyperlink" xfId="193" builtinId="9" hidden="1"/>
    <cellStyle name="Followed Hyperlink" xfId="197" builtinId="9" hidden="1"/>
    <cellStyle name="Followed Hyperlink" xfId="201" builtinId="9" hidden="1"/>
    <cellStyle name="Followed Hyperlink" xfId="205" builtinId="9" hidden="1"/>
    <cellStyle name="Followed Hyperlink" xfId="212" builtinId="9" hidden="1"/>
    <cellStyle name="Followed Hyperlink" xfId="216" builtinId="9" hidden="1"/>
    <cellStyle name="Followed Hyperlink" xfId="220" builtinId="9" hidden="1"/>
    <cellStyle name="Followed Hyperlink" xfId="224" builtinId="9" hidden="1"/>
    <cellStyle name="Followed Hyperlink" xfId="228" builtinId="9" hidden="1"/>
    <cellStyle name="Followed Hyperlink" xfId="232" builtinId="9" hidden="1"/>
    <cellStyle name="Followed Hyperlink" xfId="236" builtinId="9" hidden="1"/>
    <cellStyle name="Followed Hyperlink" xfId="240" builtinId="9" hidden="1"/>
    <cellStyle name="Followed Hyperlink" xfId="244" builtinId="9" hidden="1"/>
    <cellStyle name="Followed Hyperlink" xfId="248" builtinId="9" hidden="1"/>
    <cellStyle name="Followed Hyperlink" xfId="252" builtinId="9" hidden="1"/>
    <cellStyle name="Followed Hyperlink" xfId="257" builtinId="9" hidden="1"/>
    <cellStyle name="Followed Hyperlink" xfId="261" builtinId="9" hidden="1"/>
    <cellStyle name="Followed Hyperlink" xfId="265" builtinId="9" hidden="1"/>
    <cellStyle name="Followed Hyperlink" xfId="269" builtinId="9" hidden="1"/>
    <cellStyle name="Followed Hyperlink" xfId="273" builtinId="9" hidden="1"/>
    <cellStyle name="Followed Hyperlink" xfId="277" builtinId="9" hidden="1"/>
    <cellStyle name="Followed Hyperlink" xfId="281" builtinId="9" hidden="1"/>
    <cellStyle name="Followed Hyperlink" xfId="285" builtinId="9" hidden="1"/>
    <cellStyle name="Followed Hyperlink" xfId="289" builtinId="9" hidden="1"/>
    <cellStyle name="Followed Hyperlink" xfId="293" builtinId="9" hidden="1"/>
    <cellStyle name="Followed Hyperlink" xfId="297" builtinId="9" hidden="1"/>
    <cellStyle name="Followed Hyperlink" xfId="301" builtinId="9" hidden="1"/>
    <cellStyle name="Followed Hyperlink" xfId="305" builtinId="9" hidden="1"/>
    <cellStyle name="Followed Hyperlink" xfId="309" builtinId="9" hidden="1"/>
    <cellStyle name="Followed Hyperlink" xfId="313" builtinId="9" hidden="1"/>
    <cellStyle name="Followed Hyperlink" xfId="317" builtinId="9" hidden="1"/>
    <cellStyle name="Followed Hyperlink" xfId="321" builtinId="9" hidden="1"/>
    <cellStyle name="Followed Hyperlink" xfId="325" builtinId="9" hidden="1"/>
    <cellStyle name="Followed Hyperlink" xfId="329" builtinId="9" hidden="1"/>
    <cellStyle name="Followed Hyperlink" xfId="333" builtinId="9" hidden="1"/>
    <cellStyle name="Followed Hyperlink" xfId="337" builtinId="9" hidden="1"/>
    <cellStyle name="Followed Hyperlink" xfId="341" builtinId="9" hidden="1"/>
    <cellStyle name="Followed Hyperlink" xfId="345" builtinId="9" hidden="1"/>
    <cellStyle name="Followed Hyperlink" xfId="349" builtinId="9" hidden="1"/>
    <cellStyle name="Followed Hyperlink" xfId="353" builtinId="9" hidden="1"/>
    <cellStyle name="Followed Hyperlink" xfId="358" builtinId="9" hidden="1"/>
    <cellStyle name="Followed Hyperlink" xfId="362" builtinId="9" hidden="1"/>
    <cellStyle name="Followed Hyperlink" xfId="366" builtinId="9" hidden="1"/>
    <cellStyle name="Followed Hyperlink" xfId="371" builtinId="9" hidden="1"/>
    <cellStyle name="Followed Hyperlink" xfId="375" builtinId="9" hidden="1"/>
    <cellStyle name="Followed Hyperlink" xfId="380" builtinId="9" hidden="1"/>
    <cellStyle name="Followed Hyperlink" xfId="384" builtinId="9" hidden="1"/>
    <cellStyle name="Followed Hyperlink" xfId="388" builtinId="9" hidden="1"/>
    <cellStyle name="Followed Hyperlink" xfId="392" builtinId="9" hidden="1"/>
    <cellStyle name="Followed Hyperlink" xfId="396" builtinId="9" hidden="1"/>
    <cellStyle name="Followed Hyperlink" xfId="400" builtinId="9" hidden="1"/>
    <cellStyle name="Followed Hyperlink" xfId="404" builtinId="9" hidden="1"/>
    <cellStyle name="Followed Hyperlink" xfId="408" builtinId="9" hidden="1"/>
    <cellStyle name="Followed Hyperlink" xfId="412" builtinId="9" hidden="1"/>
    <cellStyle name="Followed Hyperlink" xfId="416" builtinId="9" hidden="1"/>
    <cellStyle name="Followed Hyperlink" xfId="420" builtinId="9" hidden="1"/>
    <cellStyle name="Followed Hyperlink" xfId="424" builtinId="9" hidden="1"/>
    <cellStyle name="Followed Hyperlink" xfId="428" builtinId="9" hidden="1"/>
    <cellStyle name="Followed Hyperlink" xfId="432" builtinId="9" hidden="1"/>
    <cellStyle name="Followed Hyperlink" xfId="436" builtinId="9" hidden="1"/>
    <cellStyle name="Followed Hyperlink" xfId="440" builtinId="9" hidden="1"/>
    <cellStyle name="Followed Hyperlink" xfId="444" builtinId="9" hidden="1"/>
    <cellStyle name="Followed Hyperlink" xfId="448" builtinId="9" hidden="1"/>
    <cellStyle name="Followed Hyperlink" xfId="452" builtinId="9" hidden="1"/>
    <cellStyle name="Followed Hyperlink" xfId="456" builtinId="9" hidden="1"/>
    <cellStyle name="Followed Hyperlink" xfId="460" builtinId="9" hidden="1"/>
    <cellStyle name="Followed Hyperlink" xfId="464" builtinId="9" hidden="1"/>
    <cellStyle name="Followed Hyperlink" xfId="468" builtinId="9" hidden="1"/>
    <cellStyle name="Followed Hyperlink" xfId="472" builtinId="9" hidden="1"/>
    <cellStyle name="Followed Hyperlink" xfId="476" builtinId="9" hidden="1"/>
    <cellStyle name="Followed Hyperlink" xfId="480" builtinId="9" hidden="1"/>
    <cellStyle name="Followed Hyperlink" xfId="484" builtinId="9" hidden="1"/>
    <cellStyle name="Followed Hyperlink" xfId="488" builtinId="9" hidden="1"/>
    <cellStyle name="Followed Hyperlink" xfId="492" builtinId="9" hidden="1"/>
    <cellStyle name="Followed Hyperlink" xfId="496" builtinId="9" hidden="1"/>
    <cellStyle name="Followed Hyperlink" xfId="500" builtinId="9" hidden="1"/>
    <cellStyle name="Followed Hyperlink" xfId="504" builtinId="9" hidden="1"/>
    <cellStyle name="Followed Hyperlink" xfId="508" builtinId="9" hidden="1"/>
    <cellStyle name="Followed Hyperlink" xfId="512" builtinId="9" hidden="1"/>
    <cellStyle name="Followed Hyperlink" xfId="516" builtinId="9" hidden="1"/>
    <cellStyle name="Followed Hyperlink" xfId="520" builtinId="9" hidden="1"/>
    <cellStyle name="Followed Hyperlink" xfId="524" builtinId="9" hidden="1"/>
    <cellStyle name="Followed Hyperlink" xfId="528" builtinId="9" hidden="1"/>
    <cellStyle name="Followed Hyperlink" xfId="532" builtinId="9" hidden="1"/>
    <cellStyle name="Followed Hyperlink" xfId="536" builtinId="9" hidden="1"/>
    <cellStyle name="Followed Hyperlink" xfId="540" builtinId="9" hidden="1"/>
    <cellStyle name="Followed Hyperlink" xfId="544" builtinId="9" hidden="1"/>
    <cellStyle name="Followed Hyperlink" xfId="548" builtinId="9" hidden="1"/>
    <cellStyle name="Followed Hyperlink" xfId="552" builtinId="9" hidden="1"/>
    <cellStyle name="Followed Hyperlink" xfId="556" builtinId="9" hidden="1"/>
    <cellStyle name="Followed Hyperlink" xfId="560" builtinId="9" hidden="1"/>
    <cellStyle name="Followed Hyperlink" xfId="564" builtinId="9" hidden="1"/>
    <cellStyle name="Followed Hyperlink" xfId="568" builtinId="9" hidden="1"/>
    <cellStyle name="Followed Hyperlink" xfId="572" builtinId="9" hidden="1"/>
    <cellStyle name="Followed Hyperlink" xfId="576" builtinId="9" hidden="1"/>
    <cellStyle name="Followed Hyperlink" xfId="580" builtinId="9" hidden="1"/>
    <cellStyle name="Followed Hyperlink" xfId="584" builtinId="9" hidden="1"/>
    <cellStyle name="Followed Hyperlink" xfId="588" builtinId="9" hidden="1"/>
    <cellStyle name="Followed Hyperlink" xfId="592" builtinId="9" hidden="1"/>
    <cellStyle name="Followed Hyperlink" xfId="596" builtinId="9" hidden="1"/>
    <cellStyle name="Followed Hyperlink" xfId="600" builtinId="9" hidden="1"/>
    <cellStyle name="Followed Hyperlink" xfId="604" builtinId="9" hidden="1"/>
    <cellStyle name="Followed Hyperlink" xfId="608" builtinId="9" hidden="1"/>
    <cellStyle name="Followed Hyperlink" xfId="612" builtinId="9" hidden="1"/>
    <cellStyle name="Followed Hyperlink" xfId="616" builtinId="9" hidden="1"/>
    <cellStyle name="Followed Hyperlink" xfId="620" builtinId="9" hidden="1"/>
    <cellStyle name="Followed Hyperlink" xfId="624" builtinId="9" hidden="1"/>
    <cellStyle name="Followed Hyperlink" xfId="628" builtinId="9" hidden="1"/>
    <cellStyle name="Followed Hyperlink" xfId="632" builtinId="9" hidden="1"/>
    <cellStyle name="Followed Hyperlink" xfId="636" builtinId="9" hidden="1"/>
    <cellStyle name="Followed Hyperlink" xfId="640" builtinId="9" hidden="1"/>
    <cellStyle name="Followed Hyperlink" xfId="644" builtinId="9" hidden="1"/>
    <cellStyle name="Followed Hyperlink" xfId="648" builtinId="9" hidden="1"/>
    <cellStyle name="Followed Hyperlink" xfId="652" builtinId="9" hidden="1"/>
    <cellStyle name="Followed Hyperlink" xfId="656" builtinId="9" hidden="1"/>
    <cellStyle name="Followed Hyperlink" xfId="660" builtinId="9" hidden="1"/>
    <cellStyle name="Followed Hyperlink" xfId="664" builtinId="9" hidden="1"/>
    <cellStyle name="Followed Hyperlink" xfId="668" builtinId="9" hidden="1"/>
    <cellStyle name="Followed Hyperlink" xfId="672" builtinId="9" hidden="1"/>
    <cellStyle name="Followed Hyperlink" xfId="676" builtinId="9" hidden="1"/>
    <cellStyle name="Followed Hyperlink" xfId="680" builtinId="9" hidden="1"/>
    <cellStyle name="Followed Hyperlink" xfId="684" builtinId="9" hidden="1"/>
    <cellStyle name="Followed Hyperlink" xfId="688" builtinId="9" hidden="1"/>
    <cellStyle name="Followed Hyperlink" xfId="692" builtinId="9" hidden="1"/>
    <cellStyle name="Followed Hyperlink" xfId="696" builtinId="9" hidden="1"/>
    <cellStyle name="Followed Hyperlink" xfId="700" builtinId="9" hidden="1"/>
    <cellStyle name="Followed Hyperlink" xfId="704" builtinId="9" hidden="1"/>
    <cellStyle name="Followed Hyperlink" xfId="708" builtinId="9" hidden="1"/>
    <cellStyle name="Followed Hyperlink" xfId="712" builtinId="9" hidden="1"/>
    <cellStyle name="Followed Hyperlink" xfId="716" builtinId="9" hidden="1"/>
    <cellStyle name="Followed Hyperlink" xfId="720" builtinId="9" hidden="1"/>
    <cellStyle name="Followed Hyperlink" xfId="724" builtinId="9" hidden="1"/>
    <cellStyle name="Followed Hyperlink" xfId="728" builtinId="9" hidden="1"/>
    <cellStyle name="Followed Hyperlink" xfId="732" builtinId="9" hidden="1"/>
    <cellStyle name="Followed Hyperlink" xfId="736" builtinId="9" hidden="1"/>
    <cellStyle name="Followed Hyperlink" xfId="740" builtinId="9" hidden="1"/>
    <cellStyle name="Followed Hyperlink" xfId="744" builtinId="9" hidden="1"/>
    <cellStyle name="Followed Hyperlink" xfId="748" builtinId="9" hidden="1"/>
    <cellStyle name="Followed Hyperlink" xfId="752" builtinId="9" hidden="1"/>
    <cellStyle name="Followed Hyperlink" xfId="756" builtinId="9" hidden="1"/>
    <cellStyle name="Followed Hyperlink" xfId="760" builtinId="9" hidden="1"/>
    <cellStyle name="Followed Hyperlink" xfId="764" builtinId="9" hidden="1"/>
    <cellStyle name="Followed Hyperlink" xfId="768" builtinId="9" hidden="1"/>
    <cellStyle name="Followed Hyperlink" xfId="772" builtinId="9" hidden="1"/>
    <cellStyle name="Followed Hyperlink" xfId="776" builtinId="9" hidden="1"/>
    <cellStyle name="Followed Hyperlink" xfId="780" builtinId="9" hidden="1"/>
    <cellStyle name="Followed Hyperlink" xfId="784" builtinId="9" hidden="1"/>
    <cellStyle name="Followed Hyperlink" xfId="788" builtinId="9" hidden="1"/>
    <cellStyle name="Followed Hyperlink" xfId="792" builtinId="9" hidden="1"/>
    <cellStyle name="Followed Hyperlink" xfId="796" builtinId="9" hidden="1"/>
    <cellStyle name="Followed Hyperlink" xfId="800" builtinId="9" hidden="1"/>
    <cellStyle name="Followed Hyperlink" xfId="804" builtinId="9" hidden="1"/>
    <cellStyle name="Followed Hyperlink" xfId="808" builtinId="9" hidden="1"/>
    <cellStyle name="Followed Hyperlink" xfId="812" builtinId="9" hidden="1"/>
    <cellStyle name="Followed Hyperlink" xfId="816" builtinId="9" hidden="1"/>
    <cellStyle name="Followed Hyperlink" xfId="820" builtinId="9" hidden="1"/>
    <cellStyle name="Followed Hyperlink" xfId="824" builtinId="9" hidden="1"/>
    <cellStyle name="Followed Hyperlink" xfId="828" builtinId="9" hidden="1"/>
    <cellStyle name="Followed Hyperlink" xfId="832" builtinId="9" hidden="1"/>
    <cellStyle name="Followed Hyperlink" xfId="836" builtinId="9" hidden="1"/>
    <cellStyle name="Followed Hyperlink" xfId="840" builtinId="9" hidden="1"/>
    <cellStyle name="Followed Hyperlink" xfId="844" builtinId="9" hidden="1"/>
    <cellStyle name="Followed Hyperlink" xfId="848" builtinId="9" hidden="1"/>
    <cellStyle name="Followed Hyperlink" xfId="852" builtinId="9" hidden="1"/>
    <cellStyle name="Followed Hyperlink" xfId="856" builtinId="9" hidden="1"/>
    <cellStyle name="Followed Hyperlink" xfId="860" builtinId="9" hidden="1"/>
    <cellStyle name="Followed Hyperlink" xfId="864" builtinId="9" hidden="1"/>
    <cellStyle name="Followed Hyperlink" xfId="868" builtinId="9" hidden="1"/>
    <cellStyle name="Followed Hyperlink" xfId="872" builtinId="9" hidden="1"/>
    <cellStyle name="Followed Hyperlink" xfId="876" builtinId="9" hidden="1"/>
    <cellStyle name="Followed Hyperlink" xfId="880" builtinId="9" hidden="1"/>
    <cellStyle name="Followed Hyperlink" xfId="884" builtinId="9" hidden="1"/>
    <cellStyle name="Followed Hyperlink" xfId="888" builtinId="9" hidden="1"/>
    <cellStyle name="Followed Hyperlink" xfId="892" builtinId="9" hidden="1"/>
    <cellStyle name="Followed Hyperlink" xfId="896" builtinId="9" hidden="1"/>
    <cellStyle name="Followed Hyperlink" xfId="900" builtinId="9" hidden="1"/>
    <cellStyle name="Followed Hyperlink" xfId="904" builtinId="9" hidden="1"/>
    <cellStyle name="Followed Hyperlink" xfId="908" builtinId="9" hidden="1"/>
    <cellStyle name="Followed Hyperlink" xfId="912" builtinId="9" hidden="1"/>
    <cellStyle name="Followed Hyperlink" xfId="916" builtinId="9" hidden="1"/>
    <cellStyle name="Followed Hyperlink" xfId="920" builtinId="9" hidden="1"/>
    <cellStyle name="Followed Hyperlink" xfId="924" builtinId="9" hidden="1"/>
    <cellStyle name="Followed Hyperlink" xfId="928" builtinId="9" hidden="1"/>
    <cellStyle name="Followed Hyperlink" xfId="932" builtinId="9" hidden="1"/>
    <cellStyle name="Followed Hyperlink" xfId="936" builtinId="9" hidden="1"/>
    <cellStyle name="Followed Hyperlink" xfId="940" builtinId="9" hidden="1"/>
    <cellStyle name="Followed Hyperlink" xfId="944" builtinId="9" hidden="1"/>
    <cellStyle name="Followed Hyperlink" xfId="948" builtinId="9" hidden="1"/>
    <cellStyle name="Followed Hyperlink" xfId="952" builtinId="9" hidden="1"/>
    <cellStyle name="Followed Hyperlink" xfId="956" builtinId="9" hidden="1"/>
    <cellStyle name="Followed Hyperlink" xfId="960" builtinId="9" hidden="1"/>
    <cellStyle name="Followed Hyperlink" xfId="964" builtinId="9" hidden="1"/>
    <cellStyle name="Followed Hyperlink" xfId="968" builtinId="9" hidden="1"/>
    <cellStyle name="Followed Hyperlink" xfId="972" builtinId="9" hidden="1"/>
    <cellStyle name="Followed Hyperlink" xfId="976" builtinId="9" hidden="1"/>
    <cellStyle name="Followed Hyperlink" xfId="980" builtinId="9" hidden="1"/>
    <cellStyle name="Followed Hyperlink" xfId="984" builtinId="9" hidden="1"/>
    <cellStyle name="Followed Hyperlink" xfId="988" builtinId="9" hidden="1"/>
    <cellStyle name="Followed Hyperlink" xfId="992" builtinId="9" hidden="1"/>
    <cellStyle name="Followed Hyperlink" xfId="996" builtinId="9" hidden="1"/>
    <cellStyle name="Followed Hyperlink" xfId="1000" builtinId="9" hidden="1"/>
    <cellStyle name="Followed Hyperlink" xfId="1004" builtinId="9" hidden="1"/>
    <cellStyle name="Followed Hyperlink" xfId="1008" builtinId="9" hidden="1"/>
    <cellStyle name="Followed Hyperlink" xfId="1012" builtinId="9" hidden="1"/>
    <cellStyle name="Followed Hyperlink" xfId="1016" builtinId="9" hidden="1"/>
    <cellStyle name="Followed Hyperlink" xfId="1020" builtinId="9" hidden="1"/>
    <cellStyle name="Followed Hyperlink" xfId="1024" builtinId="9" hidden="1"/>
    <cellStyle name="Followed Hyperlink" xfId="1028" builtinId="9" hidden="1"/>
    <cellStyle name="Followed Hyperlink" xfId="1032" builtinId="9" hidden="1"/>
    <cellStyle name="Followed Hyperlink" xfId="1036" builtinId="9" hidden="1"/>
    <cellStyle name="Followed Hyperlink" xfId="1040" builtinId="9" hidden="1"/>
    <cellStyle name="Followed Hyperlink" xfId="1044" builtinId="9" hidden="1"/>
    <cellStyle name="Followed Hyperlink" xfId="1048" builtinId="9" hidden="1"/>
    <cellStyle name="Followed Hyperlink" xfId="1052" builtinId="9" hidden="1"/>
    <cellStyle name="Followed Hyperlink" xfId="1056" builtinId="9" hidden="1"/>
    <cellStyle name="Followed Hyperlink" xfId="1060" builtinId="9" hidden="1"/>
    <cellStyle name="Followed Hyperlink" xfId="1064" builtinId="9" hidden="1"/>
    <cellStyle name="Followed Hyperlink" xfId="1068" builtinId="9" hidden="1"/>
    <cellStyle name="Followed Hyperlink" xfId="1072" builtinId="9" hidden="1"/>
    <cellStyle name="Followed Hyperlink" xfId="1076" builtinId="9" hidden="1"/>
    <cellStyle name="Followed Hyperlink" xfId="1080" builtinId="9" hidden="1"/>
    <cellStyle name="Followed Hyperlink" xfId="1084" builtinId="9" hidden="1"/>
    <cellStyle name="Followed Hyperlink" xfId="1088" builtinId="9" hidden="1"/>
    <cellStyle name="Followed Hyperlink" xfId="1092" builtinId="9" hidden="1"/>
    <cellStyle name="Followed Hyperlink" xfId="1096" builtinId="9" hidden="1"/>
    <cellStyle name="Followed Hyperlink" xfId="1100" builtinId="9" hidden="1"/>
    <cellStyle name="Followed Hyperlink" xfId="1104" builtinId="9" hidden="1"/>
    <cellStyle name="Followed Hyperlink" xfId="1108" builtinId="9" hidden="1"/>
    <cellStyle name="Followed Hyperlink" xfId="1112" builtinId="9" hidden="1"/>
    <cellStyle name="Followed Hyperlink" xfId="1116" builtinId="9" hidden="1"/>
    <cellStyle name="Followed Hyperlink" xfId="1120" builtinId="9" hidden="1"/>
    <cellStyle name="Followed Hyperlink" xfId="1124" builtinId="9" hidden="1"/>
    <cellStyle name="Followed Hyperlink" xfId="1128" builtinId="9" hidden="1"/>
    <cellStyle name="Followed Hyperlink" xfId="1132" builtinId="9" hidden="1"/>
    <cellStyle name="Followed Hyperlink" xfId="1136" builtinId="9" hidden="1"/>
    <cellStyle name="Followed Hyperlink" xfId="1140" builtinId="9" hidden="1"/>
    <cellStyle name="Followed Hyperlink" xfId="1144" builtinId="9" hidden="1"/>
    <cellStyle name="Followed Hyperlink" xfId="1148" builtinId="9" hidden="1"/>
    <cellStyle name="Followed Hyperlink" xfId="1152" builtinId="9" hidden="1"/>
    <cellStyle name="Followed Hyperlink" xfId="1156" builtinId="9" hidden="1"/>
    <cellStyle name="Followed Hyperlink" xfId="1160" builtinId="9" hidden="1"/>
    <cellStyle name="Followed Hyperlink" xfId="1164" builtinId="9" hidden="1"/>
    <cellStyle name="Followed Hyperlink" xfId="1168" builtinId="9" hidden="1"/>
    <cellStyle name="Followed Hyperlink" xfId="1172" builtinId="9" hidden="1"/>
    <cellStyle name="Followed Hyperlink" xfId="1176" builtinId="9" hidden="1"/>
    <cellStyle name="Followed Hyperlink" xfId="1180" builtinId="9" hidden="1"/>
    <cellStyle name="Followed Hyperlink" xfId="1184" builtinId="9" hidden="1"/>
    <cellStyle name="Followed Hyperlink" xfId="1188" builtinId="9" hidden="1"/>
    <cellStyle name="Followed Hyperlink" xfId="1192" builtinId="9" hidden="1"/>
    <cellStyle name="Followed Hyperlink" xfId="1196" builtinId="9" hidden="1"/>
    <cellStyle name="Followed Hyperlink" xfId="1200" builtinId="9" hidden="1"/>
    <cellStyle name="Followed Hyperlink" xfId="1204" builtinId="9" hidden="1"/>
    <cellStyle name="Followed Hyperlink" xfId="1208" builtinId="9" hidden="1"/>
    <cellStyle name="Followed Hyperlink" xfId="1212" builtinId="9" hidden="1"/>
    <cellStyle name="Followed Hyperlink" xfId="1216" builtinId="9" hidden="1"/>
    <cellStyle name="Followed Hyperlink" xfId="1220" builtinId="9" hidden="1"/>
    <cellStyle name="Followed Hyperlink" xfId="1224" builtinId="9" hidden="1"/>
    <cellStyle name="Followed Hyperlink" xfId="1228" builtinId="9" hidden="1"/>
    <cellStyle name="Followed Hyperlink" xfId="1232" builtinId="9" hidden="1"/>
    <cellStyle name="Followed Hyperlink" xfId="1236" builtinId="9" hidden="1"/>
    <cellStyle name="Followed Hyperlink" xfId="1240" builtinId="9" hidden="1"/>
    <cellStyle name="Followed Hyperlink" xfId="1244" builtinId="9" hidden="1"/>
    <cellStyle name="Followed Hyperlink" xfId="1248" builtinId="9" hidden="1"/>
    <cellStyle name="Followed Hyperlink" xfId="1252" builtinId="9" hidden="1"/>
    <cellStyle name="Followed Hyperlink" xfId="1256" builtinId="9" hidden="1"/>
    <cellStyle name="Followed Hyperlink" xfId="1260" builtinId="9" hidden="1"/>
    <cellStyle name="Followed Hyperlink" xfId="1264" builtinId="9" hidden="1"/>
    <cellStyle name="Followed Hyperlink" xfId="1268" builtinId="9" hidden="1"/>
    <cellStyle name="Followed Hyperlink" xfId="1272" builtinId="9" hidden="1"/>
    <cellStyle name="Followed Hyperlink" xfId="1276" builtinId="9" hidden="1"/>
    <cellStyle name="Followed Hyperlink" xfId="1280" builtinId="9" hidden="1"/>
    <cellStyle name="Followed Hyperlink" xfId="1284" builtinId="9" hidden="1"/>
    <cellStyle name="Followed Hyperlink" xfId="1288" builtinId="9" hidden="1"/>
    <cellStyle name="Followed Hyperlink" xfId="1292" builtinId="9" hidden="1"/>
    <cellStyle name="Followed Hyperlink" xfId="1296" builtinId="9" hidden="1"/>
    <cellStyle name="Followed Hyperlink" xfId="1300" builtinId="9" hidden="1"/>
    <cellStyle name="Followed Hyperlink" xfId="1304" builtinId="9" hidden="1"/>
    <cellStyle name="Followed Hyperlink" xfId="1308" builtinId="9" hidden="1"/>
    <cellStyle name="Followed Hyperlink" xfId="1312" builtinId="9" hidden="1"/>
    <cellStyle name="Followed Hyperlink" xfId="1316" builtinId="9" hidden="1"/>
    <cellStyle name="Followed Hyperlink" xfId="1320" builtinId="9" hidden="1"/>
    <cellStyle name="Followed Hyperlink" xfId="1324" builtinId="9" hidden="1"/>
    <cellStyle name="Followed Hyperlink" xfId="1328" builtinId="9" hidden="1"/>
    <cellStyle name="Followed Hyperlink" xfId="1332" builtinId="9" hidden="1"/>
    <cellStyle name="Followed Hyperlink" xfId="1336" builtinId="9" hidden="1"/>
    <cellStyle name="Followed Hyperlink" xfId="1340" builtinId="9" hidden="1"/>
    <cellStyle name="Followed Hyperlink" xfId="1344" builtinId="9" hidden="1"/>
    <cellStyle name="Followed Hyperlink" xfId="1348" builtinId="9" hidden="1"/>
    <cellStyle name="Followed Hyperlink" xfId="1352" builtinId="9" hidden="1"/>
    <cellStyle name="Followed Hyperlink" xfId="1356" builtinId="9" hidden="1"/>
    <cellStyle name="Followed Hyperlink" xfId="1360" builtinId="9" hidden="1"/>
    <cellStyle name="Followed Hyperlink" xfId="1364" builtinId="9" hidden="1"/>
    <cellStyle name="Followed Hyperlink" xfId="1368" builtinId="9" hidden="1"/>
    <cellStyle name="Followed Hyperlink" xfId="1372" builtinId="9" hidden="1"/>
    <cellStyle name="Followed Hyperlink" xfId="1376" builtinId="9" hidden="1"/>
    <cellStyle name="Followed Hyperlink" xfId="1380" builtinId="9" hidden="1"/>
    <cellStyle name="Followed Hyperlink" xfId="1384" builtinId="9" hidden="1"/>
    <cellStyle name="Followed Hyperlink" xfId="1388" builtinId="9" hidden="1"/>
    <cellStyle name="Followed Hyperlink" xfId="1392" builtinId="9" hidden="1"/>
    <cellStyle name="Followed Hyperlink" xfId="1396" builtinId="9" hidden="1"/>
    <cellStyle name="Followed Hyperlink" xfId="1400" builtinId="9" hidden="1"/>
    <cellStyle name="Followed Hyperlink" xfId="1404" builtinId="9" hidden="1"/>
    <cellStyle name="Followed Hyperlink" xfId="1408" builtinId="9" hidden="1"/>
    <cellStyle name="Followed Hyperlink" xfId="1412" builtinId="9" hidden="1"/>
    <cellStyle name="Followed Hyperlink" xfId="1416" builtinId="9" hidden="1"/>
    <cellStyle name="Followed Hyperlink" xfId="1420" builtinId="9" hidden="1"/>
    <cellStyle name="Followed Hyperlink" xfId="1424" builtinId="9" hidden="1"/>
    <cellStyle name="Followed Hyperlink" xfId="1428" builtinId="9" hidden="1"/>
    <cellStyle name="Followed Hyperlink" xfId="1432" builtinId="9" hidden="1"/>
    <cellStyle name="Followed Hyperlink" xfId="1436" builtinId="9" hidden="1"/>
    <cellStyle name="Followed Hyperlink" xfId="1440" builtinId="9" hidden="1"/>
    <cellStyle name="Followed Hyperlink" xfId="1444" builtinId="9" hidden="1"/>
    <cellStyle name="Followed Hyperlink" xfId="1448" builtinId="9" hidden="1"/>
    <cellStyle name="Followed Hyperlink" xfId="1452" builtinId="9" hidden="1"/>
    <cellStyle name="Followed Hyperlink" xfId="1456" builtinId="9" hidden="1"/>
    <cellStyle name="Followed Hyperlink" xfId="1460" builtinId="9" hidden="1"/>
    <cellStyle name="Followed Hyperlink" xfId="1464" builtinId="9" hidden="1"/>
    <cellStyle name="Followed Hyperlink" xfId="1468" builtinId="9" hidden="1"/>
    <cellStyle name="Followed Hyperlink" xfId="1472" builtinId="9" hidden="1"/>
    <cellStyle name="Followed Hyperlink" xfId="1476" builtinId="9" hidden="1"/>
    <cellStyle name="Followed Hyperlink" xfId="1480" builtinId="9" hidden="1"/>
    <cellStyle name="Followed Hyperlink" xfId="1484" builtinId="9" hidden="1"/>
    <cellStyle name="Followed Hyperlink" xfId="1488" builtinId="9" hidden="1"/>
    <cellStyle name="Followed Hyperlink" xfId="1492" builtinId="9" hidden="1"/>
    <cellStyle name="Followed Hyperlink" xfId="1496" builtinId="9" hidden="1"/>
    <cellStyle name="Followed Hyperlink" xfId="1500" builtinId="9" hidden="1"/>
    <cellStyle name="Followed Hyperlink" xfId="1504" builtinId="9" hidden="1"/>
    <cellStyle name="Followed Hyperlink" xfId="1508" builtinId="9" hidden="1"/>
    <cellStyle name="Followed Hyperlink" xfId="1512" builtinId="9" hidden="1"/>
    <cellStyle name="Followed Hyperlink" xfId="1516" builtinId="9" hidden="1"/>
    <cellStyle name="Followed Hyperlink" xfId="1520" builtinId="9" hidden="1"/>
    <cellStyle name="Followed Hyperlink" xfId="1524" builtinId="9" hidden="1"/>
    <cellStyle name="Followed Hyperlink" xfId="1528" builtinId="9" hidden="1"/>
    <cellStyle name="Followed Hyperlink" xfId="1532" builtinId="9" hidden="1"/>
    <cellStyle name="Followed Hyperlink" xfId="1536" builtinId="9" hidden="1"/>
    <cellStyle name="Followed Hyperlink" xfId="1540" builtinId="9" hidden="1"/>
    <cellStyle name="Followed Hyperlink" xfId="1544" builtinId="9" hidden="1"/>
    <cellStyle name="Followed Hyperlink" xfId="1548" builtinId="9" hidden="1"/>
    <cellStyle name="Followed Hyperlink" xfId="1552" builtinId="9" hidden="1"/>
    <cellStyle name="Followed Hyperlink" xfId="1556" builtinId="9" hidden="1"/>
    <cellStyle name="Followed Hyperlink" xfId="1560" builtinId="9" hidden="1"/>
    <cellStyle name="Followed Hyperlink" xfId="1564" builtinId="9" hidden="1"/>
    <cellStyle name="Followed Hyperlink" xfId="1568" builtinId="9" hidden="1"/>
    <cellStyle name="Followed Hyperlink" xfId="1572" builtinId="9" hidden="1"/>
    <cellStyle name="Followed Hyperlink" xfId="1576" builtinId="9" hidden="1"/>
    <cellStyle name="Followed Hyperlink" xfId="1580" builtinId="9" hidden="1"/>
    <cellStyle name="Followed Hyperlink" xfId="1584" builtinId="9" hidden="1"/>
    <cellStyle name="Followed Hyperlink" xfId="1588" builtinId="9" hidden="1"/>
    <cellStyle name="Followed Hyperlink" xfId="1592" builtinId="9" hidden="1"/>
    <cellStyle name="Followed Hyperlink" xfId="1596" builtinId="9" hidden="1"/>
    <cellStyle name="Followed Hyperlink" xfId="1600" builtinId="9" hidden="1"/>
    <cellStyle name="Followed Hyperlink" xfId="1604" builtinId="9" hidden="1"/>
    <cellStyle name="Followed Hyperlink" xfId="1608" builtinId="9" hidden="1"/>
    <cellStyle name="Followed Hyperlink" xfId="1612" builtinId="9" hidden="1"/>
    <cellStyle name="Followed Hyperlink" xfId="1616" builtinId="9" hidden="1"/>
    <cellStyle name="Followed Hyperlink" xfId="1620" builtinId="9" hidden="1"/>
    <cellStyle name="Followed Hyperlink" xfId="1624" builtinId="9" hidden="1"/>
    <cellStyle name="Followed Hyperlink" xfId="1628" builtinId="9" hidden="1"/>
    <cellStyle name="Followed Hyperlink" xfId="1632" builtinId="9" hidden="1"/>
    <cellStyle name="Followed Hyperlink" xfId="1636" builtinId="9" hidden="1"/>
    <cellStyle name="Followed Hyperlink" xfId="1640" builtinId="9" hidden="1"/>
    <cellStyle name="Followed Hyperlink" xfId="1644" builtinId="9" hidden="1"/>
    <cellStyle name="Followed Hyperlink" xfId="1648" builtinId="9" hidden="1"/>
    <cellStyle name="Followed Hyperlink" xfId="1652" builtinId="9" hidden="1"/>
    <cellStyle name="Followed Hyperlink" xfId="1656" builtinId="9" hidden="1"/>
    <cellStyle name="Followed Hyperlink" xfId="1660" builtinId="9" hidden="1"/>
    <cellStyle name="Followed Hyperlink" xfId="1664" builtinId="9" hidden="1"/>
    <cellStyle name="Followed Hyperlink" xfId="1668" builtinId="9" hidden="1"/>
    <cellStyle name="Followed Hyperlink" xfId="1672" builtinId="9" hidden="1"/>
    <cellStyle name="Followed Hyperlink" xfId="1676" builtinId="9" hidden="1"/>
    <cellStyle name="Followed Hyperlink" xfId="1680" builtinId="9" hidden="1"/>
    <cellStyle name="Followed Hyperlink" xfId="1684" builtinId="9" hidden="1"/>
    <cellStyle name="Followed Hyperlink" xfId="1688" builtinId="9" hidden="1"/>
    <cellStyle name="Followed Hyperlink" xfId="1692" builtinId="9" hidden="1"/>
    <cellStyle name="Followed Hyperlink" xfId="1696" builtinId="9" hidden="1"/>
    <cellStyle name="Followed Hyperlink" xfId="1700" builtinId="9" hidden="1"/>
    <cellStyle name="Followed Hyperlink" xfId="1704" builtinId="9" hidden="1"/>
    <cellStyle name="Followed Hyperlink" xfId="1708" builtinId="9" hidden="1"/>
    <cellStyle name="Followed Hyperlink" xfId="1712" builtinId="9" hidden="1"/>
    <cellStyle name="Followed Hyperlink" xfId="1716" builtinId="9" hidden="1"/>
    <cellStyle name="Followed Hyperlink" xfId="1720" builtinId="9" hidden="1"/>
    <cellStyle name="Followed Hyperlink" xfId="1724" builtinId="9" hidden="1"/>
    <cellStyle name="Followed Hyperlink" xfId="1728" builtinId="9" hidden="1"/>
    <cellStyle name="Followed Hyperlink" xfId="1732" builtinId="9" hidden="1"/>
    <cellStyle name="Followed Hyperlink" xfId="1736" builtinId="9" hidden="1"/>
    <cellStyle name="Followed Hyperlink" xfId="1740" builtinId="9" hidden="1"/>
    <cellStyle name="Followed Hyperlink" xfId="1744" builtinId="9" hidden="1"/>
    <cellStyle name="Followed Hyperlink" xfId="1748" builtinId="9" hidden="1"/>
    <cellStyle name="Followed Hyperlink" xfId="1752" builtinId="9" hidden="1"/>
    <cellStyle name="Followed Hyperlink" xfId="1756" builtinId="9" hidden="1"/>
    <cellStyle name="Followed Hyperlink" xfId="1760" builtinId="9" hidden="1"/>
    <cellStyle name="Followed Hyperlink" xfId="1764" builtinId="9" hidden="1"/>
    <cellStyle name="Followed Hyperlink" xfId="1768" builtinId="9" hidden="1"/>
    <cellStyle name="Followed Hyperlink" xfId="1772" builtinId="9" hidden="1"/>
    <cellStyle name="Followed Hyperlink" xfId="1776" builtinId="9" hidden="1"/>
    <cellStyle name="Followed Hyperlink" xfId="1780" builtinId="9" hidden="1"/>
    <cellStyle name="Followed Hyperlink" xfId="1784" builtinId="9" hidden="1"/>
    <cellStyle name="Followed Hyperlink" xfId="1788" builtinId="9" hidden="1"/>
    <cellStyle name="Followed Hyperlink" xfId="1792" builtinId="9" hidden="1"/>
    <cellStyle name="Followed Hyperlink" xfId="1796" builtinId="9" hidden="1"/>
    <cellStyle name="Followed Hyperlink" xfId="1800" builtinId="9" hidden="1"/>
    <cellStyle name="Followed Hyperlink" xfId="1804" builtinId="9" hidden="1"/>
    <cellStyle name="Followed Hyperlink" xfId="1808" builtinId="9" hidden="1"/>
    <cellStyle name="Followed Hyperlink" xfId="1812" builtinId="9" hidden="1"/>
    <cellStyle name="Followed Hyperlink" xfId="1816" builtinId="9" hidden="1"/>
    <cellStyle name="Followed Hyperlink" xfId="1820" builtinId="9" hidden="1"/>
    <cellStyle name="Followed Hyperlink" xfId="1824" builtinId="9" hidden="1"/>
    <cellStyle name="Followed Hyperlink" xfId="1828" builtinId="9" hidden="1"/>
    <cellStyle name="Followed Hyperlink" xfId="1832" builtinId="9" hidden="1"/>
    <cellStyle name="Followed Hyperlink" xfId="1836" builtinId="9" hidden="1"/>
    <cellStyle name="Followed Hyperlink" xfId="1840" builtinId="9" hidden="1"/>
    <cellStyle name="Followed Hyperlink" xfId="1844" builtinId="9" hidden="1"/>
    <cellStyle name="Followed Hyperlink" xfId="1848" builtinId="9" hidden="1"/>
    <cellStyle name="Followed Hyperlink" xfId="1852" builtinId="9" hidden="1"/>
    <cellStyle name="Followed Hyperlink" xfId="1856" builtinId="9" hidden="1"/>
    <cellStyle name="Followed Hyperlink" xfId="1860" builtinId="9" hidden="1"/>
    <cellStyle name="Followed Hyperlink" xfId="1864" builtinId="9" hidden="1"/>
    <cellStyle name="Followed Hyperlink" xfId="1868" builtinId="9" hidden="1"/>
    <cellStyle name="Followed Hyperlink" xfId="1872" builtinId="9" hidden="1"/>
    <cellStyle name="Followed Hyperlink" xfId="1876" builtinId="9" hidden="1"/>
    <cellStyle name="Followed Hyperlink" xfId="1880" builtinId="9" hidden="1"/>
    <cellStyle name="Followed Hyperlink" xfId="1884" builtinId="9" hidden="1"/>
    <cellStyle name="Followed Hyperlink" xfId="1888" builtinId="9" hidden="1"/>
    <cellStyle name="Followed Hyperlink" xfId="1892" builtinId="9" hidden="1"/>
    <cellStyle name="Followed Hyperlink" xfId="1896" builtinId="9" hidden="1"/>
    <cellStyle name="Followed Hyperlink" xfId="1900" builtinId="9" hidden="1"/>
    <cellStyle name="Followed Hyperlink" xfId="1904" builtinId="9" hidden="1"/>
    <cellStyle name="Followed Hyperlink" xfId="1908" builtinId="9" hidden="1"/>
    <cellStyle name="Followed Hyperlink" xfId="1912" builtinId="9" hidden="1"/>
    <cellStyle name="Followed Hyperlink" xfId="1916" builtinId="9" hidden="1"/>
    <cellStyle name="Followed Hyperlink" xfId="1920" builtinId="9" hidden="1"/>
    <cellStyle name="Followed Hyperlink" xfId="1924" builtinId="9" hidden="1"/>
    <cellStyle name="Followed Hyperlink" xfId="1928" builtinId="9" hidden="1"/>
    <cellStyle name="Followed Hyperlink" xfId="1932" builtinId="9" hidden="1"/>
    <cellStyle name="Followed Hyperlink" xfId="1936" builtinId="9" hidden="1"/>
    <cellStyle name="Followed Hyperlink" xfId="1940" builtinId="9" hidden="1"/>
    <cellStyle name="Followed Hyperlink" xfId="1944" builtinId="9" hidden="1"/>
    <cellStyle name="Followed Hyperlink" xfId="1948" builtinId="9" hidden="1"/>
    <cellStyle name="Followed Hyperlink" xfId="1952" builtinId="9" hidden="1"/>
    <cellStyle name="Followed Hyperlink" xfId="1956" builtinId="9" hidden="1"/>
    <cellStyle name="Followed Hyperlink" xfId="1961" builtinId="9" hidden="1"/>
    <cellStyle name="Followed Hyperlink" xfId="1965" builtinId="9" hidden="1"/>
    <cellStyle name="Followed Hyperlink" xfId="1969" builtinId="9" hidden="1"/>
    <cellStyle name="Followed Hyperlink" xfId="1973" builtinId="9" hidden="1"/>
    <cellStyle name="Followed Hyperlink" xfId="1977" builtinId="9" hidden="1"/>
    <cellStyle name="Followed Hyperlink" xfId="1981" builtinId="9" hidden="1"/>
    <cellStyle name="Followed Hyperlink" xfId="1985" builtinId="9" hidden="1"/>
    <cellStyle name="Followed Hyperlink" xfId="1989" builtinId="9" hidden="1"/>
    <cellStyle name="Followed Hyperlink" xfId="1993" builtinId="9" hidden="1"/>
    <cellStyle name="Followed Hyperlink" xfId="1997" builtinId="9" hidden="1"/>
    <cellStyle name="Followed Hyperlink" xfId="2001" builtinId="9" hidden="1"/>
    <cellStyle name="Followed Hyperlink" xfId="2005" builtinId="9" hidden="1"/>
    <cellStyle name="Followed Hyperlink" xfId="2009" builtinId="9" hidden="1"/>
    <cellStyle name="Followed Hyperlink" xfId="2013" builtinId="9" hidden="1"/>
    <cellStyle name="Followed Hyperlink" xfId="2017" builtinId="9" hidden="1"/>
    <cellStyle name="Followed Hyperlink" xfId="2021" builtinId="9" hidden="1"/>
    <cellStyle name="Followed Hyperlink" xfId="2025" builtinId="9" hidden="1"/>
    <cellStyle name="Followed Hyperlink" xfId="2029" builtinId="9" hidden="1"/>
    <cellStyle name="Followed Hyperlink" xfId="2033" builtinId="9" hidden="1"/>
    <cellStyle name="Followed Hyperlink" xfId="2037" builtinId="9" hidden="1"/>
    <cellStyle name="Followed Hyperlink" xfId="2041" builtinId="9" hidden="1"/>
    <cellStyle name="Followed Hyperlink" xfId="2045" builtinId="9" hidden="1"/>
    <cellStyle name="Followed Hyperlink" xfId="2049" builtinId="9" hidden="1"/>
    <cellStyle name="Followed Hyperlink" xfId="2053" builtinId="9" hidden="1"/>
    <cellStyle name="Followed Hyperlink" xfId="2057" builtinId="9" hidden="1"/>
    <cellStyle name="Followed Hyperlink" xfId="2061" builtinId="9" hidden="1"/>
    <cellStyle name="Followed Hyperlink" xfId="2065" builtinId="9" hidden="1"/>
    <cellStyle name="Followed Hyperlink" xfId="2069" builtinId="9" hidden="1"/>
    <cellStyle name="Followed Hyperlink" xfId="2073" builtinId="9" hidden="1"/>
    <cellStyle name="Followed Hyperlink" xfId="2077" builtinId="9" hidden="1"/>
    <cellStyle name="Followed Hyperlink" xfId="2081" builtinId="9" hidden="1"/>
    <cellStyle name="Followed Hyperlink" xfId="2085" builtinId="9" hidden="1"/>
    <cellStyle name="Followed Hyperlink" xfId="2089" builtinId="9" hidden="1"/>
    <cellStyle name="Followed Hyperlink" xfId="2093" builtinId="9" hidden="1"/>
    <cellStyle name="Followed Hyperlink" xfId="2097" builtinId="9" hidden="1"/>
    <cellStyle name="Followed Hyperlink" xfId="2101" builtinId="9" hidden="1"/>
    <cellStyle name="Followed Hyperlink" xfId="2105" builtinId="9" hidden="1"/>
    <cellStyle name="Followed Hyperlink" xfId="2109" builtinId="9" hidden="1"/>
    <cellStyle name="Followed Hyperlink" xfId="2113" builtinId="9" hidden="1"/>
    <cellStyle name="Followed Hyperlink" xfId="2117" builtinId="9" hidden="1"/>
    <cellStyle name="Followed Hyperlink" xfId="2121" builtinId="9" hidden="1"/>
    <cellStyle name="Followed Hyperlink" xfId="2125" builtinId="9" hidden="1"/>
    <cellStyle name="Followed Hyperlink" xfId="2129" builtinId="9" hidden="1"/>
    <cellStyle name="Followed Hyperlink" xfId="2133" builtinId="9" hidden="1"/>
    <cellStyle name="Followed Hyperlink" xfId="2137" builtinId="9" hidden="1"/>
    <cellStyle name="Followed Hyperlink" xfId="2141" builtinId="9" hidden="1"/>
    <cellStyle name="Followed Hyperlink" xfId="2145" builtinId="9" hidden="1"/>
    <cellStyle name="Followed Hyperlink" xfId="2149" builtinId="9" hidden="1"/>
    <cellStyle name="Followed Hyperlink" xfId="2153" builtinId="9" hidden="1"/>
    <cellStyle name="Followed Hyperlink" xfId="2157" builtinId="9" hidden="1"/>
    <cellStyle name="Followed Hyperlink" xfId="2161" builtinId="9" hidden="1"/>
    <cellStyle name="Followed Hyperlink" xfId="2165" builtinId="9" hidden="1"/>
    <cellStyle name="Followed Hyperlink" xfId="2169" builtinId="9" hidden="1"/>
    <cellStyle name="Followed Hyperlink" xfId="2173" builtinId="9" hidden="1"/>
    <cellStyle name="Followed Hyperlink" xfId="2177" builtinId="9" hidden="1"/>
    <cellStyle name="Followed Hyperlink" xfId="2181" builtinId="9" hidden="1"/>
    <cellStyle name="Followed Hyperlink" xfId="2185" builtinId="9" hidden="1"/>
    <cellStyle name="Followed Hyperlink" xfId="2189" builtinId="9" hidden="1"/>
    <cellStyle name="Followed Hyperlink" xfId="2193" builtinId="9" hidden="1"/>
    <cellStyle name="Followed Hyperlink" xfId="2197" builtinId="9" hidden="1"/>
    <cellStyle name="Followed Hyperlink" xfId="2201" builtinId="9" hidden="1"/>
    <cellStyle name="Followed Hyperlink" xfId="2205" builtinId="9" hidden="1"/>
    <cellStyle name="Followed Hyperlink" xfId="2209" builtinId="9" hidden="1"/>
    <cellStyle name="Followed Hyperlink" xfId="2213" builtinId="9" hidden="1"/>
    <cellStyle name="Followed Hyperlink" xfId="2217" builtinId="9" hidden="1"/>
    <cellStyle name="Followed Hyperlink" xfId="2221" builtinId="9" hidden="1"/>
    <cellStyle name="Followed Hyperlink" xfId="2225" builtinId="9" hidden="1"/>
    <cellStyle name="Followed Hyperlink" xfId="2229" builtinId="9" hidden="1"/>
    <cellStyle name="Followed Hyperlink" xfId="2233" builtinId="9" hidden="1"/>
    <cellStyle name="Followed Hyperlink" xfId="2237" builtinId="9" hidden="1"/>
    <cellStyle name="Followed Hyperlink" xfId="2241" builtinId="9" hidden="1"/>
    <cellStyle name="Followed Hyperlink" xfId="2245" builtinId="9" hidden="1"/>
    <cellStyle name="Followed Hyperlink" xfId="2249" builtinId="9" hidden="1"/>
    <cellStyle name="Followed Hyperlink" xfId="2253" builtinId="9" hidden="1"/>
    <cellStyle name="Followed Hyperlink" xfId="2257" builtinId="9" hidden="1"/>
    <cellStyle name="Followed Hyperlink" xfId="2261" builtinId="9" hidden="1"/>
    <cellStyle name="Followed Hyperlink" xfId="2265" builtinId="9" hidden="1"/>
    <cellStyle name="Followed Hyperlink" xfId="2269" builtinId="9" hidden="1"/>
    <cellStyle name="Followed Hyperlink" xfId="2273" builtinId="9" hidden="1"/>
    <cellStyle name="Followed Hyperlink" xfId="2277" builtinId="9" hidden="1"/>
    <cellStyle name="Followed Hyperlink" xfId="2281" builtinId="9" hidden="1"/>
    <cellStyle name="Followed Hyperlink" xfId="2285" builtinId="9" hidden="1"/>
    <cellStyle name="Followed Hyperlink" xfId="2289" builtinId="9" hidden="1"/>
    <cellStyle name="Followed Hyperlink" xfId="2293" builtinId="9" hidden="1"/>
    <cellStyle name="Followed Hyperlink" xfId="2297" builtinId="9" hidden="1"/>
    <cellStyle name="Followed Hyperlink" xfId="2301" builtinId="9" hidden="1"/>
    <cellStyle name="Followed Hyperlink" xfId="2305" builtinId="9" hidden="1"/>
    <cellStyle name="Followed Hyperlink" xfId="2309" builtinId="9" hidden="1"/>
    <cellStyle name="Followed Hyperlink" xfId="2313" builtinId="9" hidden="1"/>
    <cellStyle name="Followed Hyperlink" xfId="2317" builtinId="9" hidden="1"/>
    <cellStyle name="Followed Hyperlink" xfId="2321" builtinId="9" hidden="1"/>
    <cellStyle name="Followed Hyperlink" xfId="2325" builtinId="9" hidden="1"/>
    <cellStyle name="Followed Hyperlink" xfId="2329" builtinId="9" hidden="1"/>
    <cellStyle name="Followed Hyperlink" xfId="2333" builtinId="9" hidden="1"/>
    <cellStyle name="Followed Hyperlink" xfId="2337" builtinId="9" hidden="1"/>
    <cellStyle name="Followed Hyperlink" xfId="2341" builtinId="9" hidden="1"/>
    <cellStyle name="Followed Hyperlink" xfId="2345" builtinId="9" hidden="1"/>
    <cellStyle name="Followed Hyperlink" xfId="2349" builtinId="9" hidden="1"/>
    <cellStyle name="Followed Hyperlink" xfId="2353" builtinId="9" hidden="1"/>
    <cellStyle name="Followed Hyperlink" xfId="2357" builtinId="9" hidden="1"/>
    <cellStyle name="Followed Hyperlink" xfId="2361" builtinId="9" hidden="1"/>
    <cellStyle name="Followed Hyperlink" xfId="2365" builtinId="9" hidden="1"/>
    <cellStyle name="Followed Hyperlink" xfId="2369" builtinId="9" hidden="1"/>
    <cellStyle name="Followed Hyperlink" xfId="2373" builtinId="9" hidden="1"/>
    <cellStyle name="Followed Hyperlink" xfId="2377" builtinId="9" hidden="1"/>
    <cellStyle name="Followed Hyperlink" xfId="2381" builtinId="9" hidden="1"/>
    <cellStyle name="Followed Hyperlink" xfId="2385" builtinId="9" hidden="1"/>
    <cellStyle name="Followed Hyperlink" xfId="2389" builtinId="9" hidden="1"/>
    <cellStyle name="Followed Hyperlink" xfId="2393" builtinId="9" hidden="1"/>
    <cellStyle name="Followed Hyperlink" xfId="2397" builtinId="9" hidden="1"/>
    <cellStyle name="Followed Hyperlink" xfId="2401" builtinId="9" hidden="1"/>
    <cellStyle name="Followed Hyperlink" xfId="2405" builtinId="9" hidden="1"/>
    <cellStyle name="Followed Hyperlink" xfId="2409" builtinId="9" hidden="1"/>
    <cellStyle name="Followed Hyperlink" xfId="2413" builtinId="9" hidden="1"/>
    <cellStyle name="Followed Hyperlink" xfId="2417" builtinId="9" hidden="1"/>
    <cellStyle name="Followed Hyperlink" xfId="2421" builtinId="9" hidden="1"/>
    <cellStyle name="Followed Hyperlink" xfId="2425" builtinId="9" hidden="1"/>
    <cellStyle name="Followed Hyperlink" xfId="2429" builtinId="9" hidden="1"/>
    <cellStyle name="Followed Hyperlink" xfId="2433" builtinId="9" hidden="1"/>
    <cellStyle name="Followed Hyperlink" xfId="2437" builtinId="9" hidden="1"/>
    <cellStyle name="Followed Hyperlink" xfId="2441" builtinId="9" hidden="1"/>
    <cellStyle name="Followed Hyperlink" xfId="2445" builtinId="9" hidden="1"/>
    <cellStyle name="Followed Hyperlink" xfId="2449" builtinId="9" hidden="1"/>
    <cellStyle name="Followed Hyperlink" xfId="2453" builtinId="9" hidden="1"/>
    <cellStyle name="Followed Hyperlink" xfId="2457" builtinId="9" hidden="1"/>
    <cellStyle name="Followed Hyperlink" xfId="2461" builtinId="9" hidden="1"/>
    <cellStyle name="Followed Hyperlink" xfId="2465" builtinId="9" hidden="1"/>
    <cellStyle name="Followed Hyperlink" xfId="2469" builtinId="9" hidden="1"/>
    <cellStyle name="Followed Hyperlink" xfId="2473" builtinId="9" hidden="1"/>
    <cellStyle name="Followed Hyperlink" xfId="2477" builtinId="9" hidden="1"/>
    <cellStyle name="Followed Hyperlink" xfId="2481" builtinId="9" hidden="1"/>
    <cellStyle name="Followed Hyperlink" xfId="2485" builtinId="9" hidden="1"/>
    <cellStyle name="Followed Hyperlink" xfId="2489" builtinId="9" hidden="1"/>
    <cellStyle name="Followed Hyperlink" xfId="2493" builtinId="9" hidden="1"/>
    <cellStyle name="Followed Hyperlink" xfId="2497" builtinId="9" hidden="1"/>
    <cellStyle name="Followed Hyperlink" xfId="2501" builtinId="9" hidden="1"/>
    <cellStyle name="Followed Hyperlink" xfId="2505" builtinId="9" hidden="1"/>
    <cellStyle name="Followed Hyperlink" xfId="2509" builtinId="9" hidden="1"/>
    <cellStyle name="Followed Hyperlink" xfId="2513" builtinId="9" hidden="1"/>
    <cellStyle name="Followed Hyperlink" xfId="2517" builtinId="9" hidden="1"/>
    <cellStyle name="Followed Hyperlink" xfId="2521" builtinId="9" hidden="1"/>
    <cellStyle name="Followed Hyperlink" xfId="2525" builtinId="9" hidden="1"/>
    <cellStyle name="Followed Hyperlink" xfId="2529" builtinId="9" hidden="1"/>
    <cellStyle name="Followed Hyperlink" xfId="2533" builtinId="9" hidden="1"/>
    <cellStyle name="Followed Hyperlink" xfId="2537" builtinId="9" hidden="1"/>
    <cellStyle name="Followed Hyperlink" xfId="2541" builtinId="9" hidden="1"/>
    <cellStyle name="Followed Hyperlink" xfId="2545" builtinId="9" hidden="1"/>
    <cellStyle name="Followed Hyperlink" xfId="2549" builtinId="9" hidden="1"/>
    <cellStyle name="Followed Hyperlink" xfId="2553" builtinId="9" hidden="1"/>
    <cellStyle name="Followed Hyperlink" xfId="2557" builtinId="9" hidden="1"/>
    <cellStyle name="Followed Hyperlink" xfId="2561" builtinId="9" hidden="1"/>
    <cellStyle name="Followed Hyperlink" xfId="2565" builtinId="9" hidden="1"/>
    <cellStyle name="Followed Hyperlink" xfId="2569" builtinId="9" hidden="1"/>
    <cellStyle name="Followed Hyperlink" xfId="2573" builtinId="9" hidden="1"/>
    <cellStyle name="Followed Hyperlink" xfId="2577" builtinId="9" hidden="1"/>
    <cellStyle name="Followed Hyperlink" xfId="2581" builtinId="9" hidden="1"/>
    <cellStyle name="Followed Hyperlink" xfId="2585" builtinId="9" hidden="1"/>
    <cellStyle name="Followed Hyperlink" xfId="2589" builtinId="9" hidden="1"/>
    <cellStyle name="Followed Hyperlink" xfId="2593" builtinId="9" hidden="1"/>
    <cellStyle name="Followed Hyperlink" xfId="2597" builtinId="9" hidden="1"/>
    <cellStyle name="Followed Hyperlink" xfId="2601" builtinId="9" hidden="1"/>
    <cellStyle name="Followed Hyperlink" xfId="2605" builtinId="9" hidden="1"/>
    <cellStyle name="Followed Hyperlink" xfId="2609" builtinId="9" hidden="1"/>
    <cellStyle name="Followed Hyperlink" xfId="2613" builtinId="9" hidden="1"/>
    <cellStyle name="Followed Hyperlink" xfId="2617" builtinId="9" hidden="1"/>
    <cellStyle name="Followed Hyperlink" xfId="2621" builtinId="9" hidden="1"/>
    <cellStyle name="Followed Hyperlink" xfId="2625" builtinId="9" hidden="1"/>
    <cellStyle name="Followed Hyperlink" xfId="2629" builtinId="9" hidden="1"/>
    <cellStyle name="Followed Hyperlink" xfId="2633" builtinId="9" hidden="1"/>
    <cellStyle name="Followed Hyperlink" xfId="2637" builtinId="9" hidden="1"/>
    <cellStyle name="Followed Hyperlink" xfId="2641" builtinId="9" hidden="1"/>
    <cellStyle name="Followed Hyperlink" xfId="2645" builtinId="9" hidden="1"/>
    <cellStyle name="Followed Hyperlink" xfId="2649" builtinId="9" hidden="1"/>
    <cellStyle name="Followed Hyperlink" xfId="2653" builtinId="9" hidden="1"/>
    <cellStyle name="Followed Hyperlink" xfId="2657" builtinId="9" hidden="1"/>
    <cellStyle name="Followed Hyperlink" xfId="2661" builtinId="9" hidden="1"/>
    <cellStyle name="Followed Hyperlink" xfId="2665" builtinId="9" hidden="1"/>
    <cellStyle name="Followed Hyperlink" xfId="2669" builtinId="9" hidden="1"/>
    <cellStyle name="Followed Hyperlink" xfId="2673" builtinId="9" hidden="1"/>
    <cellStyle name="Followed Hyperlink" xfId="2677" builtinId="9" hidden="1"/>
    <cellStyle name="Followed Hyperlink" xfId="2681" builtinId="9" hidden="1"/>
    <cellStyle name="Followed Hyperlink" xfId="2685" builtinId="9" hidden="1"/>
    <cellStyle name="Followed Hyperlink" xfId="2689" builtinId="9" hidden="1"/>
    <cellStyle name="Followed Hyperlink" xfId="2693" builtinId="9" hidden="1"/>
    <cellStyle name="Followed Hyperlink" xfId="2697" builtinId="9" hidden="1"/>
    <cellStyle name="Followed Hyperlink" xfId="2701" builtinId="9" hidden="1"/>
    <cellStyle name="Followed Hyperlink" xfId="2705" builtinId="9" hidden="1"/>
    <cellStyle name="Followed Hyperlink" xfId="2709" builtinId="9" hidden="1"/>
    <cellStyle name="Followed Hyperlink" xfId="2713" builtinId="9" hidden="1"/>
    <cellStyle name="Followed Hyperlink" xfId="2717" builtinId="9" hidden="1"/>
    <cellStyle name="Followed Hyperlink" xfId="2721" builtinId="9" hidden="1"/>
    <cellStyle name="Followed Hyperlink" xfId="2725" builtinId="9" hidden="1"/>
    <cellStyle name="Followed Hyperlink" xfId="2729" builtinId="9" hidden="1"/>
    <cellStyle name="Followed Hyperlink" xfId="2733" builtinId="9" hidden="1"/>
    <cellStyle name="Followed Hyperlink" xfId="2737" builtinId="9" hidden="1"/>
    <cellStyle name="Followed Hyperlink" xfId="2741" builtinId="9" hidden="1"/>
    <cellStyle name="Followed Hyperlink" xfId="2745" builtinId="9" hidden="1"/>
    <cellStyle name="Followed Hyperlink" xfId="2749" builtinId="9" hidden="1"/>
    <cellStyle name="Followed Hyperlink" xfId="2753" builtinId="9" hidden="1"/>
    <cellStyle name="Followed Hyperlink" xfId="2757" builtinId="9" hidden="1"/>
    <cellStyle name="Followed Hyperlink" xfId="2761" builtinId="9" hidden="1"/>
    <cellStyle name="Followed Hyperlink" xfId="2765" builtinId="9" hidden="1"/>
    <cellStyle name="Followed Hyperlink" xfId="2769" builtinId="9" hidden="1"/>
    <cellStyle name="Followed Hyperlink" xfId="2773" builtinId="9" hidden="1"/>
    <cellStyle name="Followed Hyperlink" xfId="2777" builtinId="9" hidden="1"/>
    <cellStyle name="Followed Hyperlink" xfId="2781" builtinId="9" hidden="1"/>
    <cellStyle name="Followed Hyperlink" xfId="2785" builtinId="9" hidden="1"/>
    <cellStyle name="Followed Hyperlink" xfId="2789" builtinId="9" hidden="1"/>
    <cellStyle name="Followed Hyperlink" xfId="2793" builtinId="9" hidden="1"/>
    <cellStyle name="Followed Hyperlink" xfId="2797" builtinId="9" hidden="1"/>
    <cellStyle name="Followed Hyperlink" xfId="2801" builtinId="9" hidden="1"/>
    <cellStyle name="Followed Hyperlink" xfId="2805" builtinId="9" hidden="1"/>
    <cellStyle name="Followed Hyperlink" xfId="2809" builtinId="9" hidden="1"/>
    <cellStyle name="Followed Hyperlink" xfId="2813" builtinId="9" hidden="1"/>
    <cellStyle name="Followed Hyperlink" xfId="2817" builtinId="9" hidden="1"/>
    <cellStyle name="Followed Hyperlink" xfId="2821" builtinId="9" hidden="1"/>
    <cellStyle name="Followed Hyperlink" xfId="2825" builtinId="9" hidden="1"/>
    <cellStyle name="Followed Hyperlink" xfId="2829" builtinId="9" hidden="1"/>
    <cellStyle name="Followed Hyperlink" xfId="2833" builtinId="9" hidden="1"/>
    <cellStyle name="Followed Hyperlink" xfId="2837" builtinId="9" hidden="1"/>
    <cellStyle name="Followed Hyperlink" xfId="2841" builtinId="9" hidden="1"/>
    <cellStyle name="Followed Hyperlink" xfId="2845" builtinId="9" hidden="1"/>
    <cellStyle name="Followed Hyperlink" xfId="2849" builtinId="9" hidden="1"/>
    <cellStyle name="Followed Hyperlink" xfId="2853" builtinId="9" hidden="1"/>
    <cellStyle name="Followed Hyperlink" xfId="2857" builtinId="9" hidden="1"/>
    <cellStyle name="Followed Hyperlink" xfId="2861" builtinId="9" hidden="1"/>
    <cellStyle name="Followed Hyperlink" xfId="2865" builtinId="9" hidden="1"/>
    <cellStyle name="Followed Hyperlink" xfId="2869" builtinId="9" hidden="1"/>
    <cellStyle name="Followed Hyperlink" xfId="2873" builtinId="9" hidden="1"/>
    <cellStyle name="Followed Hyperlink" xfId="2877" builtinId="9" hidden="1"/>
    <cellStyle name="Followed Hyperlink" xfId="2881" builtinId="9" hidden="1"/>
    <cellStyle name="Followed Hyperlink" xfId="2885" builtinId="9" hidden="1"/>
    <cellStyle name="Followed Hyperlink" xfId="2889" builtinId="9" hidden="1"/>
    <cellStyle name="Followed Hyperlink" xfId="2893" builtinId="9" hidden="1"/>
    <cellStyle name="Followed Hyperlink" xfId="2897" builtinId="9" hidden="1"/>
    <cellStyle name="Followed Hyperlink" xfId="2901" builtinId="9" hidden="1"/>
    <cellStyle name="Followed Hyperlink" xfId="2905" builtinId="9" hidden="1"/>
    <cellStyle name="Followed Hyperlink" xfId="2909" builtinId="9" hidden="1"/>
    <cellStyle name="Followed Hyperlink" xfId="2913" builtinId="9" hidden="1"/>
    <cellStyle name="Followed Hyperlink" xfId="2917" builtinId="9" hidden="1"/>
    <cellStyle name="Followed Hyperlink" xfId="2921" builtinId="9" hidden="1"/>
    <cellStyle name="Followed Hyperlink" xfId="2925" builtinId="9" hidden="1"/>
    <cellStyle name="Followed Hyperlink" xfId="2929" builtinId="9" hidden="1"/>
    <cellStyle name="Followed Hyperlink" xfId="2933" builtinId="9" hidden="1"/>
    <cellStyle name="Followed Hyperlink" xfId="2937" builtinId="9" hidden="1"/>
    <cellStyle name="Followed Hyperlink" xfId="2941" builtinId="9" hidden="1"/>
    <cellStyle name="Followed Hyperlink" xfId="2945" builtinId="9" hidden="1"/>
    <cellStyle name="Followed Hyperlink" xfId="2949" builtinId="9" hidden="1"/>
    <cellStyle name="Followed Hyperlink" xfId="2953" builtinId="9" hidden="1"/>
    <cellStyle name="Followed Hyperlink" xfId="2957" builtinId="9" hidden="1"/>
    <cellStyle name="Followed Hyperlink" xfId="2961" builtinId="9" hidden="1"/>
    <cellStyle name="Followed Hyperlink" xfId="2965" builtinId="9" hidden="1"/>
    <cellStyle name="Followed Hyperlink" xfId="2969" builtinId="9" hidden="1"/>
    <cellStyle name="Followed Hyperlink" xfId="2973" builtinId="9" hidden="1"/>
    <cellStyle name="Followed Hyperlink" xfId="2977" builtinId="9" hidden="1"/>
    <cellStyle name="Followed Hyperlink" xfId="2981" builtinId="9" hidden="1"/>
    <cellStyle name="Followed Hyperlink" xfId="2985" builtinId="9" hidden="1"/>
    <cellStyle name="Followed Hyperlink" xfId="2989" builtinId="9" hidden="1"/>
    <cellStyle name="Followed Hyperlink" xfId="2993" builtinId="9" hidden="1"/>
    <cellStyle name="Followed Hyperlink" xfId="2997" builtinId="9" hidden="1"/>
    <cellStyle name="Followed Hyperlink" xfId="3001" builtinId="9" hidden="1"/>
    <cellStyle name="Followed Hyperlink" xfId="3005" builtinId="9" hidden="1"/>
    <cellStyle name="Followed Hyperlink" xfId="3009" builtinId="9" hidden="1"/>
    <cellStyle name="Followed Hyperlink" xfId="3013" builtinId="9" hidden="1"/>
    <cellStyle name="Followed Hyperlink" xfId="3017" builtinId="9" hidden="1"/>
    <cellStyle name="Followed Hyperlink" xfId="3021" builtinId="9" hidden="1"/>
    <cellStyle name="Followed Hyperlink" xfId="3025" builtinId="9" hidden="1"/>
    <cellStyle name="Followed Hyperlink" xfId="3029" builtinId="9" hidden="1"/>
    <cellStyle name="Followed Hyperlink" xfId="3033" builtinId="9" hidden="1"/>
    <cellStyle name="Followed Hyperlink" xfId="3037" builtinId="9" hidden="1"/>
    <cellStyle name="Followed Hyperlink" xfId="3041" builtinId="9" hidden="1"/>
    <cellStyle name="Followed Hyperlink" xfId="3045" builtinId="9" hidden="1"/>
    <cellStyle name="Followed Hyperlink" xfId="3049" builtinId="9" hidden="1"/>
    <cellStyle name="Followed Hyperlink" xfId="3053" builtinId="9" hidden="1"/>
    <cellStyle name="Followed Hyperlink" xfId="3057" builtinId="9" hidden="1"/>
    <cellStyle name="Followed Hyperlink" xfId="3061" builtinId="9" hidden="1"/>
    <cellStyle name="Followed Hyperlink" xfId="3065" builtinId="9" hidden="1"/>
    <cellStyle name="Followed Hyperlink" xfId="3069" builtinId="9" hidden="1"/>
    <cellStyle name="Followed Hyperlink" xfId="3073" builtinId="9" hidden="1"/>
    <cellStyle name="Followed Hyperlink" xfId="3077" builtinId="9" hidden="1"/>
    <cellStyle name="Followed Hyperlink" xfId="3081" builtinId="9" hidden="1"/>
    <cellStyle name="Followed Hyperlink" xfId="3085" builtinId="9" hidden="1"/>
    <cellStyle name="Followed Hyperlink" xfId="3089" builtinId="9" hidden="1"/>
    <cellStyle name="Followed Hyperlink" xfId="3093" builtinId="9" hidden="1"/>
    <cellStyle name="Followed Hyperlink" xfId="3097" builtinId="9" hidden="1"/>
    <cellStyle name="Followed Hyperlink" xfId="3101" builtinId="9" hidden="1"/>
    <cellStyle name="Followed Hyperlink" xfId="3104" builtinId="9" hidden="1"/>
    <cellStyle name="Followed Hyperlink" xfId="3108" builtinId="9" hidden="1"/>
    <cellStyle name="Followed Hyperlink" xfId="3112" builtinId="9" hidden="1"/>
    <cellStyle name="Followed Hyperlink" xfId="3116" builtinId="9" hidden="1"/>
    <cellStyle name="Followed Hyperlink" xfId="3120" builtinId="9" hidden="1"/>
    <cellStyle name="Followed Hyperlink" xfId="3124" builtinId="9" hidden="1"/>
    <cellStyle name="Followed Hyperlink" xfId="3128" builtinId="9" hidden="1"/>
    <cellStyle name="Followed Hyperlink" xfId="3132" builtinId="9" hidden="1"/>
    <cellStyle name="Followed Hyperlink" xfId="3136" builtinId="9" hidden="1"/>
    <cellStyle name="Followed Hyperlink" xfId="3140" builtinId="9" hidden="1"/>
    <cellStyle name="Followed Hyperlink" xfId="3144" builtinId="9" hidden="1"/>
    <cellStyle name="Followed Hyperlink" xfId="3148" builtinId="9" hidden="1"/>
    <cellStyle name="Followed Hyperlink" xfId="3152" builtinId="9" hidden="1"/>
    <cellStyle name="Followed Hyperlink" xfId="3156" builtinId="9" hidden="1"/>
    <cellStyle name="Followed Hyperlink" xfId="3160" builtinId="9" hidden="1"/>
    <cellStyle name="Followed Hyperlink" xfId="3164" builtinId="9" hidden="1"/>
    <cellStyle name="Followed Hyperlink" xfId="3168" builtinId="9" hidden="1"/>
    <cellStyle name="Followed Hyperlink" xfId="3172" builtinId="9" hidden="1"/>
    <cellStyle name="Followed Hyperlink" xfId="3176" builtinId="9" hidden="1"/>
    <cellStyle name="Followed Hyperlink" xfId="3180" builtinId="9" hidden="1"/>
    <cellStyle name="Followed Hyperlink" xfId="3184" builtinId="9" hidden="1"/>
    <cellStyle name="Followed Hyperlink" xfId="3188" builtinId="9" hidden="1"/>
    <cellStyle name="Followed Hyperlink" xfId="3192" builtinId="9" hidden="1"/>
    <cellStyle name="Followed Hyperlink" xfId="3196" builtinId="9" hidden="1"/>
    <cellStyle name="Followed Hyperlink" xfId="3200" builtinId="9" hidden="1"/>
    <cellStyle name="Followed Hyperlink" xfId="3204" builtinId="9" hidden="1"/>
    <cellStyle name="Followed Hyperlink" xfId="3208" builtinId="9" hidden="1"/>
    <cellStyle name="Followed Hyperlink" xfId="3212" builtinId="9" hidden="1"/>
    <cellStyle name="Followed Hyperlink" xfId="3216" builtinId="9" hidden="1"/>
    <cellStyle name="Followed Hyperlink" xfId="3220" builtinId="9" hidden="1"/>
    <cellStyle name="Followed Hyperlink" xfId="3224" builtinId="9" hidden="1"/>
    <cellStyle name="Followed Hyperlink" xfId="3228" builtinId="9" hidden="1"/>
    <cellStyle name="Followed Hyperlink" xfId="3232" builtinId="9" hidden="1"/>
    <cellStyle name="Followed Hyperlink" xfId="3236" builtinId="9" hidden="1"/>
    <cellStyle name="Followed Hyperlink" xfId="3240" builtinId="9" hidden="1"/>
    <cellStyle name="Followed Hyperlink" xfId="3244" builtinId="9" hidden="1"/>
    <cellStyle name="Followed Hyperlink" xfId="3248" builtinId="9" hidden="1"/>
    <cellStyle name="Followed Hyperlink" xfId="3252" builtinId="9" hidden="1"/>
    <cellStyle name="Followed Hyperlink" xfId="3256" builtinId="9" hidden="1"/>
    <cellStyle name="Followed Hyperlink" xfId="3260" builtinId="9" hidden="1"/>
    <cellStyle name="Followed Hyperlink" xfId="3264" builtinId="9" hidden="1"/>
    <cellStyle name="Followed Hyperlink" xfId="3268" builtinId="9" hidden="1"/>
    <cellStyle name="Followed Hyperlink" xfId="3272" builtinId="9" hidden="1"/>
    <cellStyle name="Followed Hyperlink" xfId="3276" builtinId="9" hidden="1"/>
    <cellStyle name="Followed Hyperlink" xfId="3280" builtinId="9" hidden="1"/>
    <cellStyle name="Followed Hyperlink" xfId="3284" builtinId="9" hidden="1"/>
    <cellStyle name="Followed Hyperlink" xfId="3288" builtinId="9" hidden="1"/>
    <cellStyle name="Followed Hyperlink" xfId="3292" builtinId="9" hidden="1"/>
    <cellStyle name="Followed Hyperlink" xfId="3296" builtinId="9" hidden="1"/>
    <cellStyle name="Followed Hyperlink" xfId="3300" builtinId="9" hidden="1"/>
    <cellStyle name="Followed Hyperlink" xfId="3304" builtinId="9" hidden="1"/>
    <cellStyle name="Followed Hyperlink" xfId="3308" builtinId="9" hidden="1"/>
    <cellStyle name="Followed Hyperlink" xfId="3312" builtinId="9" hidden="1"/>
    <cellStyle name="Followed Hyperlink" xfId="3316" builtinId="9" hidden="1"/>
    <cellStyle name="Followed Hyperlink" xfId="3320" builtinId="9" hidden="1"/>
    <cellStyle name="Followed Hyperlink" xfId="3324" builtinId="9" hidden="1"/>
    <cellStyle name="Followed Hyperlink" xfId="3328" builtinId="9" hidden="1"/>
    <cellStyle name="Followed Hyperlink" xfId="3332" builtinId="9" hidden="1"/>
    <cellStyle name="Followed Hyperlink" xfId="3336" builtinId="9" hidden="1"/>
    <cellStyle name="Followed Hyperlink" xfId="3340" builtinId="9" hidden="1"/>
    <cellStyle name="Followed Hyperlink" xfId="3344" builtinId="9" hidden="1"/>
    <cellStyle name="Followed Hyperlink" xfId="3348" builtinId="9" hidden="1"/>
    <cellStyle name="Followed Hyperlink" xfId="3352" builtinId="9" hidden="1"/>
    <cellStyle name="Followed Hyperlink" xfId="3356" builtinId="9" hidden="1"/>
    <cellStyle name="Followed Hyperlink" xfId="3360" builtinId="9" hidden="1"/>
    <cellStyle name="Followed Hyperlink" xfId="3364" builtinId="9" hidden="1"/>
    <cellStyle name="Followed Hyperlink" xfId="3368" builtinId="9" hidden="1"/>
    <cellStyle name="Followed Hyperlink" xfId="3372" builtinId="9" hidden="1"/>
    <cellStyle name="Followed Hyperlink" xfId="3376" builtinId="9" hidden="1"/>
    <cellStyle name="Followed Hyperlink" xfId="3380" builtinId="9" hidden="1"/>
    <cellStyle name="Followed Hyperlink" xfId="3384" builtinId="9" hidden="1"/>
    <cellStyle name="Followed Hyperlink" xfId="3388" builtinId="9" hidden="1"/>
    <cellStyle name="Followed Hyperlink" xfId="3392" builtinId="9" hidden="1"/>
    <cellStyle name="Followed Hyperlink" xfId="3396" builtinId="9" hidden="1"/>
    <cellStyle name="Followed Hyperlink" xfId="3400" builtinId="9" hidden="1"/>
    <cellStyle name="Followed Hyperlink" xfId="3404" builtinId="9" hidden="1"/>
    <cellStyle name="Followed Hyperlink" xfId="3408" builtinId="9" hidden="1"/>
    <cellStyle name="Followed Hyperlink" xfId="3412" builtinId="9" hidden="1"/>
    <cellStyle name="Followed Hyperlink" xfId="3416" builtinId="9" hidden="1"/>
    <cellStyle name="Followed Hyperlink" xfId="3420" builtinId="9" hidden="1"/>
    <cellStyle name="Followed Hyperlink" xfId="3424" builtinId="9" hidden="1"/>
    <cellStyle name="Followed Hyperlink" xfId="3428" builtinId="9" hidden="1"/>
    <cellStyle name="Followed Hyperlink" xfId="3432" builtinId="9" hidden="1"/>
    <cellStyle name="Followed Hyperlink" xfId="3436" builtinId="9" hidden="1"/>
    <cellStyle name="Followed Hyperlink" xfId="3440" builtinId="9" hidden="1"/>
    <cellStyle name="Followed Hyperlink" xfId="3444" builtinId="9" hidden="1"/>
    <cellStyle name="Followed Hyperlink" xfId="3448" builtinId="9" hidden="1"/>
    <cellStyle name="Followed Hyperlink" xfId="3452" builtinId="9" hidden="1"/>
    <cellStyle name="Followed Hyperlink" xfId="3456" builtinId="9" hidden="1"/>
    <cellStyle name="Followed Hyperlink" xfId="3460" builtinId="9" hidden="1"/>
    <cellStyle name="Followed Hyperlink" xfId="3464" builtinId="9" hidden="1"/>
    <cellStyle name="Followed Hyperlink" xfId="3468" builtinId="9" hidden="1"/>
    <cellStyle name="Followed Hyperlink" xfId="3472" builtinId="9" hidden="1"/>
    <cellStyle name="Followed Hyperlink" xfId="3476" builtinId="9" hidden="1"/>
    <cellStyle name="Followed Hyperlink" xfId="3480" builtinId="9" hidden="1"/>
    <cellStyle name="Followed Hyperlink" xfId="3484" builtinId="9" hidden="1"/>
    <cellStyle name="Followed Hyperlink" xfId="3488" builtinId="9" hidden="1"/>
    <cellStyle name="Followed Hyperlink" xfId="3492" builtinId="9" hidden="1"/>
    <cellStyle name="Followed Hyperlink" xfId="3496" builtinId="9" hidden="1"/>
    <cellStyle name="Followed Hyperlink" xfId="3500" builtinId="9" hidden="1"/>
    <cellStyle name="Followed Hyperlink" xfId="3504" builtinId="9" hidden="1"/>
    <cellStyle name="Followed Hyperlink" xfId="3508" builtinId="9" hidden="1"/>
    <cellStyle name="Followed Hyperlink" xfId="3512" builtinId="9" hidden="1"/>
    <cellStyle name="Followed Hyperlink" xfId="3516" builtinId="9" hidden="1"/>
    <cellStyle name="Followed Hyperlink" xfId="3520" builtinId="9" hidden="1"/>
    <cellStyle name="Followed Hyperlink" xfId="3524" builtinId="9" hidden="1"/>
    <cellStyle name="Followed Hyperlink" xfId="3528" builtinId="9" hidden="1"/>
    <cellStyle name="Followed Hyperlink" xfId="3532" builtinId="9" hidden="1"/>
    <cellStyle name="Followed Hyperlink" xfId="3536" builtinId="9" hidden="1"/>
    <cellStyle name="Followed Hyperlink" xfId="3540" builtinId="9" hidden="1"/>
    <cellStyle name="Followed Hyperlink" xfId="3544" builtinId="9" hidden="1"/>
    <cellStyle name="Followed Hyperlink" xfId="3548" builtinId="9" hidden="1"/>
    <cellStyle name="Followed Hyperlink" xfId="3552" builtinId="9" hidden="1"/>
    <cellStyle name="Followed Hyperlink" xfId="3556" builtinId="9" hidden="1"/>
    <cellStyle name="Followed Hyperlink" xfId="3560" builtinId="9" hidden="1"/>
    <cellStyle name="Followed Hyperlink" xfId="3564" builtinId="9" hidden="1"/>
    <cellStyle name="Followed Hyperlink" xfId="3568" builtinId="9" hidden="1"/>
    <cellStyle name="Followed Hyperlink" xfId="3572" builtinId="9" hidden="1"/>
    <cellStyle name="Followed Hyperlink" xfId="3576" builtinId="9" hidden="1"/>
    <cellStyle name="Followed Hyperlink" xfId="3580" builtinId="9" hidden="1"/>
    <cellStyle name="Followed Hyperlink" xfId="3584" builtinId="9" hidden="1"/>
    <cellStyle name="Followed Hyperlink" xfId="3588" builtinId="9" hidden="1"/>
    <cellStyle name="Followed Hyperlink" xfId="3592" builtinId="9" hidden="1"/>
    <cellStyle name="Followed Hyperlink" xfId="3596" builtinId="9" hidden="1"/>
    <cellStyle name="Followed Hyperlink" xfId="3600" builtinId="9" hidden="1"/>
    <cellStyle name="Followed Hyperlink" xfId="3604" builtinId="9" hidden="1"/>
    <cellStyle name="Followed Hyperlink" xfId="3608" builtinId="9" hidden="1"/>
    <cellStyle name="Followed Hyperlink" xfId="3612" builtinId="9" hidden="1"/>
    <cellStyle name="Followed Hyperlink" xfId="3616" builtinId="9" hidden="1"/>
    <cellStyle name="Followed Hyperlink" xfId="3620" builtinId="9" hidden="1"/>
    <cellStyle name="Followed Hyperlink" xfId="3624" builtinId="9" hidden="1"/>
    <cellStyle name="Followed Hyperlink" xfId="3628" builtinId="9" hidden="1"/>
    <cellStyle name="Followed Hyperlink" xfId="3632" builtinId="9" hidden="1"/>
    <cellStyle name="Followed Hyperlink" xfId="3636" builtinId="9" hidden="1"/>
    <cellStyle name="Followed Hyperlink" xfId="3640" builtinId="9" hidden="1"/>
    <cellStyle name="Followed Hyperlink" xfId="3644" builtinId="9" hidden="1"/>
    <cellStyle name="Followed Hyperlink" xfId="3648" builtinId="9" hidden="1"/>
    <cellStyle name="Followed Hyperlink" xfId="3652" builtinId="9" hidden="1"/>
    <cellStyle name="Followed Hyperlink" xfId="3656" builtinId="9" hidden="1"/>
    <cellStyle name="Followed Hyperlink" xfId="3660" builtinId="9" hidden="1"/>
    <cellStyle name="Followed Hyperlink" xfId="3664" builtinId="9" hidden="1"/>
    <cellStyle name="Followed Hyperlink" xfId="3668" builtinId="9" hidden="1"/>
    <cellStyle name="Followed Hyperlink" xfId="3672" builtinId="9" hidden="1"/>
    <cellStyle name="Followed Hyperlink" xfId="3676" builtinId="9" hidden="1"/>
    <cellStyle name="Followed Hyperlink" xfId="3680" builtinId="9" hidden="1"/>
    <cellStyle name="Followed Hyperlink" xfId="3684" builtinId="9" hidden="1"/>
    <cellStyle name="Followed Hyperlink" xfId="3688" builtinId="9" hidden="1"/>
    <cellStyle name="Followed Hyperlink" xfId="3692" builtinId="9" hidden="1"/>
    <cellStyle name="Followed Hyperlink" xfId="3696" builtinId="9" hidden="1"/>
    <cellStyle name="Followed Hyperlink" xfId="3700" builtinId="9" hidden="1"/>
    <cellStyle name="Followed Hyperlink" xfId="3704" builtinId="9" hidden="1"/>
    <cellStyle name="Followed Hyperlink" xfId="3708" builtinId="9" hidden="1"/>
    <cellStyle name="Followed Hyperlink" xfId="3712" builtinId="9" hidden="1"/>
    <cellStyle name="Followed Hyperlink" xfId="3716" builtinId="9" hidden="1"/>
    <cellStyle name="Followed Hyperlink" xfId="3720" builtinId="9" hidden="1"/>
    <cellStyle name="Followed Hyperlink" xfId="3724" builtinId="9" hidden="1"/>
    <cellStyle name="Followed Hyperlink" xfId="3728" builtinId="9" hidden="1"/>
    <cellStyle name="Followed Hyperlink" xfId="3732" builtinId="9" hidden="1"/>
    <cellStyle name="Followed Hyperlink" xfId="3736" builtinId="9" hidden="1"/>
    <cellStyle name="Followed Hyperlink" xfId="3740" builtinId="9" hidden="1"/>
    <cellStyle name="Followed Hyperlink" xfId="3744" builtinId="9" hidden="1"/>
    <cellStyle name="Followed Hyperlink" xfId="3748" builtinId="9" hidden="1"/>
    <cellStyle name="Followed Hyperlink" xfId="3752" builtinId="9" hidden="1"/>
    <cellStyle name="Followed Hyperlink" xfId="3756" builtinId="9" hidden="1"/>
    <cellStyle name="Followed Hyperlink" xfId="3760" builtinId="9" hidden="1"/>
    <cellStyle name="Followed Hyperlink" xfId="3764" builtinId="9" hidden="1"/>
    <cellStyle name="Followed Hyperlink" xfId="3768" builtinId="9" hidden="1"/>
    <cellStyle name="Followed Hyperlink" xfId="3772" builtinId="9" hidden="1"/>
    <cellStyle name="Followed Hyperlink" xfId="3776" builtinId="9" hidden="1"/>
    <cellStyle name="Followed Hyperlink" xfId="3780" builtinId="9" hidden="1"/>
    <cellStyle name="Followed Hyperlink" xfId="3784" builtinId="9" hidden="1"/>
    <cellStyle name="Followed Hyperlink" xfId="3788" builtinId="9" hidden="1"/>
    <cellStyle name="Followed Hyperlink" xfId="3792" builtinId="9" hidden="1"/>
    <cellStyle name="Followed Hyperlink" xfId="3796" builtinId="9" hidden="1"/>
    <cellStyle name="Followed Hyperlink" xfId="3800" builtinId="9" hidden="1"/>
    <cellStyle name="Followed Hyperlink" xfId="3804" builtinId="9" hidden="1"/>
    <cellStyle name="Followed Hyperlink" xfId="3808" builtinId="9" hidden="1"/>
    <cellStyle name="Followed Hyperlink" xfId="3812" builtinId="9" hidden="1"/>
    <cellStyle name="Followed Hyperlink" xfId="3816" builtinId="9" hidden="1"/>
    <cellStyle name="Followed Hyperlink" xfId="3820" builtinId="9" hidden="1"/>
    <cellStyle name="Followed Hyperlink" xfId="3824" builtinId="9" hidden="1"/>
    <cellStyle name="Followed Hyperlink" xfId="3828" builtinId="9" hidden="1"/>
    <cellStyle name="Followed Hyperlink" xfId="3832" builtinId="9" hidden="1"/>
    <cellStyle name="Followed Hyperlink" xfId="3836" builtinId="9" hidden="1"/>
    <cellStyle name="Followed Hyperlink" xfId="3840" builtinId="9" hidden="1"/>
    <cellStyle name="Followed Hyperlink" xfId="3844" builtinId="9" hidden="1"/>
    <cellStyle name="Followed Hyperlink" xfId="3848" builtinId="9" hidden="1"/>
    <cellStyle name="Followed Hyperlink" xfId="3852" builtinId="9" hidden="1"/>
    <cellStyle name="Followed Hyperlink" xfId="3856" builtinId="9" hidden="1"/>
    <cellStyle name="Followed Hyperlink" xfId="3860" builtinId="9" hidden="1"/>
    <cellStyle name="Followed Hyperlink" xfId="3864" builtinId="9" hidden="1"/>
    <cellStyle name="Followed Hyperlink" xfId="3868" builtinId="9" hidden="1"/>
    <cellStyle name="Followed Hyperlink" xfId="3872" builtinId="9" hidden="1"/>
    <cellStyle name="Followed Hyperlink" xfId="3876" builtinId="9" hidden="1"/>
    <cellStyle name="Followed Hyperlink" xfId="3880" builtinId="9" hidden="1"/>
    <cellStyle name="Followed Hyperlink" xfId="3884" builtinId="9" hidden="1"/>
    <cellStyle name="Followed Hyperlink" xfId="3888" builtinId="9" hidden="1"/>
    <cellStyle name="Followed Hyperlink" xfId="3892" builtinId="9" hidden="1"/>
    <cellStyle name="Followed Hyperlink" xfId="3896" builtinId="9" hidden="1"/>
    <cellStyle name="Followed Hyperlink" xfId="3900" builtinId="9" hidden="1"/>
    <cellStyle name="Followed Hyperlink" xfId="3904" builtinId="9" hidden="1"/>
    <cellStyle name="Followed Hyperlink" xfId="3908" builtinId="9" hidden="1"/>
    <cellStyle name="Followed Hyperlink" xfId="3912" builtinId="9" hidden="1"/>
    <cellStyle name="Followed Hyperlink" xfId="3916" builtinId="9" hidden="1"/>
    <cellStyle name="Followed Hyperlink" xfId="3920" builtinId="9" hidden="1"/>
    <cellStyle name="Followed Hyperlink" xfId="3924" builtinId="9" hidden="1"/>
    <cellStyle name="Followed Hyperlink" xfId="3928" builtinId="9" hidden="1"/>
    <cellStyle name="Followed Hyperlink" xfId="3932" builtinId="9" hidden="1"/>
    <cellStyle name="Followed Hyperlink" xfId="3936" builtinId="9" hidden="1"/>
    <cellStyle name="Followed Hyperlink" xfId="3940" builtinId="9" hidden="1"/>
    <cellStyle name="Followed Hyperlink" xfId="3944" builtinId="9" hidden="1"/>
    <cellStyle name="Followed Hyperlink" xfId="3948" builtinId="9" hidden="1"/>
    <cellStyle name="Followed Hyperlink" xfId="3952" builtinId="9" hidden="1"/>
    <cellStyle name="Followed Hyperlink" xfId="3956" builtinId="9" hidden="1"/>
    <cellStyle name="Followed Hyperlink" xfId="3960" builtinId="9" hidden="1"/>
    <cellStyle name="Followed Hyperlink" xfId="3964" builtinId="9" hidden="1"/>
    <cellStyle name="Followed Hyperlink" xfId="3968" builtinId="9" hidden="1"/>
    <cellStyle name="Followed Hyperlink" xfId="3972" builtinId="9" hidden="1"/>
    <cellStyle name="Followed Hyperlink" xfId="3976" builtinId="9" hidden="1"/>
    <cellStyle name="Followed Hyperlink" xfId="3980" builtinId="9" hidden="1"/>
    <cellStyle name="Followed Hyperlink" xfId="3984" builtinId="9" hidden="1"/>
    <cellStyle name="Followed Hyperlink" xfId="3988" builtinId="9" hidden="1"/>
    <cellStyle name="Followed Hyperlink" xfId="3992" builtinId="9" hidden="1"/>
    <cellStyle name="Followed Hyperlink" xfId="3996" builtinId="9" hidden="1"/>
    <cellStyle name="Followed Hyperlink" xfId="4000" builtinId="9" hidden="1"/>
    <cellStyle name="Followed Hyperlink" xfId="4004" builtinId="9" hidden="1"/>
    <cellStyle name="Followed Hyperlink" xfId="4008" builtinId="9" hidden="1"/>
    <cellStyle name="Followed Hyperlink" xfId="4012" builtinId="9" hidden="1"/>
    <cellStyle name="Followed Hyperlink" xfId="4016" builtinId="9" hidden="1"/>
    <cellStyle name="Followed Hyperlink" xfId="4020" builtinId="9" hidden="1"/>
    <cellStyle name="Followed Hyperlink" xfId="4024" builtinId="9" hidden="1"/>
    <cellStyle name="Followed Hyperlink" xfId="4028" builtinId="9" hidden="1"/>
    <cellStyle name="Followed Hyperlink" xfId="4032" builtinId="9" hidden="1"/>
    <cellStyle name="Followed Hyperlink" xfId="4036" builtinId="9" hidden="1"/>
    <cellStyle name="Followed Hyperlink" xfId="4040" builtinId="9" hidden="1"/>
    <cellStyle name="Followed Hyperlink" xfId="4044" builtinId="9" hidden="1"/>
    <cellStyle name="Followed Hyperlink" xfId="4048" builtinId="9" hidden="1"/>
    <cellStyle name="Followed Hyperlink" xfId="4052" builtinId="9" hidden="1"/>
    <cellStyle name="Followed Hyperlink" xfId="4056" builtinId="9" hidden="1"/>
    <cellStyle name="Followed Hyperlink" xfId="4060" builtinId="9" hidden="1"/>
    <cellStyle name="Followed Hyperlink" xfId="4064" builtinId="9" hidden="1"/>
    <cellStyle name="Followed Hyperlink" xfId="4068" builtinId="9" hidden="1"/>
    <cellStyle name="Followed Hyperlink" xfId="4072" builtinId="9" hidden="1"/>
    <cellStyle name="Followed Hyperlink" xfId="4076" builtinId="9" hidden="1"/>
    <cellStyle name="Followed Hyperlink" xfId="4080" builtinId="9" hidden="1"/>
    <cellStyle name="Followed Hyperlink" xfId="4084" builtinId="9" hidden="1"/>
    <cellStyle name="Followed Hyperlink" xfId="4088" builtinId="9" hidden="1"/>
    <cellStyle name="Followed Hyperlink" xfId="4092" builtinId="9" hidden="1"/>
    <cellStyle name="Followed Hyperlink" xfId="4096" builtinId="9" hidden="1"/>
    <cellStyle name="Followed Hyperlink" xfId="4100" builtinId="9" hidden="1"/>
    <cellStyle name="Followed Hyperlink" xfId="4104" builtinId="9" hidden="1"/>
    <cellStyle name="Followed Hyperlink" xfId="4108" builtinId="9" hidden="1"/>
    <cellStyle name="Followed Hyperlink" xfId="4112" builtinId="9" hidden="1"/>
    <cellStyle name="Followed Hyperlink" xfId="4116" builtinId="9" hidden="1"/>
    <cellStyle name="Followed Hyperlink" xfId="4120" builtinId="9" hidden="1"/>
    <cellStyle name="Followed Hyperlink" xfId="4124" builtinId="9" hidden="1"/>
    <cellStyle name="Followed Hyperlink" xfId="4128" builtinId="9" hidden="1"/>
    <cellStyle name="Followed Hyperlink" xfId="4132" builtinId="9" hidden="1"/>
    <cellStyle name="Followed Hyperlink" xfId="4136" builtinId="9" hidden="1"/>
    <cellStyle name="Followed Hyperlink" xfId="4140" builtinId="9" hidden="1"/>
    <cellStyle name="Followed Hyperlink" xfId="4144" builtinId="9" hidden="1"/>
    <cellStyle name="Followed Hyperlink" xfId="4148" builtinId="9" hidden="1"/>
    <cellStyle name="Followed Hyperlink" xfId="4152" builtinId="9" hidden="1"/>
    <cellStyle name="Followed Hyperlink" xfId="4156" builtinId="9" hidden="1"/>
    <cellStyle name="Followed Hyperlink" xfId="4160" builtinId="9" hidden="1"/>
    <cellStyle name="Followed Hyperlink" xfId="4164" builtinId="9" hidden="1"/>
    <cellStyle name="Followed Hyperlink" xfId="4168" builtinId="9" hidden="1"/>
    <cellStyle name="Followed Hyperlink" xfId="4172" builtinId="9" hidden="1"/>
    <cellStyle name="Followed Hyperlink" xfId="4176" builtinId="9" hidden="1"/>
    <cellStyle name="Followed Hyperlink" xfId="4180" builtinId="9" hidden="1"/>
    <cellStyle name="Followed Hyperlink" xfId="4184" builtinId="9" hidden="1"/>
    <cellStyle name="Followed Hyperlink" xfId="4188" builtinId="9" hidden="1"/>
    <cellStyle name="Followed Hyperlink" xfId="4192" builtinId="9" hidden="1"/>
    <cellStyle name="Followed Hyperlink" xfId="4196" builtinId="9" hidden="1"/>
    <cellStyle name="Followed Hyperlink" xfId="4200" builtinId="9" hidden="1"/>
    <cellStyle name="Followed Hyperlink" xfId="4204" builtinId="9" hidden="1"/>
    <cellStyle name="Followed Hyperlink" xfId="4208" builtinId="9" hidden="1"/>
    <cellStyle name="Followed Hyperlink" xfId="4212" builtinId="9" hidden="1"/>
    <cellStyle name="Followed Hyperlink" xfId="4216" builtinId="9" hidden="1"/>
    <cellStyle name="Followed Hyperlink" xfId="4220" builtinId="9" hidden="1"/>
    <cellStyle name="Followed Hyperlink" xfId="4224" builtinId="9" hidden="1"/>
    <cellStyle name="Followed Hyperlink" xfId="4228" builtinId="9" hidden="1"/>
    <cellStyle name="Followed Hyperlink" xfId="4232" builtinId="9" hidden="1"/>
    <cellStyle name="Followed Hyperlink" xfId="4236" builtinId="9" hidden="1"/>
    <cellStyle name="Followed Hyperlink" xfId="4240" builtinId="9" hidden="1"/>
    <cellStyle name="Followed Hyperlink" xfId="4244" builtinId="9" hidden="1"/>
    <cellStyle name="Followed Hyperlink" xfId="4248" builtinId="9" hidden="1"/>
    <cellStyle name="Followed Hyperlink" xfId="4252" builtinId="9" hidden="1"/>
    <cellStyle name="Followed Hyperlink" xfId="4256" builtinId="9" hidden="1"/>
    <cellStyle name="Followed Hyperlink" xfId="4260" builtinId="9" hidden="1"/>
    <cellStyle name="Followed Hyperlink" xfId="4264" builtinId="9" hidden="1"/>
    <cellStyle name="Followed Hyperlink" xfId="4268" builtinId="9" hidden="1"/>
    <cellStyle name="Followed Hyperlink" xfId="4272" builtinId="9" hidden="1"/>
    <cellStyle name="Followed Hyperlink" xfId="4276" builtinId="9" hidden="1"/>
    <cellStyle name="Followed Hyperlink" xfId="4280" builtinId="9" hidden="1"/>
    <cellStyle name="Followed Hyperlink" xfId="4284" builtinId="9" hidden="1"/>
    <cellStyle name="Followed Hyperlink" xfId="4288" builtinId="9" hidden="1"/>
    <cellStyle name="Followed Hyperlink" xfId="4292" builtinId="9" hidden="1"/>
    <cellStyle name="Followed Hyperlink" xfId="4296" builtinId="9" hidden="1"/>
    <cellStyle name="Followed Hyperlink" xfId="4300" builtinId="9" hidden="1"/>
    <cellStyle name="Followed Hyperlink" xfId="4304" builtinId="9" hidden="1"/>
    <cellStyle name="Followed Hyperlink" xfId="4308" builtinId="9" hidden="1"/>
    <cellStyle name="Followed Hyperlink" xfId="4312" builtinId="9" hidden="1"/>
    <cellStyle name="Followed Hyperlink" xfId="4316" builtinId="9" hidden="1"/>
    <cellStyle name="Followed Hyperlink" xfId="4320" builtinId="9" hidden="1"/>
    <cellStyle name="Followed Hyperlink" xfId="4324" builtinId="9" hidden="1"/>
    <cellStyle name="Followed Hyperlink" xfId="4328" builtinId="9" hidden="1"/>
    <cellStyle name="Followed Hyperlink" xfId="4332" builtinId="9" hidden="1"/>
    <cellStyle name="Followed Hyperlink" xfId="4336" builtinId="9" hidden="1"/>
    <cellStyle name="Followed Hyperlink" xfId="4340" builtinId="9" hidden="1"/>
    <cellStyle name="Followed Hyperlink" xfId="4344" builtinId="9" hidden="1"/>
    <cellStyle name="Followed Hyperlink" xfId="4348" builtinId="9" hidden="1"/>
    <cellStyle name="Followed Hyperlink" xfId="4352" builtinId="9" hidden="1"/>
    <cellStyle name="Followed Hyperlink" xfId="4356" builtinId="9" hidden="1"/>
    <cellStyle name="Followed Hyperlink" xfId="4360" builtinId="9" hidden="1"/>
    <cellStyle name="Followed Hyperlink" xfId="4364" builtinId="9" hidden="1"/>
    <cellStyle name="Followed Hyperlink" xfId="4368" builtinId="9" hidden="1"/>
    <cellStyle name="Followed Hyperlink" xfId="4372" builtinId="9" hidden="1"/>
    <cellStyle name="Followed Hyperlink" xfId="4376" builtinId="9" hidden="1"/>
    <cellStyle name="Followed Hyperlink" xfId="4380" builtinId="9" hidden="1"/>
    <cellStyle name="Followed Hyperlink" xfId="4384" builtinId="9" hidden="1"/>
    <cellStyle name="Followed Hyperlink" xfId="4388" builtinId="9" hidden="1"/>
    <cellStyle name="Followed Hyperlink" xfId="4392" builtinId="9" hidden="1"/>
    <cellStyle name="Followed Hyperlink" xfId="4396" builtinId="9" hidden="1"/>
    <cellStyle name="Followed Hyperlink" xfId="4400" builtinId="9" hidden="1"/>
    <cellStyle name="Followed Hyperlink" xfId="4404" builtinId="9" hidden="1"/>
    <cellStyle name="Followed Hyperlink" xfId="4408" builtinId="9" hidden="1"/>
    <cellStyle name="Followed Hyperlink" xfId="4412" builtinId="9" hidden="1"/>
    <cellStyle name="Followed Hyperlink" xfId="4417" builtinId="9" hidden="1"/>
    <cellStyle name="Followed Hyperlink" xfId="4421" builtinId="9" hidden="1"/>
    <cellStyle name="Followed Hyperlink" xfId="4425" builtinId="9" hidden="1"/>
    <cellStyle name="Followed Hyperlink" xfId="4429" builtinId="9" hidden="1"/>
    <cellStyle name="Followed Hyperlink" xfId="4433" builtinId="9" hidden="1"/>
    <cellStyle name="Followed Hyperlink" xfId="4437" builtinId="9" hidden="1"/>
    <cellStyle name="Followed Hyperlink" xfId="4441" builtinId="9" hidden="1"/>
    <cellStyle name="Followed Hyperlink" xfId="4445" builtinId="9" hidden="1"/>
    <cellStyle name="Followed Hyperlink" xfId="4449" builtinId="9" hidden="1"/>
    <cellStyle name="Followed Hyperlink" xfId="4453" builtinId="9" hidden="1"/>
    <cellStyle name="Followed Hyperlink" xfId="4457" builtinId="9" hidden="1"/>
    <cellStyle name="Followed Hyperlink" xfId="4461" builtinId="9" hidden="1"/>
    <cellStyle name="Followed Hyperlink" xfId="4465" builtinId="9" hidden="1"/>
    <cellStyle name="Followed Hyperlink" xfId="4469" builtinId="9" hidden="1"/>
    <cellStyle name="Followed Hyperlink" xfId="4473" builtinId="9" hidden="1"/>
    <cellStyle name="Followed Hyperlink" xfId="4477" builtinId="9" hidden="1"/>
    <cellStyle name="Followed Hyperlink" xfId="4481" builtinId="9" hidden="1"/>
    <cellStyle name="Followed Hyperlink" xfId="4485" builtinId="9" hidden="1"/>
    <cellStyle name="Followed Hyperlink" xfId="4489" builtinId="9" hidden="1"/>
    <cellStyle name="Followed Hyperlink" xfId="4493" builtinId="9" hidden="1"/>
    <cellStyle name="Followed Hyperlink" xfId="4497" builtinId="9" hidden="1"/>
    <cellStyle name="Followed Hyperlink" xfId="4501" builtinId="9" hidden="1"/>
    <cellStyle name="Followed Hyperlink" xfId="4505" builtinId="9" hidden="1"/>
    <cellStyle name="Followed Hyperlink" xfId="4509" builtinId="9" hidden="1"/>
    <cellStyle name="Followed Hyperlink" xfId="4513" builtinId="9" hidden="1"/>
    <cellStyle name="Followed Hyperlink" xfId="4517" builtinId="9" hidden="1"/>
    <cellStyle name="Followed Hyperlink" xfId="4521" builtinId="9" hidden="1"/>
    <cellStyle name="Followed Hyperlink" xfId="4525" builtinId="9" hidden="1"/>
    <cellStyle name="Followed Hyperlink" xfId="4529" builtinId="9" hidden="1"/>
    <cellStyle name="Followed Hyperlink" xfId="4533" builtinId="9" hidden="1"/>
    <cellStyle name="Followed Hyperlink" xfId="4537" builtinId="9" hidden="1"/>
    <cellStyle name="Followed Hyperlink" xfId="4541" builtinId="9" hidden="1"/>
    <cellStyle name="Followed Hyperlink" xfId="4545" builtinId="9" hidden="1"/>
    <cellStyle name="Followed Hyperlink" xfId="4549" builtinId="9" hidden="1"/>
    <cellStyle name="Followed Hyperlink" xfId="4553" builtinId="9" hidden="1"/>
    <cellStyle name="Followed Hyperlink" xfId="4557" builtinId="9" hidden="1"/>
    <cellStyle name="Followed Hyperlink" xfId="4561" builtinId="9" hidden="1"/>
    <cellStyle name="Followed Hyperlink" xfId="4565" builtinId="9" hidden="1"/>
    <cellStyle name="Followed Hyperlink" xfId="4569" builtinId="9" hidden="1"/>
    <cellStyle name="Followed Hyperlink" xfId="4573" builtinId="9" hidden="1"/>
    <cellStyle name="Followed Hyperlink" xfId="4577" builtinId="9" hidden="1"/>
    <cellStyle name="Followed Hyperlink" xfId="4581" builtinId="9" hidden="1"/>
    <cellStyle name="Followed Hyperlink" xfId="4585" builtinId="9" hidden="1"/>
    <cellStyle name="Followed Hyperlink" xfId="4589" builtinId="9" hidden="1"/>
    <cellStyle name="Followed Hyperlink" xfId="4593" builtinId="9" hidden="1"/>
    <cellStyle name="Followed Hyperlink" xfId="4597" builtinId="9" hidden="1"/>
    <cellStyle name="Followed Hyperlink" xfId="4601" builtinId="9" hidden="1"/>
    <cellStyle name="Followed Hyperlink" xfId="4605" builtinId="9" hidden="1"/>
    <cellStyle name="Followed Hyperlink" xfId="4609" builtinId="9" hidden="1"/>
    <cellStyle name="Followed Hyperlink" xfId="4613" builtinId="9" hidden="1"/>
    <cellStyle name="Followed Hyperlink" xfId="4617" builtinId="9" hidden="1"/>
    <cellStyle name="Followed Hyperlink" xfId="4621" builtinId="9" hidden="1"/>
    <cellStyle name="Followed Hyperlink" xfId="4625" builtinId="9" hidden="1"/>
    <cellStyle name="Followed Hyperlink" xfId="4629" builtinId="9" hidden="1"/>
    <cellStyle name="Followed Hyperlink" xfId="4633" builtinId="9" hidden="1"/>
    <cellStyle name="Followed Hyperlink" xfId="4637" builtinId="9" hidden="1"/>
    <cellStyle name="Followed Hyperlink" xfId="4641" builtinId="9" hidden="1"/>
    <cellStyle name="Followed Hyperlink" xfId="4645" builtinId="9" hidden="1"/>
    <cellStyle name="Followed Hyperlink" xfId="4649" builtinId="9" hidden="1"/>
    <cellStyle name="Followed Hyperlink" xfId="4653" builtinId="9" hidden="1"/>
    <cellStyle name="Followed Hyperlink" xfId="4657" builtinId="9" hidden="1"/>
    <cellStyle name="Followed Hyperlink" xfId="4661" builtinId="9" hidden="1"/>
    <cellStyle name="Followed Hyperlink" xfId="4665" builtinId="9" hidden="1"/>
    <cellStyle name="Followed Hyperlink" xfId="4669" builtinId="9" hidden="1"/>
    <cellStyle name="Followed Hyperlink" xfId="4673" builtinId="9" hidden="1"/>
    <cellStyle name="Followed Hyperlink" xfId="4677" builtinId="9" hidden="1"/>
    <cellStyle name="Followed Hyperlink" xfId="4681" builtinId="9" hidden="1"/>
    <cellStyle name="Followed Hyperlink" xfId="4685" builtinId="9" hidden="1"/>
    <cellStyle name="Followed Hyperlink" xfId="4689" builtinId="9" hidden="1"/>
    <cellStyle name="Followed Hyperlink" xfId="4693" builtinId="9" hidden="1"/>
    <cellStyle name="Followed Hyperlink" xfId="4697" builtinId="9" hidden="1"/>
    <cellStyle name="Followed Hyperlink" xfId="4701" builtinId="9" hidden="1"/>
    <cellStyle name="Followed Hyperlink" xfId="4705" builtinId="9" hidden="1"/>
    <cellStyle name="Followed Hyperlink" xfId="4709" builtinId="9" hidden="1"/>
    <cellStyle name="Followed Hyperlink" xfId="4713" builtinId="9" hidden="1"/>
    <cellStyle name="Followed Hyperlink" xfId="4717" builtinId="9" hidden="1"/>
    <cellStyle name="Followed Hyperlink" xfId="4721" builtinId="9" hidden="1"/>
    <cellStyle name="Followed Hyperlink" xfId="4725" builtinId="9" hidden="1"/>
    <cellStyle name="Followed Hyperlink" xfId="4729" builtinId="9" hidden="1"/>
    <cellStyle name="Followed Hyperlink" xfId="4733" builtinId="9" hidden="1"/>
    <cellStyle name="Followed Hyperlink" xfId="4737" builtinId="9" hidden="1"/>
    <cellStyle name="Followed Hyperlink" xfId="4741" builtinId="9" hidden="1"/>
    <cellStyle name="Followed Hyperlink" xfId="4745" builtinId="9" hidden="1"/>
    <cellStyle name="Followed Hyperlink" xfId="4749" builtinId="9" hidden="1"/>
    <cellStyle name="Followed Hyperlink" xfId="4753" builtinId="9" hidden="1"/>
    <cellStyle name="Followed Hyperlink" xfId="4757" builtinId="9" hidden="1"/>
    <cellStyle name="Followed Hyperlink" xfId="4761" builtinId="9" hidden="1"/>
    <cellStyle name="Followed Hyperlink" xfId="4765" builtinId="9" hidden="1"/>
    <cellStyle name="Followed Hyperlink" xfId="4769" builtinId="9" hidden="1"/>
    <cellStyle name="Followed Hyperlink" xfId="4773" builtinId="9" hidden="1"/>
    <cellStyle name="Followed Hyperlink" xfId="4777" builtinId="9" hidden="1"/>
    <cellStyle name="Followed Hyperlink" xfId="4781" builtinId="9" hidden="1"/>
    <cellStyle name="Followed Hyperlink" xfId="4785" builtinId="9" hidden="1"/>
    <cellStyle name="Followed Hyperlink" xfId="4789" builtinId="9" hidden="1"/>
    <cellStyle name="Followed Hyperlink" xfId="4793" builtinId="9" hidden="1"/>
    <cellStyle name="Followed Hyperlink" xfId="4797" builtinId="9" hidden="1"/>
    <cellStyle name="Followed Hyperlink" xfId="4801" builtinId="9" hidden="1"/>
    <cellStyle name="Followed Hyperlink" xfId="4805" builtinId="9" hidden="1"/>
    <cellStyle name="Followed Hyperlink" xfId="4809" builtinId="9" hidden="1"/>
    <cellStyle name="Followed Hyperlink" xfId="4813" builtinId="9" hidden="1"/>
    <cellStyle name="Followed Hyperlink" xfId="4817" builtinId="9" hidden="1"/>
    <cellStyle name="Followed Hyperlink" xfId="4821" builtinId="9" hidden="1"/>
    <cellStyle name="Followed Hyperlink" xfId="4825" builtinId="9" hidden="1"/>
    <cellStyle name="Followed Hyperlink" xfId="4829" builtinId="9" hidden="1"/>
    <cellStyle name="Followed Hyperlink" xfId="4833" builtinId="9" hidden="1"/>
    <cellStyle name="Followed Hyperlink" xfId="4837" builtinId="9" hidden="1"/>
    <cellStyle name="Followed Hyperlink" xfId="4841" builtinId="9" hidden="1"/>
    <cellStyle name="Followed Hyperlink" xfId="4845" builtinId="9" hidden="1"/>
    <cellStyle name="Followed Hyperlink" xfId="4849" builtinId="9" hidden="1"/>
    <cellStyle name="Followed Hyperlink" xfId="4853" builtinId="9" hidden="1"/>
    <cellStyle name="Followed Hyperlink" xfId="4857" builtinId="9" hidden="1"/>
    <cellStyle name="Followed Hyperlink" xfId="4861" builtinId="9" hidden="1"/>
    <cellStyle name="Followed Hyperlink" xfId="4865" builtinId="9" hidden="1"/>
    <cellStyle name="Followed Hyperlink" xfId="4869" builtinId="9" hidden="1"/>
    <cellStyle name="Followed Hyperlink" xfId="4873" builtinId="9" hidden="1"/>
    <cellStyle name="Followed Hyperlink" xfId="4877" builtinId="9" hidden="1"/>
    <cellStyle name="Followed Hyperlink" xfId="4881" builtinId="9" hidden="1"/>
    <cellStyle name="Followed Hyperlink" xfId="4885" builtinId="9" hidden="1"/>
    <cellStyle name="Followed Hyperlink" xfId="4889" builtinId="9" hidden="1"/>
    <cellStyle name="Followed Hyperlink" xfId="4893" builtinId="9" hidden="1"/>
    <cellStyle name="Followed Hyperlink" xfId="4897" builtinId="9" hidden="1"/>
    <cellStyle name="Followed Hyperlink" xfId="4901" builtinId="9" hidden="1"/>
    <cellStyle name="Followed Hyperlink" xfId="4906" builtinId="9" hidden="1"/>
    <cellStyle name="Followed Hyperlink" xfId="4910" builtinId="9" hidden="1"/>
    <cellStyle name="Followed Hyperlink" xfId="4914" builtinId="9" hidden="1"/>
    <cellStyle name="Followed Hyperlink" xfId="4918" builtinId="9" hidden="1"/>
    <cellStyle name="Followed Hyperlink" xfId="4922" builtinId="9" hidden="1"/>
    <cellStyle name="Followed Hyperlink" xfId="4926" builtinId="9" hidden="1"/>
    <cellStyle name="Followed Hyperlink" xfId="4930" builtinId="9" hidden="1"/>
    <cellStyle name="Followed Hyperlink" xfId="4934" builtinId="9" hidden="1"/>
    <cellStyle name="Followed Hyperlink" xfId="4938" builtinId="9" hidden="1"/>
    <cellStyle name="Followed Hyperlink" xfId="4942" builtinId="9" hidden="1"/>
    <cellStyle name="Followed Hyperlink" xfId="4946" builtinId="9" hidden="1"/>
    <cellStyle name="Followed Hyperlink" xfId="4950" builtinId="9" hidden="1"/>
    <cellStyle name="Followed Hyperlink" xfId="4954" builtinId="9" hidden="1"/>
    <cellStyle name="Followed Hyperlink" xfId="4958" builtinId="9" hidden="1"/>
    <cellStyle name="Followed Hyperlink" xfId="4962" builtinId="9" hidden="1"/>
    <cellStyle name="Followed Hyperlink" xfId="4966" builtinId="9" hidden="1"/>
    <cellStyle name="Followed Hyperlink" xfId="4970" builtinId="9" hidden="1"/>
    <cellStyle name="Followed Hyperlink" xfId="4974" builtinId="9" hidden="1"/>
    <cellStyle name="Followed Hyperlink" xfId="4978" builtinId="9" hidden="1"/>
    <cellStyle name="Followed Hyperlink" xfId="4982" builtinId="9" hidden="1"/>
    <cellStyle name="Followed Hyperlink" xfId="4986" builtinId="9" hidden="1"/>
    <cellStyle name="Followed Hyperlink" xfId="4990" builtinId="9" hidden="1"/>
    <cellStyle name="Followed Hyperlink" xfId="4994" builtinId="9" hidden="1"/>
    <cellStyle name="Followed Hyperlink" xfId="4998" builtinId="9" hidden="1"/>
    <cellStyle name="Followed Hyperlink" xfId="5002" builtinId="9" hidden="1"/>
    <cellStyle name="Followed Hyperlink" xfId="5006" builtinId="9" hidden="1"/>
    <cellStyle name="Followed Hyperlink" xfId="5010" builtinId="9" hidden="1"/>
    <cellStyle name="Followed Hyperlink" xfId="5014" builtinId="9" hidden="1"/>
    <cellStyle name="Followed Hyperlink" xfId="5018" builtinId="9" hidden="1"/>
    <cellStyle name="Followed Hyperlink" xfId="5022" builtinId="9" hidden="1"/>
    <cellStyle name="Followed Hyperlink" xfId="5026" builtinId="9" hidden="1"/>
    <cellStyle name="Followed Hyperlink" xfId="5030" builtinId="9" hidden="1"/>
    <cellStyle name="Followed Hyperlink" xfId="5034" builtinId="9" hidden="1"/>
    <cellStyle name="Followed Hyperlink" xfId="5038" builtinId="9" hidden="1"/>
    <cellStyle name="Followed Hyperlink" xfId="5042" builtinId="9" hidden="1"/>
    <cellStyle name="Followed Hyperlink" xfId="5046" builtinId="9" hidden="1"/>
    <cellStyle name="Followed Hyperlink" xfId="5050" builtinId="9" hidden="1"/>
    <cellStyle name="Followed Hyperlink" xfId="5054" builtinId="9" hidden="1"/>
    <cellStyle name="Followed Hyperlink" xfId="5058" builtinId="9" hidden="1"/>
    <cellStyle name="Followed Hyperlink" xfId="5063" builtinId="9" hidden="1"/>
    <cellStyle name="Followed Hyperlink" xfId="5067" builtinId="9" hidden="1"/>
    <cellStyle name="Followed Hyperlink" xfId="5071" builtinId="9" hidden="1"/>
    <cellStyle name="Followed Hyperlink" xfId="5075" builtinId="9" hidden="1"/>
    <cellStyle name="Followed Hyperlink" xfId="5079" builtinId="9" hidden="1"/>
    <cellStyle name="Followed Hyperlink" xfId="5083" builtinId="9" hidden="1"/>
    <cellStyle name="Followed Hyperlink" xfId="5087" builtinId="9" hidden="1"/>
    <cellStyle name="Followed Hyperlink" xfId="5091" builtinId="9" hidden="1"/>
    <cellStyle name="Followed Hyperlink" xfId="5095" builtinId="9" hidden="1"/>
    <cellStyle name="Followed Hyperlink" xfId="5099" builtinId="9" hidden="1"/>
    <cellStyle name="Followed Hyperlink" xfId="5103" builtinId="9" hidden="1"/>
    <cellStyle name="Followed Hyperlink" xfId="5107" builtinId="9" hidden="1"/>
    <cellStyle name="Followed Hyperlink" xfId="5111" builtinId="9" hidden="1"/>
    <cellStyle name="Followed Hyperlink" xfId="5115" builtinId="9" hidden="1"/>
    <cellStyle name="Followed Hyperlink" xfId="5119" builtinId="9" hidden="1"/>
    <cellStyle name="Followed Hyperlink" xfId="5123" builtinId="9" hidden="1"/>
    <cellStyle name="Followed Hyperlink" xfId="5127" builtinId="9" hidden="1"/>
    <cellStyle name="Followed Hyperlink" xfId="5131" builtinId="9" hidden="1"/>
    <cellStyle name="Followed Hyperlink" xfId="5135" builtinId="9" hidden="1"/>
    <cellStyle name="Followed Hyperlink" xfId="5139" builtinId="9" hidden="1"/>
    <cellStyle name="Followed Hyperlink" xfId="5143" builtinId="9" hidden="1"/>
    <cellStyle name="Followed Hyperlink" xfId="5147" builtinId="9" hidden="1"/>
    <cellStyle name="Followed Hyperlink" xfId="5151" builtinId="9" hidden="1"/>
    <cellStyle name="Followed Hyperlink" xfId="5155" builtinId="9" hidden="1"/>
    <cellStyle name="Followed Hyperlink" xfId="5159" builtinId="9" hidden="1"/>
    <cellStyle name="Followed Hyperlink" xfId="5163" builtinId="9" hidden="1"/>
    <cellStyle name="Followed Hyperlink" xfId="5167" builtinId="9" hidden="1"/>
    <cellStyle name="Followed Hyperlink" xfId="5171" builtinId="9" hidden="1"/>
    <cellStyle name="Followed Hyperlink" xfId="5175" builtinId="9" hidden="1"/>
    <cellStyle name="Followed Hyperlink" xfId="5179" builtinId="9" hidden="1"/>
    <cellStyle name="Followed Hyperlink" xfId="5183" builtinId="9" hidden="1"/>
    <cellStyle name="Followed Hyperlink" xfId="5187" builtinId="9" hidden="1"/>
    <cellStyle name="Followed Hyperlink" xfId="5191" builtinId="9" hidden="1"/>
    <cellStyle name="Followed Hyperlink" xfId="5195" builtinId="9" hidden="1"/>
    <cellStyle name="Followed Hyperlink" xfId="5199" builtinId="9" hidden="1"/>
    <cellStyle name="Followed Hyperlink" xfId="5203" builtinId="9" hidden="1"/>
    <cellStyle name="Followed Hyperlink" xfId="5207" builtinId="9" hidden="1"/>
    <cellStyle name="Followed Hyperlink" xfId="5211" builtinId="9" hidden="1"/>
    <cellStyle name="Followed Hyperlink" xfId="5215" builtinId="9" hidden="1"/>
    <cellStyle name="Followed Hyperlink" xfId="5219" builtinId="9" hidden="1"/>
    <cellStyle name="Followed Hyperlink" xfId="5223" builtinId="9" hidden="1"/>
    <cellStyle name="Followed Hyperlink" xfId="5227" builtinId="9" hidden="1"/>
    <cellStyle name="Followed Hyperlink" xfId="5231" builtinId="9" hidden="1"/>
    <cellStyle name="Followed Hyperlink" xfId="5235" builtinId="9" hidden="1"/>
    <cellStyle name="Followed Hyperlink" xfId="5239" builtinId="9" hidden="1"/>
    <cellStyle name="Followed Hyperlink" xfId="5243" builtinId="9" hidden="1"/>
    <cellStyle name="Followed Hyperlink" xfId="5247" builtinId="9" hidden="1"/>
    <cellStyle name="Followed Hyperlink" xfId="5251" builtinId="9" hidden="1"/>
    <cellStyle name="Followed Hyperlink" xfId="5255" builtinId="9" hidden="1"/>
    <cellStyle name="Followed Hyperlink" xfId="5259" builtinId="9" hidden="1"/>
    <cellStyle name="Followed Hyperlink" xfId="5263" builtinId="9" hidden="1"/>
    <cellStyle name="Followed Hyperlink" xfId="5267" builtinId="9" hidden="1"/>
    <cellStyle name="Followed Hyperlink" xfId="5271" builtinId="9" hidden="1"/>
    <cellStyle name="Followed Hyperlink" xfId="5275" builtinId="9" hidden="1"/>
    <cellStyle name="Followed Hyperlink" xfId="5279" builtinId="9" hidden="1"/>
    <cellStyle name="Followed Hyperlink" xfId="5283" builtinId="9" hidden="1"/>
    <cellStyle name="Followed Hyperlink" xfId="5287" builtinId="9" hidden="1"/>
    <cellStyle name="Followed Hyperlink" xfId="5291" builtinId="9" hidden="1"/>
    <cellStyle name="Followed Hyperlink" xfId="5295" builtinId="9" hidden="1"/>
    <cellStyle name="Followed Hyperlink" xfId="5299" builtinId="9" hidden="1"/>
    <cellStyle name="Followed Hyperlink" xfId="5303" builtinId="9" hidden="1"/>
    <cellStyle name="Followed Hyperlink" xfId="5307" builtinId="9" hidden="1"/>
    <cellStyle name="Followed Hyperlink" xfId="5311" builtinId="9" hidden="1"/>
    <cellStyle name="Followed Hyperlink" xfId="5315" builtinId="9" hidden="1"/>
    <cellStyle name="Followed Hyperlink" xfId="5319" builtinId="9" hidden="1"/>
    <cellStyle name="Followed Hyperlink" xfId="5323" builtinId="9" hidden="1"/>
    <cellStyle name="Followed Hyperlink" xfId="5327" builtinId="9" hidden="1"/>
    <cellStyle name="Followed Hyperlink" xfId="5331" builtinId="9" hidden="1"/>
    <cellStyle name="Followed Hyperlink" xfId="5335" builtinId="9" hidden="1"/>
    <cellStyle name="Followed Hyperlink" xfId="5339" builtinId="9" hidden="1"/>
    <cellStyle name="Followed Hyperlink" xfId="5343" builtinId="9" hidden="1"/>
    <cellStyle name="Followed Hyperlink" xfId="5347" builtinId="9" hidden="1"/>
    <cellStyle name="Followed Hyperlink" xfId="5351" builtinId="9" hidden="1"/>
    <cellStyle name="Followed Hyperlink" xfId="5355" builtinId="9" hidden="1"/>
    <cellStyle name="Followed Hyperlink" xfId="5359" builtinId="9" hidden="1"/>
    <cellStyle name="Followed Hyperlink" xfId="5363" builtinId="9" hidden="1"/>
    <cellStyle name="Followed Hyperlink" xfId="5367" builtinId="9" hidden="1"/>
    <cellStyle name="Followed Hyperlink" xfId="5371" builtinId="9" hidden="1"/>
    <cellStyle name="Followed Hyperlink" xfId="5375" builtinId="9" hidden="1"/>
    <cellStyle name="Followed Hyperlink" xfId="5379" builtinId="9" hidden="1"/>
    <cellStyle name="Followed Hyperlink" xfId="5383" builtinId="9" hidden="1"/>
    <cellStyle name="Followed Hyperlink" xfId="5387" builtinId="9" hidden="1"/>
    <cellStyle name="Followed Hyperlink" xfId="5391" builtinId="9" hidden="1"/>
    <cellStyle name="Followed Hyperlink" xfId="5395" builtinId="9" hidden="1"/>
    <cellStyle name="Followed Hyperlink" xfId="5399" builtinId="9" hidden="1"/>
    <cellStyle name="Followed Hyperlink" xfId="5403" builtinId="9" hidden="1"/>
    <cellStyle name="Followed Hyperlink" xfId="5407" builtinId="9" hidden="1"/>
    <cellStyle name="Followed Hyperlink" xfId="5411" builtinId="9" hidden="1"/>
    <cellStyle name="Followed Hyperlink" xfId="5415" builtinId="9" hidden="1"/>
    <cellStyle name="Followed Hyperlink" xfId="5419" builtinId="9" hidden="1"/>
    <cellStyle name="Followed Hyperlink" xfId="5423" builtinId="9" hidden="1"/>
    <cellStyle name="Followed Hyperlink" xfId="5427" builtinId="9" hidden="1"/>
    <cellStyle name="Followed Hyperlink" xfId="5431" builtinId="9" hidden="1"/>
    <cellStyle name="Followed Hyperlink" xfId="5435" builtinId="9" hidden="1"/>
    <cellStyle name="Followed Hyperlink" xfId="5439" builtinId="9" hidden="1"/>
    <cellStyle name="Followed Hyperlink" xfId="5443" builtinId="9" hidden="1"/>
    <cellStyle name="Followed Hyperlink" xfId="5447" builtinId="9" hidden="1"/>
    <cellStyle name="Followed Hyperlink" xfId="5451" builtinId="9" hidden="1"/>
    <cellStyle name="Followed Hyperlink" xfId="5455" builtinId="9" hidden="1"/>
    <cellStyle name="Followed Hyperlink" xfId="5459" builtinId="9" hidden="1"/>
    <cellStyle name="Followed Hyperlink" xfId="5463" builtinId="9" hidden="1"/>
    <cellStyle name="Followed Hyperlink" xfId="5467" builtinId="9" hidden="1"/>
    <cellStyle name="Followed Hyperlink" xfId="5471" builtinId="9" hidden="1"/>
    <cellStyle name="Followed Hyperlink" xfId="5475" builtinId="9" hidden="1"/>
    <cellStyle name="Followed Hyperlink" xfId="5479" builtinId="9" hidden="1"/>
    <cellStyle name="Followed Hyperlink" xfId="5483" builtinId="9" hidden="1"/>
    <cellStyle name="Followed Hyperlink" xfId="5487" builtinId="9" hidden="1"/>
    <cellStyle name="Followed Hyperlink" xfId="5491" builtinId="9" hidden="1"/>
    <cellStyle name="Followed Hyperlink" xfId="5495" builtinId="9" hidden="1"/>
    <cellStyle name="Followed Hyperlink" xfId="5499" builtinId="9" hidden="1"/>
    <cellStyle name="Followed Hyperlink" xfId="5503" builtinId="9" hidden="1"/>
    <cellStyle name="Followed Hyperlink" xfId="5507" builtinId="9" hidden="1"/>
    <cellStyle name="Followed Hyperlink" xfId="5511" builtinId="9" hidden="1"/>
    <cellStyle name="Followed Hyperlink" xfId="5515" builtinId="9" hidden="1"/>
    <cellStyle name="Followed Hyperlink" xfId="5519" builtinId="9" hidden="1"/>
    <cellStyle name="Followed Hyperlink" xfId="5523" builtinId="9" hidden="1"/>
    <cellStyle name="Followed Hyperlink" xfId="5527" builtinId="9" hidden="1"/>
    <cellStyle name="Followed Hyperlink" xfId="5531" builtinId="9" hidden="1"/>
    <cellStyle name="Followed Hyperlink" xfId="5535" builtinId="9" hidden="1"/>
    <cellStyle name="Followed Hyperlink" xfId="5539" builtinId="9" hidden="1"/>
    <cellStyle name="Followed Hyperlink" xfId="5543" builtinId="9" hidden="1"/>
    <cellStyle name="Followed Hyperlink" xfId="5547" builtinId="9" hidden="1"/>
    <cellStyle name="Followed Hyperlink" xfId="5551" builtinId="9" hidden="1"/>
    <cellStyle name="Followed Hyperlink" xfId="5555" builtinId="9" hidden="1"/>
    <cellStyle name="Followed Hyperlink" xfId="5559" builtinId="9" hidden="1"/>
    <cellStyle name="Followed Hyperlink" xfId="5563" builtinId="9" hidden="1"/>
    <cellStyle name="Followed Hyperlink" xfId="5567" builtinId="9" hidden="1"/>
    <cellStyle name="Followed Hyperlink" xfId="5571" builtinId="9" hidden="1"/>
    <cellStyle name="Followed Hyperlink" xfId="5575" builtinId="9" hidden="1"/>
    <cellStyle name="Followed Hyperlink" xfId="5579" builtinId="9" hidden="1"/>
    <cellStyle name="Followed Hyperlink" xfId="5583" builtinId="9" hidden="1"/>
    <cellStyle name="Followed Hyperlink" xfId="5587" builtinId="9" hidden="1"/>
    <cellStyle name="Followed Hyperlink" xfId="5591" builtinId="9" hidden="1"/>
    <cellStyle name="Followed Hyperlink" xfId="5595" builtinId="9" hidden="1"/>
    <cellStyle name="Followed Hyperlink" xfId="5599" builtinId="9" hidden="1"/>
    <cellStyle name="Followed Hyperlink" xfId="5603" builtinId="9" hidden="1"/>
    <cellStyle name="Followed Hyperlink" xfId="5607" builtinId="9" hidden="1"/>
    <cellStyle name="Followed Hyperlink" xfId="5611" builtinId="9" hidden="1"/>
    <cellStyle name="Followed Hyperlink" xfId="5615" builtinId="9" hidden="1"/>
    <cellStyle name="Followed Hyperlink" xfId="5619" builtinId="9" hidden="1"/>
    <cellStyle name="Followed Hyperlink" xfId="5623" builtinId="9" hidden="1"/>
    <cellStyle name="Followed Hyperlink" xfId="5627" builtinId="9" hidden="1"/>
    <cellStyle name="Followed Hyperlink" xfId="5631" builtinId="9" hidden="1"/>
    <cellStyle name="Followed Hyperlink" xfId="5635" builtinId="9" hidden="1"/>
    <cellStyle name="Followed Hyperlink" xfId="5639" builtinId="9" hidden="1"/>
    <cellStyle name="Followed Hyperlink" xfId="5643" builtinId="9" hidden="1"/>
    <cellStyle name="Followed Hyperlink" xfId="5647" builtinId="9" hidden="1"/>
    <cellStyle name="Followed Hyperlink" xfId="5651" builtinId="9" hidden="1"/>
    <cellStyle name="Followed Hyperlink" xfId="5655" builtinId="9" hidden="1"/>
    <cellStyle name="Followed Hyperlink" xfId="5659" builtinId="9" hidden="1"/>
    <cellStyle name="Followed Hyperlink" xfId="5663" builtinId="9" hidden="1"/>
    <cellStyle name="Followed Hyperlink" xfId="5667" builtinId="9" hidden="1"/>
    <cellStyle name="Followed Hyperlink" xfId="5671" builtinId="9" hidden="1"/>
    <cellStyle name="Followed Hyperlink" xfId="5675" builtinId="9" hidden="1"/>
    <cellStyle name="Followed Hyperlink" xfId="5679" builtinId="9" hidden="1"/>
    <cellStyle name="Followed Hyperlink" xfId="5683" builtinId="9" hidden="1"/>
    <cellStyle name="Followed Hyperlink" xfId="5687" builtinId="9" hidden="1"/>
    <cellStyle name="Followed Hyperlink" xfId="5691" builtinId="9" hidden="1"/>
    <cellStyle name="Followed Hyperlink" xfId="5695" builtinId="9" hidden="1"/>
    <cellStyle name="Followed Hyperlink" xfId="5699" builtinId="9" hidden="1"/>
    <cellStyle name="Followed Hyperlink" xfId="5703" builtinId="9" hidden="1"/>
    <cellStyle name="Followed Hyperlink" xfId="5707" builtinId="9" hidden="1"/>
    <cellStyle name="Followed Hyperlink" xfId="5711" builtinId="9" hidden="1"/>
    <cellStyle name="Followed Hyperlink" xfId="5715" builtinId="9" hidden="1"/>
    <cellStyle name="Followed Hyperlink" xfId="5719" builtinId="9" hidden="1"/>
    <cellStyle name="Followed Hyperlink" xfId="5723" builtinId="9" hidden="1"/>
    <cellStyle name="Followed Hyperlink" xfId="5727" builtinId="9" hidden="1"/>
    <cellStyle name="Followed Hyperlink" xfId="5731" builtinId="9" hidden="1"/>
    <cellStyle name="Followed Hyperlink" xfId="5735" builtinId="9" hidden="1"/>
    <cellStyle name="Followed Hyperlink" xfId="5739" builtinId="9" hidden="1"/>
    <cellStyle name="Followed Hyperlink" xfId="5743" builtinId="9" hidden="1"/>
    <cellStyle name="Followed Hyperlink" xfId="5747" builtinId="9" hidden="1"/>
    <cellStyle name="Followed Hyperlink" xfId="5751" builtinId="9" hidden="1"/>
    <cellStyle name="Followed Hyperlink" xfId="5755" builtinId="9" hidden="1"/>
    <cellStyle name="Followed Hyperlink" xfId="5759" builtinId="9" hidden="1"/>
    <cellStyle name="Followed Hyperlink" xfId="5763" builtinId="9" hidden="1"/>
    <cellStyle name="Followed Hyperlink" xfId="5767" builtinId="9" hidden="1"/>
    <cellStyle name="Followed Hyperlink" xfId="5771" builtinId="9" hidden="1"/>
    <cellStyle name="Followed Hyperlink" xfId="5775" builtinId="9" hidden="1"/>
    <cellStyle name="Followed Hyperlink" xfId="5779" builtinId="9" hidden="1"/>
    <cellStyle name="Followed Hyperlink" xfId="5783" builtinId="9" hidden="1"/>
    <cellStyle name="Followed Hyperlink" xfId="5787" builtinId="9" hidden="1"/>
    <cellStyle name="Followed Hyperlink" xfId="5791" builtinId="9" hidden="1"/>
    <cellStyle name="Followed Hyperlink" xfId="5795" builtinId="9" hidden="1"/>
    <cellStyle name="Followed Hyperlink" xfId="5799" builtinId="9" hidden="1"/>
    <cellStyle name="Followed Hyperlink" xfId="5803" builtinId="9" hidden="1"/>
    <cellStyle name="Followed Hyperlink" xfId="5807" builtinId="9" hidden="1"/>
    <cellStyle name="Followed Hyperlink" xfId="5811" builtinId="9" hidden="1"/>
    <cellStyle name="Followed Hyperlink" xfId="5815" builtinId="9" hidden="1"/>
    <cellStyle name="Followed Hyperlink" xfId="5819" builtinId="9" hidden="1"/>
    <cellStyle name="Followed Hyperlink" xfId="5823" builtinId="9" hidden="1"/>
    <cellStyle name="Followed Hyperlink" xfId="5827" builtinId="9" hidden="1"/>
    <cellStyle name="Followed Hyperlink" xfId="5831" builtinId="9" hidden="1"/>
    <cellStyle name="Followed Hyperlink" xfId="5835" builtinId="9" hidden="1"/>
    <cellStyle name="Followed Hyperlink" xfId="5839" builtinId="9" hidden="1"/>
    <cellStyle name="Followed Hyperlink" xfId="5843" builtinId="9" hidden="1"/>
    <cellStyle name="Followed Hyperlink" xfId="5847" builtinId="9" hidden="1"/>
    <cellStyle name="Followed Hyperlink" xfId="5851" builtinId="9" hidden="1"/>
    <cellStyle name="Followed Hyperlink" xfId="5855" builtinId="9" hidden="1"/>
    <cellStyle name="Followed Hyperlink" xfId="5859" builtinId="9" hidden="1"/>
    <cellStyle name="Followed Hyperlink" xfId="5863" builtinId="9" hidden="1"/>
    <cellStyle name="Followed Hyperlink" xfId="5867" builtinId="9" hidden="1"/>
    <cellStyle name="Followed Hyperlink" xfId="5871" builtinId="9" hidden="1"/>
    <cellStyle name="Followed Hyperlink" xfId="5875" builtinId="9" hidden="1"/>
    <cellStyle name="Followed Hyperlink" xfId="5879" builtinId="9" hidden="1"/>
    <cellStyle name="Followed Hyperlink" xfId="5883" builtinId="9" hidden="1"/>
    <cellStyle name="Followed Hyperlink" xfId="5887" builtinId="9" hidden="1"/>
    <cellStyle name="Followed Hyperlink" xfId="5891" builtinId="9" hidden="1"/>
    <cellStyle name="Followed Hyperlink" xfId="5895" builtinId="9" hidden="1"/>
    <cellStyle name="Followed Hyperlink" xfId="5899" builtinId="9" hidden="1"/>
    <cellStyle name="Followed Hyperlink" xfId="5903" builtinId="9" hidden="1"/>
    <cellStyle name="Followed Hyperlink" xfId="5907" builtinId="9" hidden="1"/>
    <cellStyle name="Followed Hyperlink" xfId="5911" builtinId="9" hidden="1"/>
    <cellStyle name="Followed Hyperlink" xfId="5915" builtinId="9" hidden="1"/>
    <cellStyle name="Followed Hyperlink" xfId="5919" builtinId="9" hidden="1"/>
    <cellStyle name="Followed Hyperlink" xfId="5925" builtinId="9" hidden="1"/>
    <cellStyle name="Followed Hyperlink" xfId="5928" builtinId="9" hidden="1"/>
    <cellStyle name="Followed Hyperlink" xfId="5933" builtinId="9" hidden="1"/>
    <cellStyle name="Followed Hyperlink" xfId="5937" builtinId="9" hidden="1"/>
    <cellStyle name="Followed Hyperlink" xfId="5941" builtinId="9" hidden="1"/>
    <cellStyle name="Followed Hyperlink" xfId="5945" builtinId="9" hidden="1"/>
    <cellStyle name="Followed Hyperlink" xfId="5949" builtinId="9" hidden="1"/>
    <cellStyle name="Followed Hyperlink" xfId="5953" builtinId="9" hidden="1"/>
    <cellStyle name="Followed Hyperlink" xfId="5957" builtinId="9" hidden="1"/>
    <cellStyle name="Followed Hyperlink" xfId="5961" builtinId="9" hidden="1"/>
    <cellStyle name="Followed Hyperlink" xfId="5965" builtinId="9" hidden="1"/>
    <cellStyle name="Followed Hyperlink" xfId="5969" builtinId="9" hidden="1"/>
    <cellStyle name="Followed Hyperlink" xfId="5973" builtinId="9" hidden="1"/>
    <cellStyle name="Followed Hyperlink" xfId="5977" builtinId="9" hidden="1"/>
    <cellStyle name="Followed Hyperlink" xfId="5981" builtinId="9" hidden="1"/>
    <cellStyle name="Followed Hyperlink" xfId="5985" builtinId="9" hidden="1"/>
    <cellStyle name="Followed Hyperlink" xfId="5989" builtinId="9" hidden="1"/>
    <cellStyle name="Followed Hyperlink" xfId="5993" builtinId="9" hidden="1"/>
    <cellStyle name="Followed Hyperlink" xfId="5997" builtinId="9" hidden="1"/>
    <cellStyle name="Followed Hyperlink" xfId="6001" builtinId="9" hidden="1"/>
    <cellStyle name="Followed Hyperlink" xfId="6005" builtinId="9" hidden="1"/>
    <cellStyle name="Followed Hyperlink" xfId="6009" builtinId="9" hidden="1"/>
    <cellStyle name="Followed Hyperlink" xfId="6013" builtinId="9" hidden="1"/>
    <cellStyle name="Followed Hyperlink" xfId="6017" builtinId="9" hidden="1"/>
    <cellStyle name="Followed Hyperlink" xfId="6021" builtinId="9" hidden="1"/>
    <cellStyle name="Followed Hyperlink" xfId="6025" builtinId="9" hidden="1"/>
    <cellStyle name="Followed Hyperlink" xfId="6029" builtinId="9" hidden="1"/>
    <cellStyle name="Followed Hyperlink" xfId="6033" builtinId="9" hidden="1"/>
    <cellStyle name="Followed Hyperlink" xfId="6037" builtinId="9" hidden="1"/>
    <cellStyle name="Followed Hyperlink" xfId="6041" builtinId="9" hidden="1"/>
    <cellStyle name="Followed Hyperlink" xfId="6045" builtinId="9" hidden="1"/>
    <cellStyle name="Followed Hyperlink" xfId="6049" builtinId="9" hidden="1"/>
    <cellStyle name="Followed Hyperlink" xfId="6053" builtinId="9" hidden="1"/>
    <cellStyle name="Followed Hyperlink" xfId="6057" builtinId="9" hidden="1"/>
    <cellStyle name="Followed Hyperlink" xfId="6061" builtinId="9" hidden="1"/>
    <cellStyle name="Followed Hyperlink" xfId="6065" builtinId="9" hidden="1"/>
    <cellStyle name="Followed Hyperlink" xfId="6069" builtinId="9" hidden="1"/>
    <cellStyle name="Followed Hyperlink" xfId="6073" builtinId="9" hidden="1"/>
    <cellStyle name="Followed Hyperlink" xfId="6077" builtinId="9" hidden="1"/>
    <cellStyle name="Followed Hyperlink" xfId="6081" builtinId="9" hidden="1"/>
    <cellStyle name="Followed Hyperlink" xfId="6085" builtinId="9" hidden="1"/>
    <cellStyle name="Followed Hyperlink" xfId="6089" builtinId="9" hidden="1"/>
    <cellStyle name="Followed Hyperlink" xfId="6093" builtinId="9" hidden="1"/>
    <cellStyle name="Followed Hyperlink" xfId="6097" builtinId="9" hidden="1"/>
    <cellStyle name="Followed Hyperlink" xfId="6101" builtinId="9" hidden="1"/>
    <cellStyle name="Followed Hyperlink" xfId="6105" builtinId="9" hidden="1"/>
    <cellStyle name="Followed Hyperlink" xfId="6109" builtinId="9" hidden="1"/>
    <cellStyle name="Followed Hyperlink" xfId="6113" builtinId="9" hidden="1"/>
    <cellStyle name="Followed Hyperlink" xfId="6117" builtinId="9" hidden="1"/>
    <cellStyle name="Followed Hyperlink" xfId="6121" builtinId="9" hidden="1"/>
    <cellStyle name="Followed Hyperlink" xfId="6125" builtinId="9" hidden="1"/>
    <cellStyle name="Followed Hyperlink" xfId="6129" builtinId="9" hidden="1"/>
    <cellStyle name="Followed Hyperlink" xfId="6133" builtinId="9" hidden="1"/>
    <cellStyle name="Followed Hyperlink" xfId="6137" builtinId="9" hidden="1"/>
    <cellStyle name="Followed Hyperlink" xfId="6141" builtinId="9" hidden="1"/>
    <cellStyle name="Followed Hyperlink" xfId="6145" builtinId="9" hidden="1"/>
    <cellStyle name="Followed Hyperlink" xfId="6149" builtinId="9" hidden="1"/>
    <cellStyle name="Followed Hyperlink" xfId="6153" builtinId="9" hidden="1"/>
    <cellStyle name="Followed Hyperlink" xfId="6158" builtinId="9" hidden="1"/>
    <cellStyle name="Followed Hyperlink" xfId="6162" builtinId="9" hidden="1"/>
    <cellStyle name="Followed Hyperlink" xfId="6166" builtinId="9" hidden="1"/>
    <cellStyle name="Followed Hyperlink" xfId="6170" builtinId="9" hidden="1"/>
    <cellStyle name="Followed Hyperlink" xfId="6174" builtinId="9" hidden="1"/>
    <cellStyle name="Followed Hyperlink" xfId="6178" builtinId="9" hidden="1"/>
    <cellStyle name="Followed Hyperlink" xfId="6211" builtinId="9" hidden="1"/>
    <cellStyle name="Followed Hyperlink" xfId="6218" builtinId="9" hidden="1"/>
    <cellStyle name="Followed Hyperlink" xfId="6222" builtinId="9" hidden="1"/>
    <cellStyle name="Followed Hyperlink" xfId="6227" builtinId="9" hidden="1"/>
    <cellStyle name="Followed Hyperlink" xfId="6231" builtinId="9" hidden="1"/>
    <cellStyle name="Followed Hyperlink" xfId="6235" builtinId="9" hidden="1"/>
    <cellStyle name="Followed Hyperlink" xfId="6239" builtinId="9" hidden="1"/>
    <cellStyle name="Followed Hyperlink" xfId="6243" builtinId="9" hidden="1"/>
    <cellStyle name="Followed Hyperlink" xfId="6247" builtinId="9" hidden="1"/>
    <cellStyle name="Followed Hyperlink" xfId="6251" builtinId="9" hidden="1"/>
    <cellStyle name="Followed Hyperlink" xfId="6255" builtinId="9" hidden="1"/>
    <cellStyle name="Followed Hyperlink" xfId="6259" builtinId="9" hidden="1"/>
    <cellStyle name="Followed Hyperlink" xfId="6263" builtinId="9" hidden="1"/>
    <cellStyle name="Followed Hyperlink" xfId="6267" builtinId="9" hidden="1"/>
    <cellStyle name="Followed Hyperlink" xfId="6271" builtinId="9" hidden="1"/>
    <cellStyle name="Followed Hyperlink" xfId="6275" builtinId="9" hidden="1"/>
    <cellStyle name="Followed Hyperlink" xfId="6279" builtinId="9" hidden="1"/>
    <cellStyle name="Followed Hyperlink" xfId="6283" builtinId="9" hidden="1"/>
    <cellStyle name="Followed Hyperlink" xfId="6287" builtinId="9" hidden="1"/>
    <cellStyle name="Followed Hyperlink" xfId="6291" builtinId="9" hidden="1"/>
    <cellStyle name="Followed Hyperlink" xfId="6295" builtinId="9" hidden="1"/>
    <cellStyle name="Followed Hyperlink" xfId="6299" builtinId="9" hidden="1"/>
    <cellStyle name="Followed Hyperlink" xfId="6303" builtinId="9" hidden="1"/>
    <cellStyle name="Followed Hyperlink" xfId="6307" builtinId="9" hidden="1"/>
    <cellStyle name="Followed Hyperlink" xfId="6311" builtinId="9" hidden="1"/>
    <cellStyle name="Followed Hyperlink" xfId="6315" builtinId="9" hidden="1"/>
    <cellStyle name="Followed Hyperlink" xfId="6319" builtinId="9" hidden="1"/>
    <cellStyle name="Followed Hyperlink" xfId="6212" builtinId="9" hidden="1"/>
    <cellStyle name="Followed Hyperlink" xfId="6323" builtinId="9" hidden="1"/>
    <cellStyle name="Followed Hyperlink" xfId="6327" builtinId="9" hidden="1"/>
    <cellStyle name="Followed Hyperlink" xfId="6331" builtinId="9" hidden="1"/>
    <cellStyle name="Followed Hyperlink" xfId="6335" builtinId="9" hidden="1"/>
    <cellStyle name="Followed Hyperlink" xfId="6339" builtinId="9" hidden="1"/>
    <cellStyle name="Followed Hyperlink" xfId="6343" builtinId="9" hidden="1"/>
    <cellStyle name="Followed Hyperlink" xfId="6347" builtinId="9" hidden="1"/>
    <cellStyle name="Followed Hyperlink" xfId="6351" builtinId="9" hidden="1"/>
    <cellStyle name="Followed Hyperlink" xfId="6355" builtinId="9" hidden="1"/>
    <cellStyle name="Followed Hyperlink" xfId="6359" builtinId="9" hidden="1"/>
    <cellStyle name="Followed Hyperlink" xfId="6363" builtinId="9" hidden="1"/>
    <cellStyle name="Followed Hyperlink" xfId="6367" builtinId="9" hidden="1"/>
    <cellStyle name="Followed Hyperlink" xfId="6371" builtinId="9" hidden="1"/>
    <cellStyle name="Followed Hyperlink" xfId="6375" builtinId="9" hidden="1"/>
    <cellStyle name="Followed Hyperlink" xfId="6379" builtinId="9" hidden="1"/>
    <cellStyle name="Followed Hyperlink" xfId="6383" builtinId="9" hidden="1"/>
    <cellStyle name="Followed Hyperlink" xfId="6387" builtinId="9" hidden="1"/>
    <cellStyle name="Followed Hyperlink" xfId="6391" builtinId="9" hidden="1"/>
    <cellStyle name="Followed Hyperlink" xfId="6395" builtinId="9" hidden="1"/>
    <cellStyle name="Followed Hyperlink" xfId="6399" builtinId="9" hidden="1"/>
    <cellStyle name="Followed Hyperlink" xfId="6403" builtinId="9" hidden="1"/>
    <cellStyle name="Followed Hyperlink" xfId="6407" builtinId="9" hidden="1"/>
    <cellStyle name="Followed Hyperlink" xfId="6411" builtinId="9" hidden="1"/>
    <cellStyle name="Followed Hyperlink" xfId="6415" builtinId="9" hidden="1"/>
    <cellStyle name="Followed Hyperlink" xfId="6419" builtinId="9" hidden="1"/>
    <cellStyle name="Followed Hyperlink" xfId="6423" builtinId="9" hidden="1"/>
    <cellStyle name="Followed Hyperlink" xfId="6427" builtinId="9" hidden="1"/>
    <cellStyle name="Followed Hyperlink" xfId="6431" builtinId="9" hidden="1"/>
    <cellStyle name="Followed Hyperlink" xfId="6435" builtinId="9" hidden="1"/>
    <cellStyle name="Followed Hyperlink" xfId="6439" builtinId="9" hidden="1"/>
    <cellStyle name="Followed Hyperlink" xfId="6443" builtinId="9" hidden="1"/>
    <cellStyle name="Followed Hyperlink" xfId="6447" builtinId="9" hidden="1"/>
    <cellStyle name="Followed Hyperlink" xfId="6451" builtinId="9" hidden="1"/>
    <cellStyle name="Followed Hyperlink" xfId="6455" builtinId="9" hidden="1"/>
    <cellStyle name="Followed Hyperlink" xfId="6459" builtinId="9" hidden="1"/>
    <cellStyle name="Followed Hyperlink" xfId="6463" builtinId="9" hidden="1"/>
    <cellStyle name="Followed Hyperlink" xfId="6467" builtinId="9" hidden="1"/>
    <cellStyle name="Followed Hyperlink" xfId="6471" builtinId="9" hidden="1"/>
    <cellStyle name="Followed Hyperlink" xfId="6475" builtinId="9" hidden="1"/>
    <cellStyle name="Followed Hyperlink" xfId="6479" builtinId="9" hidden="1"/>
    <cellStyle name="Followed Hyperlink" xfId="6483" builtinId="9" hidden="1"/>
    <cellStyle name="Followed Hyperlink" xfId="6487" builtinId="9" hidden="1"/>
    <cellStyle name="Followed Hyperlink" xfId="6492" builtinId="9" hidden="1"/>
    <cellStyle name="Followed Hyperlink" xfId="6496" builtinId="9" hidden="1"/>
    <cellStyle name="Followed Hyperlink" xfId="6500" builtinId="9" hidden="1"/>
    <cellStyle name="Followed Hyperlink" xfId="6504" builtinId="9" hidden="1"/>
    <cellStyle name="Followed Hyperlink" xfId="6508" builtinId="9" hidden="1"/>
    <cellStyle name="Followed Hyperlink" xfId="6512" builtinId="9" hidden="1"/>
    <cellStyle name="Followed Hyperlink" xfId="6516" builtinId="9" hidden="1"/>
    <cellStyle name="Followed Hyperlink" xfId="6520" builtinId="9" hidden="1"/>
    <cellStyle name="Followed Hyperlink" xfId="6524" builtinId="9" hidden="1"/>
    <cellStyle name="Followed Hyperlink" xfId="6528" builtinId="9" hidden="1"/>
    <cellStyle name="Followed Hyperlink" xfId="6532" builtinId="9" hidden="1"/>
    <cellStyle name="Followed Hyperlink" xfId="6536" builtinId="9" hidden="1"/>
    <cellStyle name="Followed Hyperlink" xfId="6540" builtinId="9" hidden="1"/>
    <cellStyle name="Followed Hyperlink" xfId="6544" builtinId="9" hidden="1"/>
    <cellStyle name="Followed Hyperlink" xfId="6548" builtinId="9" hidden="1"/>
    <cellStyle name="Followed Hyperlink" xfId="6552" builtinId="9" hidden="1"/>
    <cellStyle name="Followed Hyperlink" xfId="6556" builtinId="9" hidden="1"/>
    <cellStyle name="Followed Hyperlink" xfId="6560" builtinId="9" hidden="1"/>
    <cellStyle name="Followed Hyperlink" xfId="6564" builtinId="9" hidden="1"/>
    <cellStyle name="Followed Hyperlink" xfId="6568" builtinId="9" hidden="1"/>
    <cellStyle name="Followed Hyperlink" xfId="6572" builtinId="9" hidden="1"/>
    <cellStyle name="Followed Hyperlink" xfId="6576" builtinId="9" hidden="1"/>
    <cellStyle name="Followed Hyperlink" xfId="6581" builtinId="9" hidden="1"/>
    <cellStyle name="Followed Hyperlink" xfId="6585" builtinId="9" hidden="1"/>
    <cellStyle name="Followed Hyperlink" xfId="6589" builtinId="9" hidden="1"/>
    <cellStyle name="Followed Hyperlink" xfId="6593" builtinId="9" hidden="1"/>
    <cellStyle name="Followed Hyperlink" xfId="6597" builtinId="9" hidden="1"/>
    <cellStyle name="Followed Hyperlink" xfId="6601" builtinId="9" hidden="1"/>
    <cellStyle name="Followed Hyperlink" xfId="6605" builtinId="9" hidden="1"/>
    <cellStyle name="Followed Hyperlink" xfId="6609" builtinId="9" hidden="1"/>
    <cellStyle name="Followed Hyperlink" xfId="6613" builtinId="9" hidden="1"/>
    <cellStyle name="Followed Hyperlink" xfId="6617" builtinId="9" hidden="1"/>
    <cellStyle name="Followed Hyperlink" xfId="6621" builtinId="9" hidden="1"/>
    <cellStyle name="Followed Hyperlink" xfId="6625" builtinId="9" hidden="1"/>
    <cellStyle name="Followed Hyperlink" xfId="6629" builtinId="9" hidden="1"/>
    <cellStyle name="Followed Hyperlink" xfId="6633" builtinId="9" hidden="1"/>
    <cellStyle name="Followed Hyperlink" xfId="6637" builtinId="9" hidden="1"/>
    <cellStyle name="Followed Hyperlink" xfId="6641" builtinId="9" hidden="1"/>
    <cellStyle name="Followed Hyperlink" xfId="6645" builtinId="9" hidden="1"/>
    <cellStyle name="Followed Hyperlink" xfId="6649" builtinId="9" hidden="1"/>
    <cellStyle name="Followed Hyperlink" xfId="6653" builtinId="9" hidden="1"/>
    <cellStyle name="Followed Hyperlink" xfId="6657" builtinId="9" hidden="1"/>
    <cellStyle name="Followed Hyperlink" xfId="6661" builtinId="9" hidden="1"/>
    <cellStyle name="Followed Hyperlink" xfId="6665" builtinId="9" hidden="1"/>
    <cellStyle name="Followed Hyperlink" xfId="6669" builtinId="9" hidden="1"/>
    <cellStyle name="Followed Hyperlink" xfId="6673" builtinId="9" hidden="1"/>
    <cellStyle name="Followed Hyperlink" xfId="6677" builtinId="9" hidden="1"/>
    <cellStyle name="Followed Hyperlink" xfId="6681" builtinId="9" hidden="1"/>
    <cellStyle name="Followed Hyperlink" xfId="6685" builtinId="9" hidden="1"/>
    <cellStyle name="Followed Hyperlink" xfId="6689" builtinId="9" hidden="1"/>
    <cellStyle name="Followed Hyperlink" xfId="6693" builtinId="9" hidden="1"/>
    <cellStyle name="Followed Hyperlink" xfId="6697" builtinId="9" hidden="1"/>
    <cellStyle name="Followed Hyperlink" xfId="6701" builtinId="9" hidden="1"/>
    <cellStyle name="Followed Hyperlink" xfId="6705" builtinId="9" hidden="1"/>
    <cellStyle name="Followed Hyperlink" xfId="6709" builtinId="9" hidden="1"/>
    <cellStyle name="Followed Hyperlink" xfId="6713" builtinId="9" hidden="1"/>
    <cellStyle name="Followed Hyperlink" xfId="6717" builtinId="9" hidden="1"/>
    <cellStyle name="Followed Hyperlink" xfId="6721" builtinId="9" hidden="1"/>
    <cellStyle name="Followed Hyperlink" xfId="6725" builtinId="9" hidden="1"/>
    <cellStyle name="Followed Hyperlink" xfId="6730" builtinId="9" hidden="1"/>
    <cellStyle name="Followed Hyperlink" xfId="6734" builtinId="9" hidden="1"/>
    <cellStyle name="Followed Hyperlink" xfId="6738" builtinId="9" hidden="1"/>
    <cellStyle name="Followed Hyperlink" xfId="6742" builtinId="9" hidden="1"/>
    <cellStyle name="Followed Hyperlink" xfId="6746" builtinId="9" hidden="1"/>
    <cellStyle name="Followed Hyperlink" xfId="6750" builtinId="9" hidden="1"/>
    <cellStyle name="Followed Hyperlink" xfId="6754" builtinId="9" hidden="1"/>
    <cellStyle name="Followed Hyperlink" xfId="6758" builtinId="9" hidden="1"/>
    <cellStyle name="Followed Hyperlink" xfId="6762" builtinId="9" hidden="1"/>
    <cellStyle name="Followed Hyperlink" xfId="6766" builtinId="9" hidden="1"/>
    <cellStyle name="Followed Hyperlink" xfId="6770" builtinId="9" hidden="1"/>
    <cellStyle name="Followed Hyperlink" xfId="6774" builtinId="9" hidden="1"/>
    <cellStyle name="Followed Hyperlink" xfId="6778" builtinId="9" hidden="1"/>
    <cellStyle name="Followed Hyperlink" xfId="6782" builtinId="9" hidden="1"/>
    <cellStyle name="Followed Hyperlink" xfId="6787" builtinId="9" hidden="1"/>
    <cellStyle name="Followed Hyperlink" xfId="6791" builtinId="9" hidden="1"/>
    <cellStyle name="Followed Hyperlink" xfId="6795" builtinId="9" hidden="1"/>
    <cellStyle name="Followed Hyperlink" xfId="6799" builtinId="9" hidden="1"/>
    <cellStyle name="Followed Hyperlink" xfId="6803" builtinId="9" hidden="1"/>
    <cellStyle name="Followed Hyperlink" xfId="6807" builtinId="9" hidden="1"/>
    <cellStyle name="Followed Hyperlink" xfId="6811" builtinId="9" hidden="1"/>
    <cellStyle name="Followed Hyperlink" xfId="6815" builtinId="9" hidden="1"/>
    <cellStyle name="Followed Hyperlink" xfId="6819" builtinId="9" hidden="1"/>
    <cellStyle name="Followed Hyperlink" xfId="6823" builtinId="9" hidden="1"/>
    <cellStyle name="Followed Hyperlink" xfId="6827" builtinId="9" hidden="1"/>
    <cellStyle name="Followed Hyperlink" xfId="6831" builtinId="9" hidden="1"/>
    <cellStyle name="Followed Hyperlink" xfId="6835" builtinId="9" hidden="1"/>
    <cellStyle name="Followed Hyperlink" xfId="6839" builtinId="9" hidden="1"/>
    <cellStyle name="Followed Hyperlink" xfId="6843" builtinId="9" hidden="1"/>
    <cellStyle name="Followed Hyperlink" xfId="6847" builtinId="9" hidden="1"/>
    <cellStyle name="Followed Hyperlink" xfId="6852" builtinId="9" hidden="1"/>
    <cellStyle name="Followed Hyperlink" xfId="6856" builtinId="9" hidden="1"/>
    <cellStyle name="Followed Hyperlink" xfId="6860" builtinId="9" hidden="1"/>
    <cellStyle name="Followed Hyperlink" xfId="6864" builtinId="9" hidden="1"/>
    <cellStyle name="Followed Hyperlink" xfId="6868" builtinId="9" hidden="1"/>
    <cellStyle name="Followed Hyperlink" xfId="6872" builtinId="9" hidden="1"/>
    <cellStyle name="Followed Hyperlink" xfId="6876" builtinId="9" hidden="1"/>
    <cellStyle name="Followed Hyperlink" xfId="6880" builtinId="9" hidden="1"/>
    <cellStyle name="Followed Hyperlink" xfId="6884" builtinId="9" hidden="1"/>
    <cellStyle name="Followed Hyperlink" xfId="6888" builtinId="9" hidden="1"/>
    <cellStyle name="Followed Hyperlink" xfId="6892" builtinId="9" hidden="1"/>
    <cellStyle name="Followed Hyperlink" xfId="6896" builtinId="9" hidden="1"/>
    <cellStyle name="Followed Hyperlink" xfId="6900" builtinId="9" hidden="1"/>
    <cellStyle name="Followed Hyperlink" xfId="6904" builtinId="9" hidden="1"/>
    <cellStyle name="Followed Hyperlink" xfId="6908" builtinId="9" hidden="1"/>
    <cellStyle name="Followed Hyperlink" xfId="6912" builtinId="9" hidden="1"/>
    <cellStyle name="Followed Hyperlink" xfId="6916" builtinId="9" hidden="1"/>
    <cellStyle name="Followed Hyperlink" xfId="6920" builtinId="9" hidden="1"/>
    <cellStyle name="Followed Hyperlink" xfId="6924" builtinId="9" hidden="1"/>
    <cellStyle name="Followed Hyperlink" xfId="6928" builtinId="9" hidden="1"/>
    <cellStyle name="Followed Hyperlink" xfId="6932" builtinId="9" hidden="1"/>
    <cellStyle name="Followed Hyperlink" xfId="6936" builtinId="9" hidden="1"/>
    <cellStyle name="Followed Hyperlink" xfId="6940" builtinId="9" hidden="1"/>
    <cellStyle name="Followed Hyperlink" xfId="6944" builtinId="9" hidden="1"/>
    <cellStyle name="Followed Hyperlink" xfId="6948" builtinId="9" hidden="1"/>
    <cellStyle name="Followed Hyperlink" xfId="6952" builtinId="9" hidden="1"/>
    <cellStyle name="Followed Hyperlink" xfId="6956" builtinId="9" hidden="1"/>
    <cellStyle name="Followed Hyperlink" xfId="6960" builtinId="9" hidden="1"/>
    <cellStyle name="Followed Hyperlink" xfId="6964" builtinId="9" hidden="1"/>
    <cellStyle name="Followed Hyperlink" xfId="6969" builtinId="9" hidden="1"/>
    <cellStyle name="Followed Hyperlink" xfId="6973" builtinId="9" hidden="1"/>
    <cellStyle name="Followed Hyperlink" xfId="6977" builtinId="9" hidden="1"/>
    <cellStyle name="Followed Hyperlink" xfId="6981" builtinId="9" hidden="1"/>
    <cellStyle name="Followed Hyperlink" xfId="6985" builtinId="9" hidden="1"/>
    <cellStyle name="Followed Hyperlink" xfId="6989" builtinId="9" hidden="1"/>
    <cellStyle name="Followed Hyperlink" xfId="6993" builtinId="9" hidden="1"/>
    <cellStyle name="Followed Hyperlink" xfId="6997" builtinId="9" hidden="1"/>
    <cellStyle name="Followed Hyperlink" xfId="7001" builtinId="9" hidden="1"/>
    <cellStyle name="Followed Hyperlink" xfId="7005" builtinId="9" hidden="1"/>
    <cellStyle name="Followed Hyperlink" xfId="7009" builtinId="9" hidden="1"/>
    <cellStyle name="Followed Hyperlink" xfId="7013" builtinId="9" hidden="1"/>
    <cellStyle name="Followed Hyperlink" xfId="7017" builtinId="9" hidden="1"/>
    <cellStyle name="Followed Hyperlink" xfId="7020" builtinId="9" hidden="1"/>
    <cellStyle name="Followed Hyperlink" xfId="7024" builtinId="9" hidden="1"/>
    <cellStyle name="Followed Hyperlink" xfId="7028" builtinId="9" hidden="1"/>
    <cellStyle name="Followed Hyperlink" xfId="7032" builtinId="9" hidden="1"/>
    <cellStyle name="Followed Hyperlink" xfId="7036" builtinId="9" hidden="1"/>
    <cellStyle name="Followed Hyperlink" xfId="7041" builtinId="9" hidden="1"/>
    <cellStyle name="Followed Hyperlink" xfId="7045" builtinId="9" hidden="1"/>
    <cellStyle name="Followed Hyperlink" xfId="7049" builtinId="9" hidden="1"/>
    <cellStyle name="Followed Hyperlink" xfId="7053" builtinId="9" hidden="1"/>
    <cellStyle name="Followed Hyperlink" xfId="7057" builtinId="9" hidden="1"/>
    <cellStyle name="Followed Hyperlink" xfId="7061" builtinId="9" hidden="1"/>
    <cellStyle name="Followed Hyperlink" xfId="7065" builtinId="9" hidden="1"/>
    <cellStyle name="Followed Hyperlink" xfId="7069" builtinId="9" hidden="1"/>
    <cellStyle name="Followed Hyperlink" xfId="7073" builtinId="9" hidden="1"/>
    <cellStyle name="Followed Hyperlink" xfId="7077" builtinId="9" hidden="1"/>
    <cellStyle name="Followed Hyperlink" xfId="7081" builtinId="9" hidden="1"/>
    <cellStyle name="Followed Hyperlink" xfId="7085" builtinId="9" hidden="1"/>
    <cellStyle name="Followed Hyperlink" xfId="7089" builtinId="9" hidden="1"/>
    <cellStyle name="Followed Hyperlink" xfId="7092" builtinId="9" hidden="1"/>
    <cellStyle name="Followed Hyperlink" xfId="7096" builtinId="9" hidden="1"/>
    <cellStyle name="Followed Hyperlink" xfId="7100" builtinId="9" hidden="1"/>
    <cellStyle name="Followed Hyperlink" xfId="7104" builtinId="9" hidden="1"/>
    <cellStyle name="Followed Hyperlink" xfId="7108" builtinId="9" hidden="1"/>
    <cellStyle name="Followed Hyperlink" xfId="7112" builtinId="9" hidden="1"/>
    <cellStyle name="Followed Hyperlink" xfId="7116" builtinId="9" hidden="1"/>
    <cellStyle name="Followed Hyperlink" xfId="7120" builtinId="9" hidden="1"/>
    <cellStyle name="Followed Hyperlink" xfId="7124" builtinId="9" hidden="1"/>
    <cellStyle name="Followed Hyperlink" xfId="7128" builtinId="9" hidden="1"/>
    <cellStyle name="Followed Hyperlink" xfId="7132" builtinId="9" hidden="1"/>
    <cellStyle name="Followed Hyperlink" xfId="7136" builtinId="9" hidden="1"/>
    <cellStyle name="Followed Hyperlink" xfId="7140" builtinId="9" hidden="1"/>
    <cellStyle name="Followed Hyperlink" xfId="7144" builtinId="9" hidden="1"/>
    <cellStyle name="Followed Hyperlink" xfId="7148" builtinId="9" hidden="1"/>
    <cellStyle name="Followed Hyperlink" xfId="7152" builtinId="9" hidden="1"/>
    <cellStyle name="Followed Hyperlink" xfId="7156" builtinId="9" hidden="1"/>
    <cellStyle name="Followed Hyperlink" xfId="7160" builtinId="9" hidden="1"/>
    <cellStyle name="Followed Hyperlink" xfId="7164" builtinId="9" hidden="1"/>
    <cellStyle name="Followed Hyperlink" xfId="7168" builtinId="9" hidden="1"/>
    <cellStyle name="Followed Hyperlink" xfId="7172" builtinId="9" hidden="1"/>
    <cellStyle name="Followed Hyperlink" xfId="7176" builtinId="9" hidden="1"/>
    <cellStyle name="Followed Hyperlink" xfId="7180" builtinId="9" hidden="1"/>
    <cellStyle name="Followed Hyperlink" xfId="7184" builtinId="9" hidden="1"/>
    <cellStyle name="Followed Hyperlink" xfId="7188" builtinId="9" hidden="1"/>
    <cellStyle name="Followed Hyperlink" xfId="7192" builtinId="9" hidden="1"/>
    <cellStyle name="Followed Hyperlink" xfId="7196" builtinId="9" hidden="1"/>
    <cellStyle name="Followed Hyperlink" xfId="7200" builtinId="9" hidden="1"/>
    <cellStyle name="Followed Hyperlink" xfId="7204" builtinId="9" hidden="1"/>
    <cellStyle name="Followed Hyperlink" xfId="7208" builtinId="9" hidden="1"/>
    <cellStyle name="Followed Hyperlink" xfId="7212" builtinId="9" hidden="1"/>
    <cellStyle name="Followed Hyperlink" xfId="7216" builtinId="9" hidden="1"/>
    <cellStyle name="Followed Hyperlink" xfId="7220" builtinId="9" hidden="1"/>
    <cellStyle name="Followed Hyperlink" xfId="7224" builtinId="9" hidden="1"/>
    <cellStyle name="Followed Hyperlink" xfId="7228" builtinId="9" hidden="1"/>
    <cellStyle name="Followed Hyperlink" xfId="7232" builtinId="9" hidden="1"/>
    <cellStyle name="Followed Hyperlink" xfId="7236" builtinId="9" hidden="1"/>
    <cellStyle name="Followed Hyperlink" xfId="7240" builtinId="9" hidden="1"/>
    <cellStyle name="Followed Hyperlink" xfId="7244" builtinId="9" hidden="1"/>
    <cellStyle name="Followed Hyperlink" xfId="7248" builtinId="9" hidden="1"/>
    <cellStyle name="Followed Hyperlink" xfId="7252" builtinId="9" hidden="1"/>
    <cellStyle name="Followed Hyperlink" xfId="7256" builtinId="9" hidden="1"/>
    <cellStyle name="Followed Hyperlink" xfId="7260" builtinId="9" hidden="1"/>
    <cellStyle name="Followed Hyperlink" xfId="7264" builtinId="9" hidden="1"/>
    <cellStyle name="Followed Hyperlink" xfId="7268" builtinId="9" hidden="1"/>
    <cellStyle name="Followed Hyperlink" xfId="7272" builtinId="9" hidden="1"/>
    <cellStyle name="Followed Hyperlink" xfId="7276" builtinId="9" hidden="1"/>
    <cellStyle name="Followed Hyperlink" xfId="7280" builtinId="9" hidden="1"/>
    <cellStyle name="Followed Hyperlink" xfId="7284" builtinId="9" hidden="1"/>
    <cellStyle name="Followed Hyperlink" xfId="7288" builtinId="9" hidden="1"/>
    <cellStyle name="Followed Hyperlink" xfId="7292" builtinId="9" hidden="1"/>
    <cellStyle name="Followed Hyperlink" xfId="7296" builtinId="9" hidden="1"/>
    <cellStyle name="Followed Hyperlink" xfId="7300" builtinId="9" hidden="1"/>
    <cellStyle name="Followed Hyperlink" xfId="7304" builtinId="9" hidden="1"/>
    <cellStyle name="Followed Hyperlink" xfId="7308" builtinId="9" hidden="1"/>
    <cellStyle name="Followed Hyperlink" xfId="7312" builtinId="9" hidden="1"/>
    <cellStyle name="Followed Hyperlink" xfId="7316" builtinId="9" hidden="1"/>
    <cellStyle name="Followed Hyperlink" xfId="7320" builtinId="9" hidden="1"/>
    <cellStyle name="Followed Hyperlink" xfId="7324" builtinId="9" hidden="1"/>
    <cellStyle name="Followed Hyperlink" xfId="7328" builtinId="9" hidden="1"/>
    <cellStyle name="Followed Hyperlink" xfId="7332" builtinId="9" hidden="1"/>
    <cellStyle name="Followed Hyperlink" xfId="7336" builtinId="9" hidden="1"/>
    <cellStyle name="Followed Hyperlink" xfId="7340" builtinId="9" hidden="1"/>
    <cellStyle name="Followed Hyperlink" xfId="7344" builtinId="9" hidden="1"/>
    <cellStyle name="Followed Hyperlink" xfId="7348" builtinId="9" hidden="1"/>
    <cellStyle name="Followed Hyperlink" xfId="7352" builtinId="9" hidden="1"/>
    <cellStyle name="Followed Hyperlink" xfId="7356" builtinId="9" hidden="1"/>
    <cellStyle name="Followed Hyperlink" xfId="7360" builtinId="9" hidden="1"/>
    <cellStyle name="Followed Hyperlink" xfId="7364" builtinId="9" hidden="1"/>
    <cellStyle name="Followed Hyperlink" xfId="7368" builtinId="9" hidden="1"/>
    <cellStyle name="Followed Hyperlink" xfId="7372" builtinId="9" hidden="1"/>
    <cellStyle name="Followed Hyperlink" xfId="7376" builtinId="9" hidden="1"/>
    <cellStyle name="Followed Hyperlink" xfId="7380" builtinId="9" hidden="1"/>
    <cellStyle name="Followed Hyperlink" xfId="7384" builtinId="9" hidden="1"/>
    <cellStyle name="Followed Hyperlink" xfId="7388" builtinId="9" hidden="1"/>
    <cellStyle name="Followed Hyperlink" xfId="7392" builtinId="9" hidden="1"/>
    <cellStyle name="Followed Hyperlink" xfId="7396" builtinId="9" hidden="1"/>
    <cellStyle name="Followed Hyperlink" xfId="7400" builtinId="9" hidden="1"/>
    <cellStyle name="Followed Hyperlink" xfId="7404" builtinId="9" hidden="1"/>
    <cellStyle name="Followed Hyperlink" xfId="7408" builtinId="9" hidden="1"/>
    <cellStyle name="Followed Hyperlink" xfId="7412" builtinId="9" hidden="1"/>
    <cellStyle name="Followed Hyperlink" xfId="7416" builtinId="9" hidden="1"/>
    <cellStyle name="Followed Hyperlink" xfId="7420" builtinId="9" hidden="1"/>
    <cellStyle name="Followed Hyperlink" xfId="7424" builtinId="9" hidden="1"/>
    <cellStyle name="Followed Hyperlink" xfId="7428" builtinId="9" hidden="1"/>
    <cellStyle name="Followed Hyperlink" xfId="7432" builtinId="9" hidden="1"/>
    <cellStyle name="Followed Hyperlink" xfId="7436" builtinId="9" hidden="1"/>
    <cellStyle name="Followed Hyperlink" xfId="7440" builtinId="9" hidden="1"/>
    <cellStyle name="Followed Hyperlink" xfId="7444" builtinId="9" hidden="1"/>
    <cellStyle name="Followed Hyperlink" xfId="7448" builtinId="9" hidden="1"/>
    <cellStyle name="Followed Hyperlink" xfId="7452" builtinId="9" hidden="1"/>
    <cellStyle name="Followed Hyperlink" xfId="7456" builtinId="9" hidden="1"/>
    <cellStyle name="Followed Hyperlink" xfId="7460" builtinId="9" hidden="1"/>
    <cellStyle name="Followed Hyperlink" xfId="7464" builtinId="9" hidden="1"/>
    <cellStyle name="Followed Hyperlink" xfId="7468" builtinId="9" hidden="1"/>
    <cellStyle name="Followed Hyperlink" xfId="7472" builtinId="9" hidden="1"/>
    <cellStyle name="Followed Hyperlink" xfId="7476" builtinId="9" hidden="1"/>
    <cellStyle name="Followed Hyperlink" xfId="7480" builtinId="9" hidden="1"/>
    <cellStyle name="Followed Hyperlink" xfId="7484" builtinId="9" hidden="1"/>
    <cellStyle name="Followed Hyperlink" xfId="7488" builtinId="9" hidden="1"/>
    <cellStyle name="Followed Hyperlink" xfId="7492" builtinId="9" hidden="1"/>
    <cellStyle name="Followed Hyperlink" xfId="7496" builtinId="9" hidden="1"/>
    <cellStyle name="Followed Hyperlink" xfId="7500" builtinId="9" hidden="1"/>
    <cellStyle name="Followed Hyperlink" xfId="7504" builtinId="9" hidden="1"/>
    <cellStyle name="Followed Hyperlink" xfId="7508" builtinId="9" hidden="1"/>
    <cellStyle name="Followed Hyperlink" xfId="7512" builtinId="9" hidden="1"/>
    <cellStyle name="Followed Hyperlink" xfId="7516" builtinId="9" hidden="1"/>
    <cellStyle name="Followed Hyperlink" xfId="7520" builtinId="9" hidden="1"/>
    <cellStyle name="Followed Hyperlink" xfId="7524" builtinId="9" hidden="1"/>
    <cellStyle name="Followed Hyperlink" xfId="7528" builtinId="9" hidden="1"/>
    <cellStyle name="Followed Hyperlink" xfId="7532" builtinId="9" hidden="1"/>
    <cellStyle name="Followed Hyperlink" xfId="7536" builtinId="9" hidden="1"/>
    <cellStyle name="Followed Hyperlink" xfId="7540" builtinId="9" hidden="1"/>
    <cellStyle name="Followed Hyperlink" xfId="7544" builtinId="9" hidden="1"/>
    <cellStyle name="Followed Hyperlink" xfId="7548" builtinId="9" hidden="1"/>
    <cellStyle name="Followed Hyperlink" xfId="7552" builtinId="9" hidden="1"/>
    <cellStyle name="Followed Hyperlink" xfId="7556" builtinId="9" hidden="1"/>
    <cellStyle name="Followed Hyperlink" xfId="7560" builtinId="9" hidden="1"/>
    <cellStyle name="Followed Hyperlink" xfId="7564" builtinId="9" hidden="1"/>
    <cellStyle name="Followed Hyperlink" xfId="7568" builtinId="9" hidden="1"/>
    <cellStyle name="Followed Hyperlink" xfId="7572" builtinId="9" hidden="1"/>
    <cellStyle name="Followed Hyperlink" xfId="7576" builtinId="9" hidden="1"/>
    <cellStyle name="Followed Hyperlink" xfId="7580" builtinId="9" hidden="1"/>
    <cellStyle name="Followed Hyperlink" xfId="7584" builtinId="9" hidden="1"/>
    <cellStyle name="Followed Hyperlink" xfId="7588" builtinId="9" hidden="1"/>
    <cellStyle name="Followed Hyperlink" xfId="7592" builtinId="9" hidden="1"/>
    <cellStyle name="Followed Hyperlink" xfId="7596" builtinId="9" hidden="1"/>
    <cellStyle name="Followed Hyperlink" xfId="7600" builtinId="9" hidden="1"/>
    <cellStyle name="Followed Hyperlink" xfId="7604" builtinId="9" hidden="1"/>
    <cellStyle name="Followed Hyperlink" xfId="7608" builtinId="9" hidden="1"/>
    <cellStyle name="Followed Hyperlink" xfId="7612" builtinId="9" hidden="1"/>
    <cellStyle name="Followed Hyperlink" xfId="7616" builtinId="9" hidden="1"/>
    <cellStyle name="Followed Hyperlink" xfId="7620" builtinId="9" hidden="1"/>
    <cellStyle name="Followed Hyperlink" xfId="7624" builtinId="9" hidden="1"/>
    <cellStyle name="Followed Hyperlink" xfId="7628" builtinId="9" hidden="1"/>
    <cellStyle name="Followed Hyperlink" xfId="7632" builtinId="9" hidden="1"/>
    <cellStyle name="Followed Hyperlink" xfId="7636" builtinId="9" hidden="1"/>
    <cellStyle name="Followed Hyperlink" xfId="7640" builtinId="9" hidden="1"/>
    <cellStyle name="Followed Hyperlink" xfId="7644" builtinId="9" hidden="1"/>
    <cellStyle name="Followed Hyperlink" xfId="7648" builtinId="9" hidden="1"/>
    <cellStyle name="Followed Hyperlink" xfId="7652" builtinId="9" hidden="1"/>
    <cellStyle name="Followed Hyperlink" xfId="7656" builtinId="9" hidden="1"/>
    <cellStyle name="Followed Hyperlink" xfId="7660" builtinId="9" hidden="1"/>
    <cellStyle name="Followed Hyperlink" xfId="7664" builtinId="9" hidden="1"/>
    <cellStyle name="Followed Hyperlink" xfId="7668" builtinId="9" hidden="1"/>
    <cellStyle name="Followed Hyperlink" xfId="7672" builtinId="9" hidden="1"/>
    <cellStyle name="Followed Hyperlink" xfId="7676" builtinId="9" hidden="1"/>
    <cellStyle name="Followed Hyperlink" xfId="7680" builtinId="9" hidden="1"/>
    <cellStyle name="Followed Hyperlink" xfId="7684" builtinId="9" hidden="1"/>
    <cellStyle name="Followed Hyperlink" xfId="7688" builtinId="9" hidden="1"/>
    <cellStyle name="Followed Hyperlink" xfId="7692" builtinId="9" hidden="1"/>
    <cellStyle name="Followed Hyperlink" xfId="7696" builtinId="9" hidden="1"/>
    <cellStyle name="Followed Hyperlink" xfId="7700" builtinId="9" hidden="1"/>
    <cellStyle name="Followed Hyperlink" xfId="7704" builtinId="9" hidden="1"/>
    <cellStyle name="Followed Hyperlink" xfId="7708" builtinId="9" hidden="1"/>
    <cellStyle name="Followed Hyperlink" xfId="7712" builtinId="9" hidden="1"/>
    <cellStyle name="Followed Hyperlink" xfId="7716" builtinId="9" hidden="1"/>
    <cellStyle name="Followed Hyperlink" xfId="7720" builtinId="9" hidden="1"/>
    <cellStyle name="Followed Hyperlink" xfId="7724" builtinId="9" hidden="1"/>
    <cellStyle name="Followed Hyperlink" xfId="7728" builtinId="9" hidden="1"/>
    <cellStyle name="Followed Hyperlink" xfId="7732" builtinId="9" hidden="1"/>
    <cellStyle name="Followed Hyperlink" xfId="7736" builtinId="9" hidden="1"/>
    <cellStyle name="Followed Hyperlink" xfId="7740" builtinId="9" hidden="1"/>
    <cellStyle name="Followed Hyperlink" xfId="7744" builtinId="9" hidden="1"/>
    <cellStyle name="Followed Hyperlink" xfId="7748" builtinId="9" hidden="1"/>
    <cellStyle name="Followed Hyperlink" xfId="7752" builtinId="9" hidden="1"/>
    <cellStyle name="Followed Hyperlink" xfId="7756" builtinId="9" hidden="1"/>
    <cellStyle name="Followed Hyperlink" xfId="7760" builtinId="9" hidden="1"/>
    <cellStyle name="Followed Hyperlink" xfId="7764" builtinId="9" hidden="1"/>
    <cellStyle name="Followed Hyperlink" xfId="7768" builtinId="9" hidden="1"/>
    <cellStyle name="Followed Hyperlink" xfId="7772" builtinId="9" hidden="1"/>
    <cellStyle name="Followed Hyperlink" xfId="7776" builtinId="9" hidden="1"/>
    <cellStyle name="Followed Hyperlink" xfId="7780" builtinId="9" hidden="1"/>
    <cellStyle name="Followed Hyperlink" xfId="7784" builtinId="9" hidden="1"/>
    <cellStyle name="Followed Hyperlink" xfId="7788" builtinId="9" hidden="1"/>
    <cellStyle name="Followed Hyperlink" xfId="7792" builtinId="9" hidden="1"/>
    <cellStyle name="Followed Hyperlink" xfId="7796" builtinId="9" hidden="1"/>
    <cellStyle name="Followed Hyperlink" xfId="7800" builtinId="9" hidden="1"/>
    <cellStyle name="Followed Hyperlink" xfId="7804" builtinId="9" hidden="1"/>
    <cellStyle name="Followed Hyperlink" xfId="7808" builtinId="9" hidden="1"/>
    <cellStyle name="Followed Hyperlink" xfId="7812" builtinId="9" hidden="1"/>
    <cellStyle name="Followed Hyperlink" xfId="7816" builtinId="9" hidden="1"/>
    <cellStyle name="Followed Hyperlink" xfId="7820" builtinId="9" hidden="1"/>
    <cellStyle name="Followed Hyperlink" xfId="7824" builtinId="9" hidden="1"/>
    <cellStyle name="Followed Hyperlink" xfId="7828" builtinId="9" hidden="1"/>
    <cellStyle name="Followed Hyperlink" xfId="7832" builtinId="9" hidden="1"/>
    <cellStyle name="Followed Hyperlink" xfId="7836" builtinId="9" hidden="1"/>
    <cellStyle name="Followed Hyperlink" xfId="7840" builtinId="9" hidden="1"/>
    <cellStyle name="Followed Hyperlink" xfId="7844" builtinId="9" hidden="1"/>
    <cellStyle name="Followed Hyperlink" xfId="7848" builtinId="9" hidden="1"/>
    <cellStyle name="Followed Hyperlink" xfId="7852" builtinId="9" hidden="1"/>
    <cellStyle name="Followed Hyperlink" xfId="7856" builtinId="9" hidden="1"/>
    <cellStyle name="Followed Hyperlink" xfId="7860" builtinId="9" hidden="1"/>
    <cellStyle name="Followed Hyperlink" xfId="7864" builtinId="9" hidden="1"/>
    <cellStyle name="Followed Hyperlink" xfId="7868" builtinId="9" hidden="1"/>
    <cellStyle name="Followed Hyperlink" xfId="7872" builtinId="9" hidden="1"/>
    <cellStyle name="Followed Hyperlink" xfId="7876" builtinId="9" hidden="1"/>
    <cellStyle name="Followed Hyperlink" xfId="7880" builtinId="9" hidden="1"/>
    <cellStyle name="Followed Hyperlink" xfId="7884" builtinId="9" hidden="1"/>
    <cellStyle name="Followed Hyperlink" xfId="7888" builtinId="9" hidden="1"/>
    <cellStyle name="Followed Hyperlink" xfId="7892" builtinId="9" hidden="1"/>
    <cellStyle name="Followed Hyperlink" xfId="7896" builtinId="9" hidden="1"/>
    <cellStyle name="Followed Hyperlink" xfId="7900" builtinId="9" hidden="1"/>
    <cellStyle name="Followed Hyperlink" xfId="7904" builtinId="9" hidden="1"/>
    <cellStyle name="Followed Hyperlink" xfId="7908" builtinId="9" hidden="1"/>
    <cellStyle name="Followed Hyperlink" xfId="7912" builtinId="9" hidden="1"/>
    <cellStyle name="Followed Hyperlink" xfId="7916" builtinId="9" hidden="1"/>
    <cellStyle name="Followed Hyperlink" xfId="7920" builtinId="9" hidden="1"/>
    <cellStyle name="Followed Hyperlink" xfId="7924" builtinId="9" hidden="1"/>
    <cellStyle name="Followed Hyperlink" xfId="7928" builtinId="9" hidden="1"/>
    <cellStyle name="Followed Hyperlink" xfId="7932" builtinId="9" hidden="1"/>
    <cellStyle name="Followed Hyperlink" xfId="7936" builtinId="9" hidden="1"/>
    <cellStyle name="Followed Hyperlink" xfId="7940" builtinId="9" hidden="1"/>
    <cellStyle name="Followed Hyperlink" xfId="7944" builtinId="9" hidden="1"/>
    <cellStyle name="Followed Hyperlink" xfId="7948" builtinId="9" hidden="1"/>
    <cellStyle name="Followed Hyperlink" xfId="7952" builtinId="9" hidden="1"/>
    <cellStyle name="Followed Hyperlink" xfId="7956" builtinId="9" hidden="1"/>
    <cellStyle name="Followed Hyperlink" xfId="7960" builtinId="9" hidden="1"/>
    <cellStyle name="Followed Hyperlink" xfId="7964" builtinId="9" hidden="1"/>
    <cellStyle name="Followed Hyperlink" xfId="7968" builtinId="9" hidden="1"/>
    <cellStyle name="Followed Hyperlink" xfId="7972" builtinId="9" hidden="1"/>
    <cellStyle name="Followed Hyperlink" xfId="7976" builtinId="9" hidden="1"/>
    <cellStyle name="Followed Hyperlink" xfId="7980" builtinId="9" hidden="1"/>
    <cellStyle name="Followed Hyperlink" xfId="7984" builtinId="9" hidden="1"/>
    <cellStyle name="Followed Hyperlink" xfId="7988" builtinId="9" hidden="1"/>
    <cellStyle name="Followed Hyperlink" xfId="7992" builtinId="9" hidden="1"/>
    <cellStyle name="Followed Hyperlink" xfId="7996" builtinId="9" hidden="1"/>
    <cellStyle name="Followed Hyperlink" xfId="8000" builtinId="9" hidden="1"/>
    <cellStyle name="Followed Hyperlink" xfId="8004" builtinId="9" hidden="1"/>
    <cellStyle name="Followed Hyperlink" xfId="8008" builtinId="9" hidden="1"/>
    <cellStyle name="Followed Hyperlink" xfId="8012" builtinId="9" hidden="1"/>
    <cellStyle name="Followed Hyperlink" xfId="8016" builtinId="9" hidden="1"/>
    <cellStyle name="Followed Hyperlink" xfId="8020" builtinId="9" hidden="1"/>
    <cellStyle name="Followed Hyperlink" xfId="8024" builtinId="9" hidden="1"/>
    <cellStyle name="Followed Hyperlink" xfId="8028" builtinId="9" hidden="1"/>
    <cellStyle name="Followed Hyperlink" xfId="8032" builtinId="9" hidden="1"/>
    <cellStyle name="Followed Hyperlink" xfId="8036" builtinId="9" hidden="1"/>
    <cellStyle name="Followed Hyperlink" xfId="8040" builtinId="9" hidden="1"/>
    <cellStyle name="Followed Hyperlink" xfId="8044" builtinId="9" hidden="1"/>
    <cellStyle name="Followed Hyperlink" xfId="8048" builtinId="9" hidden="1"/>
    <cellStyle name="Followed Hyperlink" xfId="8052" builtinId="9" hidden="1"/>
    <cellStyle name="Followed Hyperlink" xfId="8056" builtinId="9" hidden="1"/>
    <cellStyle name="Followed Hyperlink" xfId="8060" builtinId="9" hidden="1"/>
    <cellStyle name="Followed Hyperlink" xfId="8064" builtinId="9" hidden="1"/>
    <cellStyle name="Followed Hyperlink" xfId="8068" builtinId="9" hidden="1"/>
    <cellStyle name="Followed Hyperlink" xfId="8072" builtinId="9" hidden="1"/>
    <cellStyle name="Followed Hyperlink" xfId="8076" builtinId="9" hidden="1"/>
    <cellStyle name="Followed Hyperlink" xfId="8080" builtinId="9" hidden="1"/>
    <cellStyle name="Followed Hyperlink" xfId="8084" builtinId="9" hidden="1"/>
    <cellStyle name="Followed Hyperlink" xfId="8088" builtinId="9" hidden="1"/>
    <cellStyle name="Followed Hyperlink" xfId="8092" builtinId="9" hidden="1"/>
    <cellStyle name="Followed Hyperlink" xfId="8096" builtinId="9" hidden="1"/>
    <cellStyle name="Followed Hyperlink" xfId="8100" builtinId="9" hidden="1"/>
    <cellStyle name="Followed Hyperlink" xfId="8104" builtinId="9" hidden="1"/>
    <cellStyle name="Followed Hyperlink" xfId="8108" builtinId="9" hidden="1"/>
    <cellStyle name="Followed Hyperlink" xfId="8112" builtinId="9" hidden="1"/>
    <cellStyle name="Followed Hyperlink" xfId="8116" builtinId="9" hidden="1"/>
    <cellStyle name="Followed Hyperlink" xfId="8120" builtinId="9" hidden="1"/>
    <cellStyle name="Followed Hyperlink" xfId="8124" builtinId="9" hidden="1"/>
    <cellStyle name="Followed Hyperlink" xfId="8128" builtinId="9" hidden="1"/>
    <cellStyle name="Followed Hyperlink" xfId="8132" builtinId="9" hidden="1"/>
    <cellStyle name="Followed Hyperlink" xfId="8136" builtinId="9" hidden="1"/>
    <cellStyle name="Followed Hyperlink" xfId="8140" builtinId="9" hidden="1"/>
    <cellStyle name="Followed Hyperlink" xfId="8144" builtinId="9" hidden="1"/>
    <cellStyle name="Followed Hyperlink" xfId="8148" builtinId="9" hidden="1"/>
    <cellStyle name="Followed Hyperlink" xfId="8152" builtinId="9" hidden="1"/>
    <cellStyle name="Followed Hyperlink" xfId="8156" builtinId="9" hidden="1"/>
    <cellStyle name="Followed Hyperlink" xfId="8160" builtinId="9" hidden="1"/>
    <cellStyle name="Followed Hyperlink" xfId="8164" builtinId="9" hidden="1"/>
    <cellStyle name="Followed Hyperlink" xfId="8168" builtinId="9" hidden="1"/>
    <cellStyle name="Followed Hyperlink" xfId="8172" builtinId="9" hidden="1"/>
    <cellStyle name="Followed Hyperlink" xfId="8176" builtinId="9" hidden="1"/>
    <cellStyle name="Followed Hyperlink" xfId="8180" builtinId="9" hidden="1"/>
    <cellStyle name="Followed Hyperlink" xfId="8184" builtinId="9" hidden="1"/>
    <cellStyle name="Followed Hyperlink" xfId="8188" builtinId="9" hidden="1"/>
    <cellStyle name="Followed Hyperlink" xfId="8192" builtinId="9" hidden="1"/>
    <cellStyle name="Followed Hyperlink" xfId="8196" builtinId="9" hidden="1"/>
    <cellStyle name="Followed Hyperlink" xfId="8200" builtinId="9" hidden="1"/>
    <cellStyle name="Followed Hyperlink" xfId="8204" builtinId="9" hidden="1"/>
    <cellStyle name="Followed Hyperlink" xfId="8208" builtinId="9" hidden="1"/>
    <cellStyle name="Followed Hyperlink" xfId="8212" builtinId="9" hidden="1"/>
    <cellStyle name="Followed Hyperlink" xfId="8216" builtinId="9" hidden="1"/>
    <cellStyle name="Followed Hyperlink" xfId="8220" builtinId="9" hidden="1"/>
    <cellStyle name="Followed Hyperlink" xfId="8224" builtinId="9" hidden="1"/>
    <cellStyle name="Followed Hyperlink" xfId="8228" builtinId="9" hidden="1"/>
    <cellStyle name="Followed Hyperlink" xfId="8232" builtinId="9" hidden="1"/>
    <cellStyle name="Followed Hyperlink" xfId="8236" builtinId="9" hidden="1"/>
    <cellStyle name="Followed Hyperlink" xfId="8240" builtinId="9" hidden="1"/>
    <cellStyle name="Followed Hyperlink" xfId="8244" builtinId="9" hidden="1"/>
    <cellStyle name="Followed Hyperlink" xfId="8248" builtinId="9" hidden="1"/>
    <cellStyle name="Followed Hyperlink" xfId="8252" builtinId="9" hidden="1"/>
    <cellStyle name="Followed Hyperlink" xfId="8256" builtinId="9" hidden="1"/>
    <cellStyle name="Followed Hyperlink" xfId="8260" builtinId="9" hidden="1"/>
    <cellStyle name="Followed Hyperlink" xfId="8264" builtinId="9" hidden="1"/>
    <cellStyle name="Followed Hyperlink" xfId="8268" builtinId="9" hidden="1"/>
    <cellStyle name="Followed Hyperlink" xfId="8272" builtinId="9" hidden="1"/>
    <cellStyle name="Followed Hyperlink" xfId="8276" builtinId="9" hidden="1"/>
    <cellStyle name="Followed Hyperlink" xfId="8280" builtinId="9" hidden="1"/>
    <cellStyle name="Followed Hyperlink" xfId="8284" builtinId="9" hidden="1"/>
    <cellStyle name="Followed Hyperlink" xfId="8288" builtinId="9" hidden="1"/>
    <cellStyle name="Followed Hyperlink" xfId="8292" builtinId="9" hidden="1"/>
    <cellStyle name="Followed Hyperlink" xfId="8296" builtinId="9" hidden="1"/>
    <cellStyle name="Followed Hyperlink" xfId="8300" builtinId="9" hidden="1"/>
    <cellStyle name="Followed Hyperlink" xfId="8304" builtinId="9" hidden="1"/>
    <cellStyle name="Followed Hyperlink" xfId="8308" builtinId="9" hidden="1"/>
    <cellStyle name="Followed Hyperlink" xfId="8312" builtinId="9" hidden="1"/>
    <cellStyle name="Followed Hyperlink" xfId="8316" builtinId="9" hidden="1"/>
    <cellStyle name="Followed Hyperlink" xfId="8320" builtinId="9" hidden="1"/>
    <cellStyle name="Followed Hyperlink" xfId="8324" builtinId="9" hidden="1"/>
    <cellStyle name="Followed Hyperlink" xfId="8328" builtinId="9" hidden="1"/>
    <cellStyle name="Followed Hyperlink" xfId="8332" builtinId="9" hidden="1"/>
    <cellStyle name="Followed Hyperlink" xfId="8336" builtinId="9" hidden="1"/>
    <cellStyle name="Followed Hyperlink" xfId="8340" builtinId="9" hidden="1"/>
    <cellStyle name="Followed Hyperlink" xfId="8344" builtinId="9" hidden="1"/>
    <cellStyle name="Followed Hyperlink" xfId="8348" builtinId="9" hidden="1"/>
    <cellStyle name="Followed Hyperlink" xfId="8352" builtinId="9" hidden="1"/>
    <cellStyle name="Followed Hyperlink" xfId="8356" builtinId="9" hidden="1"/>
    <cellStyle name="Followed Hyperlink" xfId="8360" builtinId="9" hidden="1"/>
    <cellStyle name="Followed Hyperlink" xfId="8364" builtinId="9" hidden="1"/>
    <cellStyle name="Followed Hyperlink" xfId="8368" builtinId="9" hidden="1"/>
    <cellStyle name="Followed Hyperlink" xfId="8372" builtinId="9" hidden="1"/>
    <cellStyle name="Followed Hyperlink" xfId="8376" builtinId="9" hidden="1"/>
    <cellStyle name="Followed Hyperlink" xfId="8380" builtinId="9" hidden="1"/>
    <cellStyle name="Followed Hyperlink" xfId="8384" builtinId="9" hidden="1"/>
    <cellStyle name="Followed Hyperlink" xfId="8388" builtinId="9" hidden="1"/>
    <cellStyle name="Followed Hyperlink" xfId="8392" builtinId="9" hidden="1"/>
    <cellStyle name="Followed Hyperlink" xfId="8396" builtinId="9" hidden="1"/>
    <cellStyle name="Followed Hyperlink" xfId="8400" builtinId="9" hidden="1"/>
    <cellStyle name="Followed Hyperlink" xfId="8404" builtinId="9" hidden="1"/>
    <cellStyle name="Followed Hyperlink" xfId="8408" builtinId="9" hidden="1"/>
    <cellStyle name="Followed Hyperlink" xfId="8412" builtinId="9" hidden="1"/>
    <cellStyle name="Followed Hyperlink" xfId="8416" builtinId="9" hidden="1"/>
    <cellStyle name="Followed Hyperlink" xfId="8420" builtinId="9" hidden="1"/>
    <cellStyle name="Followed Hyperlink" xfId="8424" builtinId="9" hidden="1"/>
    <cellStyle name="Followed Hyperlink" xfId="8428" builtinId="9" hidden="1"/>
    <cellStyle name="Followed Hyperlink" xfId="8432" builtinId="9" hidden="1"/>
    <cellStyle name="Followed Hyperlink" xfId="8436" builtinId="9" hidden="1"/>
    <cellStyle name="Followed Hyperlink" xfId="8440" builtinId="9" hidden="1"/>
    <cellStyle name="Followed Hyperlink" xfId="8444" builtinId="9" hidden="1"/>
    <cellStyle name="Followed Hyperlink" xfId="8448" builtinId="9" hidden="1"/>
    <cellStyle name="Followed Hyperlink" xfId="8452" builtinId="9" hidden="1"/>
    <cellStyle name="Followed Hyperlink" xfId="8456" builtinId="9" hidden="1"/>
    <cellStyle name="Followed Hyperlink" xfId="8460" builtinId="9" hidden="1"/>
    <cellStyle name="Followed Hyperlink" xfId="8464" builtinId="9" hidden="1"/>
    <cellStyle name="Followed Hyperlink" xfId="8468" builtinId="9" hidden="1"/>
    <cellStyle name="Followed Hyperlink" xfId="8472" builtinId="9" hidden="1"/>
    <cellStyle name="Followed Hyperlink" xfId="8476" builtinId="9" hidden="1"/>
    <cellStyle name="Followed Hyperlink" xfId="8480" builtinId="9" hidden="1"/>
    <cellStyle name="Followed Hyperlink" xfId="8484" builtinId="9" hidden="1"/>
    <cellStyle name="Followed Hyperlink" xfId="8488" builtinId="9" hidden="1"/>
    <cellStyle name="Followed Hyperlink" xfId="8492" builtinId="9" hidden="1"/>
    <cellStyle name="Followed Hyperlink" xfId="8496" builtinId="9" hidden="1"/>
    <cellStyle name="Followed Hyperlink" xfId="8500" builtinId="9" hidden="1"/>
    <cellStyle name="Followed Hyperlink" xfId="8504" builtinId="9" hidden="1"/>
    <cellStyle name="Followed Hyperlink" xfId="8508" builtinId="9" hidden="1"/>
    <cellStyle name="Followed Hyperlink" xfId="8512" builtinId="9" hidden="1"/>
    <cellStyle name="Followed Hyperlink" xfId="8516" builtinId="9" hidden="1"/>
    <cellStyle name="Followed Hyperlink" xfId="8520" builtinId="9" hidden="1"/>
    <cellStyle name="Followed Hyperlink" xfId="8524" builtinId="9" hidden="1"/>
    <cellStyle name="Followed Hyperlink" xfId="8528" builtinId="9" hidden="1"/>
    <cellStyle name="Followed Hyperlink" xfId="8532" builtinId="9" hidden="1"/>
    <cellStyle name="Followed Hyperlink" xfId="8536" builtinId="9" hidden="1"/>
    <cellStyle name="Followed Hyperlink" xfId="8540" builtinId="9" hidden="1"/>
    <cellStyle name="Followed Hyperlink" xfId="8544" builtinId="9" hidden="1"/>
    <cellStyle name="Followed Hyperlink" xfId="8548" builtinId="9" hidden="1"/>
    <cellStyle name="Followed Hyperlink" xfId="8552" builtinId="9" hidden="1"/>
    <cellStyle name="Followed Hyperlink" xfId="8556" builtinId="9" hidden="1"/>
    <cellStyle name="Followed Hyperlink" xfId="8560" builtinId="9" hidden="1"/>
    <cellStyle name="Followed Hyperlink" xfId="8564" builtinId="9" hidden="1"/>
    <cellStyle name="Followed Hyperlink" xfId="8568" builtinId="9" hidden="1"/>
    <cellStyle name="Followed Hyperlink" xfId="8572" builtinId="9" hidden="1"/>
    <cellStyle name="Followed Hyperlink" xfId="8576" builtinId="9" hidden="1"/>
    <cellStyle name="Followed Hyperlink" xfId="8580" builtinId="9" hidden="1"/>
    <cellStyle name="Followed Hyperlink" xfId="8584" builtinId="9" hidden="1"/>
    <cellStyle name="Followed Hyperlink" xfId="8588" builtinId="9" hidden="1"/>
    <cellStyle name="Followed Hyperlink" xfId="8592" builtinId="9" hidden="1"/>
    <cellStyle name="Followed Hyperlink" xfId="8596" builtinId="9" hidden="1"/>
    <cellStyle name="Followed Hyperlink" xfId="8600" builtinId="9" hidden="1"/>
    <cellStyle name="Followed Hyperlink" xfId="8604" builtinId="9" hidden="1"/>
    <cellStyle name="Followed Hyperlink" xfId="8608" builtinId="9" hidden="1"/>
    <cellStyle name="Followed Hyperlink" xfId="8612" builtinId="9" hidden="1"/>
    <cellStyle name="Followed Hyperlink" xfId="8616" builtinId="9" hidden="1"/>
    <cellStyle name="Followed Hyperlink" xfId="8620" builtinId="9" hidden="1"/>
    <cellStyle name="Followed Hyperlink" xfId="8624" builtinId="9" hidden="1"/>
    <cellStyle name="Followed Hyperlink" xfId="8628" builtinId="9" hidden="1"/>
    <cellStyle name="Followed Hyperlink" xfId="8632" builtinId="9" hidden="1"/>
    <cellStyle name="Followed Hyperlink" xfId="8636" builtinId="9" hidden="1"/>
    <cellStyle name="Followed Hyperlink" xfId="8640" builtinId="9" hidden="1"/>
    <cellStyle name="Followed Hyperlink" xfId="8644" builtinId="9" hidden="1"/>
    <cellStyle name="Followed Hyperlink" xfId="8648" builtinId="9" hidden="1"/>
    <cellStyle name="Followed Hyperlink" xfId="8652" builtinId="9" hidden="1"/>
    <cellStyle name="Followed Hyperlink" xfId="8656" builtinId="9" hidden="1"/>
    <cellStyle name="Followed Hyperlink" xfId="8660" builtinId="9" hidden="1"/>
    <cellStyle name="Followed Hyperlink" xfId="8664" builtinId="9" hidden="1"/>
    <cellStyle name="Followed Hyperlink" xfId="8668" builtinId="9" hidden="1"/>
    <cellStyle name="Followed Hyperlink" xfId="8672" builtinId="9" hidden="1"/>
    <cellStyle name="Followed Hyperlink" xfId="8676" builtinId="9" hidden="1"/>
    <cellStyle name="Followed Hyperlink" xfId="8680" builtinId="9" hidden="1"/>
    <cellStyle name="Followed Hyperlink" xfId="8684" builtinId="9" hidden="1"/>
    <cellStyle name="Followed Hyperlink" xfId="8688" builtinId="9" hidden="1"/>
    <cellStyle name="Followed Hyperlink" xfId="8692" builtinId="9" hidden="1"/>
    <cellStyle name="Followed Hyperlink" xfId="8696" builtinId="9" hidden="1"/>
    <cellStyle name="Followed Hyperlink" xfId="8700" builtinId="9" hidden="1"/>
    <cellStyle name="Followed Hyperlink" xfId="8704" builtinId="9" hidden="1"/>
    <cellStyle name="Followed Hyperlink" xfId="8708" builtinId="9" hidden="1"/>
    <cellStyle name="Followed Hyperlink" xfId="8713" builtinId="9" hidden="1"/>
    <cellStyle name="Followed Hyperlink" xfId="8717" builtinId="9" hidden="1"/>
    <cellStyle name="Followed Hyperlink" xfId="8721" builtinId="9" hidden="1"/>
    <cellStyle name="Followed Hyperlink" xfId="8725" builtinId="9" hidden="1"/>
    <cellStyle name="Followed Hyperlink" xfId="8729" builtinId="9" hidden="1"/>
    <cellStyle name="Followed Hyperlink" xfId="8733" builtinId="9" hidden="1"/>
    <cellStyle name="Followed Hyperlink" xfId="8737" builtinId="9" hidden="1"/>
    <cellStyle name="Followed Hyperlink" xfId="8741" builtinId="9" hidden="1"/>
    <cellStyle name="Followed Hyperlink" xfId="8745" builtinId="9" hidden="1"/>
    <cellStyle name="Followed Hyperlink" xfId="8749" builtinId="9" hidden="1"/>
    <cellStyle name="Followed Hyperlink" xfId="8754" builtinId="9" hidden="1"/>
    <cellStyle name="Followed Hyperlink" xfId="8758" builtinId="9" hidden="1"/>
    <cellStyle name="Followed Hyperlink" xfId="8762" builtinId="9" hidden="1"/>
    <cellStyle name="Followed Hyperlink" xfId="8766" builtinId="9" hidden="1"/>
    <cellStyle name="Followed Hyperlink" xfId="8770" builtinId="9" hidden="1"/>
    <cellStyle name="Followed Hyperlink" xfId="8774" builtinId="9" hidden="1"/>
    <cellStyle name="Followed Hyperlink" xfId="8778" builtinId="9" hidden="1"/>
    <cellStyle name="Followed Hyperlink" xfId="8782" builtinId="9" hidden="1"/>
    <cellStyle name="Followed Hyperlink" xfId="8786" builtinId="9" hidden="1"/>
    <cellStyle name="Followed Hyperlink" xfId="8790" builtinId="9" hidden="1"/>
    <cellStyle name="Followed Hyperlink" xfId="8794" builtinId="9" hidden="1"/>
    <cellStyle name="Followed Hyperlink" xfId="8798" builtinId="9" hidden="1"/>
    <cellStyle name="Followed Hyperlink" xfId="8802" builtinId="9" hidden="1"/>
    <cellStyle name="Followed Hyperlink" xfId="8806" builtinId="9" hidden="1"/>
    <cellStyle name="Followed Hyperlink" xfId="8810" builtinId="9" hidden="1"/>
    <cellStyle name="Followed Hyperlink" xfId="8814" builtinId="9" hidden="1"/>
    <cellStyle name="Followed Hyperlink" xfId="8818" builtinId="9" hidden="1"/>
    <cellStyle name="Followed Hyperlink" xfId="8822" builtinId="9" hidden="1"/>
    <cellStyle name="Followed Hyperlink" xfId="8826" builtinId="9" hidden="1"/>
    <cellStyle name="Followed Hyperlink" xfId="8830" builtinId="9" hidden="1"/>
    <cellStyle name="Followed Hyperlink" xfId="8834" builtinId="9" hidden="1"/>
    <cellStyle name="Followed Hyperlink" xfId="8838" builtinId="9" hidden="1"/>
    <cellStyle name="Followed Hyperlink" xfId="8842" builtinId="9" hidden="1"/>
    <cellStyle name="Followed Hyperlink" xfId="8846" builtinId="9" hidden="1"/>
    <cellStyle name="Followed Hyperlink" xfId="8850" builtinId="9" hidden="1"/>
    <cellStyle name="Followed Hyperlink" xfId="8854" builtinId="9" hidden="1"/>
    <cellStyle name="Followed Hyperlink" xfId="8858" builtinId="9" hidden="1"/>
    <cellStyle name="Followed Hyperlink" xfId="8862" builtinId="9" hidden="1"/>
    <cellStyle name="Followed Hyperlink" xfId="8866" builtinId="9" hidden="1"/>
    <cellStyle name="Followed Hyperlink" xfId="8870" builtinId="9" hidden="1"/>
    <cellStyle name="Followed Hyperlink" xfId="8874" builtinId="9" hidden="1"/>
    <cellStyle name="Followed Hyperlink" xfId="8878" builtinId="9" hidden="1"/>
    <cellStyle name="Followed Hyperlink" xfId="8882" builtinId="9" hidden="1"/>
    <cellStyle name="Followed Hyperlink" xfId="8886" builtinId="9" hidden="1"/>
    <cellStyle name="Followed Hyperlink" xfId="8890" builtinId="9" hidden="1"/>
    <cellStyle name="Followed Hyperlink" xfId="8894" builtinId="9" hidden="1"/>
    <cellStyle name="Followed Hyperlink" xfId="8898" builtinId="9" hidden="1"/>
    <cellStyle name="Followed Hyperlink" xfId="8902" builtinId="9" hidden="1"/>
    <cellStyle name="Followed Hyperlink" xfId="8906" builtinId="9" hidden="1"/>
    <cellStyle name="Followed Hyperlink" xfId="8910" builtinId="9" hidden="1"/>
    <cellStyle name="Followed Hyperlink" xfId="8914" builtinId="9" hidden="1"/>
    <cellStyle name="Followed Hyperlink" xfId="8918" builtinId="9" hidden="1"/>
    <cellStyle name="Followed Hyperlink" xfId="8922" builtinId="9" hidden="1"/>
    <cellStyle name="Followed Hyperlink" xfId="8926" builtinId="9" hidden="1"/>
    <cellStyle name="Followed Hyperlink" xfId="8930" builtinId="9" hidden="1"/>
    <cellStyle name="Followed Hyperlink" xfId="8934" builtinId="9" hidden="1"/>
    <cellStyle name="Followed Hyperlink" xfId="8938" builtinId="9" hidden="1"/>
    <cellStyle name="Followed Hyperlink" xfId="8942" builtinId="9" hidden="1"/>
    <cellStyle name="Followed Hyperlink" xfId="8946" builtinId="9" hidden="1"/>
    <cellStyle name="Followed Hyperlink" xfId="8950" builtinId="9" hidden="1"/>
    <cellStyle name="Followed Hyperlink" xfId="8954" builtinId="9" hidden="1"/>
    <cellStyle name="Followed Hyperlink" xfId="8958" builtinId="9" hidden="1"/>
    <cellStyle name="Followed Hyperlink" xfId="8962" builtinId="9" hidden="1"/>
    <cellStyle name="Followed Hyperlink" xfId="8966" builtinId="9" hidden="1"/>
    <cellStyle name="Followed Hyperlink" xfId="8970" builtinId="9" hidden="1"/>
    <cellStyle name="Followed Hyperlink" xfId="8974" builtinId="9" hidden="1"/>
    <cellStyle name="Followed Hyperlink" xfId="8978" builtinId="9" hidden="1"/>
    <cellStyle name="Followed Hyperlink" xfId="8982" builtinId="9" hidden="1"/>
    <cellStyle name="Followed Hyperlink" xfId="8986" builtinId="9" hidden="1"/>
    <cellStyle name="Followed Hyperlink" xfId="8990" builtinId="9" hidden="1"/>
    <cellStyle name="Followed Hyperlink" xfId="8994" builtinId="9" hidden="1"/>
    <cellStyle name="Followed Hyperlink" xfId="8998" builtinId="9" hidden="1"/>
    <cellStyle name="Followed Hyperlink" xfId="9002" builtinId="9" hidden="1"/>
    <cellStyle name="Followed Hyperlink" xfId="9006" builtinId="9" hidden="1"/>
    <cellStyle name="Followed Hyperlink" xfId="9010" builtinId="9" hidden="1"/>
    <cellStyle name="Followed Hyperlink" xfId="9014" builtinId="9" hidden="1"/>
    <cellStyle name="Followed Hyperlink" xfId="9018" builtinId="9" hidden="1"/>
    <cellStyle name="Followed Hyperlink" xfId="9022" builtinId="9" hidden="1"/>
    <cellStyle name="Followed Hyperlink" xfId="9026" builtinId="9" hidden="1"/>
    <cellStyle name="Followed Hyperlink" xfId="9030" builtinId="9" hidden="1"/>
    <cellStyle name="Followed Hyperlink" xfId="9034" builtinId="9" hidden="1"/>
    <cellStyle name="Followed Hyperlink" xfId="9038" builtinId="9" hidden="1"/>
    <cellStyle name="Followed Hyperlink" xfId="9042" builtinId="9" hidden="1"/>
    <cellStyle name="Followed Hyperlink" xfId="9046" builtinId="9" hidden="1"/>
    <cellStyle name="Followed Hyperlink" xfId="9050" builtinId="9" hidden="1"/>
    <cellStyle name="Followed Hyperlink" xfId="9054" builtinId="9" hidden="1"/>
    <cellStyle name="Followed Hyperlink" xfId="9058" builtinId="9" hidden="1"/>
    <cellStyle name="Followed Hyperlink" xfId="9062" builtinId="9" hidden="1"/>
    <cellStyle name="Followed Hyperlink" xfId="9066" builtinId="9" hidden="1"/>
    <cellStyle name="Followed Hyperlink" xfId="9070" builtinId="9" hidden="1"/>
    <cellStyle name="Followed Hyperlink" xfId="9074" builtinId="9" hidden="1"/>
    <cellStyle name="Followed Hyperlink" xfId="9078" builtinId="9" hidden="1"/>
    <cellStyle name="Followed Hyperlink" xfId="9082" builtinId="9" hidden="1"/>
    <cellStyle name="Followed Hyperlink" xfId="9086" builtinId="9" hidden="1"/>
    <cellStyle name="Followed Hyperlink" xfId="9090" builtinId="9" hidden="1"/>
    <cellStyle name="Followed Hyperlink" xfId="9094" builtinId="9" hidden="1"/>
    <cellStyle name="Followed Hyperlink" xfId="9098" builtinId="9" hidden="1"/>
    <cellStyle name="Followed Hyperlink" xfId="9102" builtinId="9" hidden="1"/>
    <cellStyle name="Followed Hyperlink" xfId="9106" builtinId="9" hidden="1"/>
    <cellStyle name="Followed Hyperlink" xfId="9110" builtinId="9" hidden="1"/>
    <cellStyle name="Followed Hyperlink" xfId="9114" builtinId="9" hidden="1"/>
    <cellStyle name="Followed Hyperlink" xfId="9118" builtinId="9" hidden="1"/>
    <cellStyle name="Followed Hyperlink" xfId="9122" builtinId="9" hidden="1"/>
    <cellStyle name="Followed Hyperlink" xfId="9126" builtinId="9" hidden="1"/>
    <cellStyle name="Followed Hyperlink" xfId="9130" builtinId="9" hidden="1"/>
    <cellStyle name="Followed Hyperlink" xfId="9134" builtinId="9" hidden="1"/>
    <cellStyle name="Followed Hyperlink" xfId="9138" builtinId="9" hidden="1"/>
    <cellStyle name="Followed Hyperlink" xfId="9142" builtinId="9" hidden="1"/>
    <cellStyle name="Followed Hyperlink" xfId="9146" builtinId="9" hidden="1"/>
    <cellStyle name="Followed Hyperlink" xfId="9150" builtinId="9" hidden="1"/>
    <cellStyle name="Followed Hyperlink" xfId="9154" builtinId="9" hidden="1"/>
    <cellStyle name="Followed Hyperlink" xfId="9158" builtinId="9" hidden="1"/>
    <cellStyle name="Followed Hyperlink" xfId="9162" builtinId="9" hidden="1"/>
    <cellStyle name="Followed Hyperlink" xfId="9166" builtinId="9" hidden="1"/>
    <cellStyle name="Followed Hyperlink" xfId="9170" builtinId="9" hidden="1"/>
    <cellStyle name="Followed Hyperlink" xfId="9174" builtinId="9" hidden="1"/>
    <cellStyle name="Followed Hyperlink" xfId="9178" builtinId="9" hidden="1"/>
    <cellStyle name="Followed Hyperlink" xfId="9182" builtinId="9" hidden="1"/>
    <cellStyle name="Followed Hyperlink" xfId="9186" builtinId="9" hidden="1"/>
    <cellStyle name="Followed Hyperlink" xfId="9190" builtinId="9" hidden="1"/>
    <cellStyle name="Followed Hyperlink" xfId="9194" builtinId="9" hidden="1"/>
    <cellStyle name="Followed Hyperlink" xfId="9198" builtinId="9" hidden="1"/>
    <cellStyle name="Followed Hyperlink" xfId="9202" builtinId="9" hidden="1"/>
    <cellStyle name="Followed Hyperlink" xfId="9206" builtinId="9" hidden="1"/>
    <cellStyle name="Followed Hyperlink" xfId="9210" builtinId="9" hidden="1"/>
    <cellStyle name="Followed Hyperlink" xfId="9214" builtinId="9" hidden="1"/>
    <cellStyle name="Followed Hyperlink" xfId="9218" builtinId="9" hidden="1"/>
    <cellStyle name="Followed Hyperlink" xfId="9222" builtinId="9" hidden="1"/>
    <cellStyle name="Followed Hyperlink" xfId="9226" builtinId="9" hidden="1"/>
    <cellStyle name="Followed Hyperlink" xfId="9230" builtinId="9" hidden="1"/>
    <cellStyle name="Followed Hyperlink" xfId="9234" builtinId="9" hidden="1"/>
    <cellStyle name="Followed Hyperlink" xfId="9238" builtinId="9" hidden="1"/>
    <cellStyle name="Followed Hyperlink" xfId="9242" builtinId="9" hidden="1"/>
    <cellStyle name="Followed Hyperlink" xfId="9246" builtinId="9" hidden="1"/>
    <cellStyle name="Followed Hyperlink" xfId="9250" builtinId="9" hidden="1"/>
    <cellStyle name="Followed Hyperlink" xfId="9254" builtinId="9" hidden="1"/>
    <cellStyle name="Followed Hyperlink" xfId="9258" builtinId="9" hidden="1"/>
    <cellStyle name="Followed Hyperlink" xfId="9262" builtinId="9" hidden="1"/>
    <cellStyle name="Followed Hyperlink" xfId="9266" builtinId="9" hidden="1"/>
    <cellStyle name="Followed Hyperlink" xfId="9270" builtinId="9" hidden="1"/>
    <cellStyle name="Followed Hyperlink" xfId="9274" builtinId="9" hidden="1"/>
    <cellStyle name="Followed Hyperlink" xfId="9278" builtinId="9" hidden="1"/>
    <cellStyle name="Followed Hyperlink" xfId="9282" builtinId="9" hidden="1"/>
    <cellStyle name="Followed Hyperlink" xfId="9286" builtinId="9" hidden="1"/>
    <cellStyle name="Followed Hyperlink" xfId="9290" builtinId="9" hidden="1"/>
    <cellStyle name="Followed Hyperlink" xfId="9294" builtinId="9" hidden="1"/>
    <cellStyle name="Followed Hyperlink" xfId="9298" builtinId="9" hidden="1"/>
    <cellStyle name="Followed Hyperlink" xfId="9302" builtinId="9" hidden="1"/>
    <cellStyle name="Followed Hyperlink" xfId="9306" builtinId="9" hidden="1"/>
    <cellStyle name="Followed Hyperlink" xfId="9310" builtinId="9" hidden="1"/>
    <cellStyle name="Followed Hyperlink" xfId="9314" builtinId="9" hidden="1"/>
    <cellStyle name="Followed Hyperlink" xfId="9318" builtinId="9" hidden="1"/>
    <cellStyle name="Followed Hyperlink" xfId="9322" builtinId="9" hidden="1"/>
    <cellStyle name="Followed Hyperlink" xfId="9326" builtinId="9" hidden="1"/>
    <cellStyle name="Followed Hyperlink" xfId="9330" builtinId="9" hidden="1"/>
    <cellStyle name="Followed Hyperlink" xfId="9334" builtinId="9" hidden="1"/>
    <cellStyle name="Followed Hyperlink" xfId="9338" builtinId="9" hidden="1"/>
    <cellStyle name="Followed Hyperlink" xfId="9342" builtinId="9" hidden="1"/>
    <cellStyle name="Followed Hyperlink" xfId="9346" builtinId="9" hidden="1"/>
    <cellStyle name="Followed Hyperlink" xfId="9350" builtinId="9" hidden="1"/>
    <cellStyle name="Followed Hyperlink" xfId="9354" builtinId="9" hidden="1"/>
    <cellStyle name="Followed Hyperlink" xfId="9358" builtinId="9" hidden="1"/>
    <cellStyle name="Followed Hyperlink" xfId="9362" builtinId="9" hidden="1"/>
    <cellStyle name="Followed Hyperlink" xfId="9366" builtinId="9" hidden="1"/>
    <cellStyle name="Followed Hyperlink" xfId="9370" builtinId="9" hidden="1"/>
    <cellStyle name="Followed Hyperlink" xfId="9374" builtinId="9" hidden="1"/>
    <cellStyle name="Followed Hyperlink" xfId="9378" builtinId="9" hidden="1"/>
    <cellStyle name="Followed Hyperlink" xfId="9382" builtinId="9" hidden="1"/>
    <cellStyle name="Followed Hyperlink" xfId="9386" builtinId="9" hidden="1"/>
    <cellStyle name="Followed Hyperlink" xfId="9390" builtinId="9" hidden="1"/>
    <cellStyle name="Followed Hyperlink" xfId="9394" builtinId="9" hidden="1"/>
    <cellStyle name="Followed Hyperlink" xfId="9398" builtinId="9" hidden="1"/>
    <cellStyle name="Followed Hyperlink" xfId="9402" builtinId="9" hidden="1"/>
    <cellStyle name="Followed Hyperlink" xfId="9406" builtinId="9" hidden="1"/>
    <cellStyle name="Followed Hyperlink" xfId="9410" builtinId="9" hidden="1"/>
    <cellStyle name="Followed Hyperlink" xfId="9414" builtinId="9" hidden="1"/>
    <cellStyle name="Followed Hyperlink" xfId="9418" builtinId="9" hidden="1"/>
    <cellStyle name="Followed Hyperlink" xfId="9422" builtinId="9" hidden="1"/>
    <cellStyle name="Followed Hyperlink" xfId="9426" builtinId="9" hidden="1"/>
    <cellStyle name="Followed Hyperlink" xfId="9430" builtinId="9" hidden="1"/>
    <cellStyle name="Followed Hyperlink" xfId="9434" builtinId="9" hidden="1"/>
    <cellStyle name="Followed Hyperlink" xfId="9438" builtinId="9" hidden="1"/>
    <cellStyle name="Followed Hyperlink" xfId="9442" builtinId="9" hidden="1"/>
    <cellStyle name="Followed Hyperlink" xfId="9446" builtinId="9" hidden="1"/>
    <cellStyle name="Followed Hyperlink" xfId="9450" builtinId="9" hidden="1"/>
    <cellStyle name="Followed Hyperlink" xfId="9454" builtinId="9" hidden="1"/>
    <cellStyle name="Followed Hyperlink" xfId="9458" builtinId="9" hidden="1"/>
    <cellStyle name="Followed Hyperlink" xfId="9462" builtinId="9" hidden="1"/>
    <cellStyle name="Followed Hyperlink" xfId="9466" builtinId="9" hidden="1"/>
    <cellStyle name="Followed Hyperlink" xfId="9470" builtinId="9" hidden="1"/>
    <cellStyle name="Followed Hyperlink" xfId="9474" builtinId="9" hidden="1"/>
    <cellStyle name="Followed Hyperlink" xfId="9478" builtinId="9" hidden="1"/>
    <cellStyle name="Followed Hyperlink" xfId="9482" builtinId="9" hidden="1"/>
    <cellStyle name="Followed Hyperlink" xfId="9486" builtinId="9" hidden="1"/>
    <cellStyle name="Followed Hyperlink" xfId="9490" builtinId="9" hidden="1"/>
    <cellStyle name="Followed Hyperlink" xfId="9494" builtinId="9" hidden="1"/>
    <cellStyle name="Followed Hyperlink" xfId="9498" builtinId="9" hidden="1"/>
    <cellStyle name="Followed Hyperlink" xfId="9502" builtinId="9" hidden="1"/>
    <cellStyle name="Followed Hyperlink" xfId="9506" builtinId="9" hidden="1"/>
    <cellStyle name="Followed Hyperlink" xfId="9510" builtinId="9" hidden="1"/>
    <cellStyle name="Followed Hyperlink" xfId="9514" builtinId="9" hidden="1"/>
    <cellStyle name="Followed Hyperlink" xfId="9518" builtinId="9" hidden="1"/>
    <cellStyle name="Followed Hyperlink" xfId="9522" builtinId="9" hidden="1"/>
    <cellStyle name="Followed Hyperlink" xfId="9526" builtinId="9" hidden="1"/>
    <cellStyle name="Followed Hyperlink" xfId="9530" builtinId="9" hidden="1"/>
    <cellStyle name="Followed Hyperlink" xfId="9534" builtinId="9" hidden="1"/>
    <cellStyle name="Followed Hyperlink" xfId="9538" builtinId="9" hidden="1"/>
    <cellStyle name="Followed Hyperlink" xfId="9542" builtinId="9" hidden="1"/>
    <cellStyle name="Followed Hyperlink" xfId="9546" builtinId="9" hidden="1"/>
    <cellStyle name="Followed Hyperlink" xfId="9550" builtinId="9" hidden="1"/>
    <cellStyle name="Followed Hyperlink" xfId="9554" builtinId="9" hidden="1"/>
    <cellStyle name="Followed Hyperlink" xfId="9558" builtinId="9" hidden="1"/>
    <cellStyle name="Followed Hyperlink" xfId="9562" builtinId="9" hidden="1"/>
    <cellStyle name="Followed Hyperlink" xfId="9566" builtinId="9" hidden="1"/>
    <cellStyle name="Followed Hyperlink" xfId="9570" builtinId="9" hidden="1"/>
    <cellStyle name="Followed Hyperlink" xfId="9574" builtinId="9" hidden="1"/>
    <cellStyle name="Followed Hyperlink" xfId="9578" builtinId="9" hidden="1"/>
    <cellStyle name="Followed Hyperlink" xfId="9582" builtinId="9" hidden="1"/>
    <cellStyle name="Followed Hyperlink" xfId="9586" builtinId="9" hidden="1"/>
    <cellStyle name="Followed Hyperlink" xfId="9590" builtinId="9" hidden="1"/>
    <cellStyle name="Followed Hyperlink" xfId="9594" builtinId="9" hidden="1"/>
    <cellStyle name="Followed Hyperlink" xfId="9598" builtinId="9" hidden="1"/>
    <cellStyle name="Followed Hyperlink" xfId="9602" builtinId="9" hidden="1"/>
    <cellStyle name="Followed Hyperlink" xfId="9606" builtinId="9" hidden="1"/>
    <cellStyle name="Followed Hyperlink" xfId="9610" builtinId="9" hidden="1"/>
    <cellStyle name="Followed Hyperlink" xfId="9614" builtinId="9" hidden="1"/>
    <cellStyle name="Followed Hyperlink" xfId="9618" builtinId="9" hidden="1"/>
    <cellStyle name="Followed Hyperlink" xfId="9622" builtinId="9" hidden="1"/>
    <cellStyle name="Followed Hyperlink" xfId="9626" builtinId="9" hidden="1"/>
    <cellStyle name="Followed Hyperlink" xfId="9630" builtinId="9" hidden="1"/>
    <cellStyle name="Followed Hyperlink" xfId="9634" builtinId="9" hidden="1"/>
    <cellStyle name="Followed Hyperlink" xfId="9638" builtinId="9" hidden="1"/>
    <cellStyle name="Followed Hyperlink" xfId="9642" builtinId="9" hidden="1"/>
    <cellStyle name="Followed Hyperlink" xfId="9646" builtinId="9" hidden="1"/>
    <cellStyle name="Followed Hyperlink" xfId="9650" builtinId="9" hidden="1"/>
    <cellStyle name="Followed Hyperlink" xfId="9654" builtinId="9" hidden="1"/>
    <cellStyle name="Followed Hyperlink" xfId="9658" builtinId="9" hidden="1"/>
    <cellStyle name="Followed Hyperlink" xfId="9662" builtinId="9" hidden="1"/>
    <cellStyle name="Followed Hyperlink" xfId="9666" builtinId="9" hidden="1"/>
    <cellStyle name="Followed Hyperlink" xfId="9670" builtinId="9" hidden="1"/>
    <cellStyle name="Followed Hyperlink" xfId="9674" builtinId="9" hidden="1"/>
    <cellStyle name="Followed Hyperlink" xfId="9678" builtinId="9" hidden="1"/>
    <cellStyle name="Followed Hyperlink" xfId="9682" builtinId="9" hidden="1"/>
    <cellStyle name="Followed Hyperlink" xfId="9686" builtinId="9" hidden="1"/>
    <cellStyle name="Followed Hyperlink" xfId="9690" builtinId="9" hidden="1"/>
    <cellStyle name="Followed Hyperlink" xfId="9694" builtinId="9" hidden="1"/>
    <cellStyle name="Followed Hyperlink" xfId="9698" builtinId="9" hidden="1"/>
    <cellStyle name="Followed Hyperlink" xfId="9702" builtinId="9" hidden="1"/>
    <cellStyle name="Followed Hyperlink" xfId="9706" builtinId="9" hidden="1"/>
    <cellStyle name="Followed Hyperlink" xfId="9710" builtinId="9" hidden="1"/>
    <cellStyle name="Followed Hyperlink" xfId="9714" builtinId="9" hidden="1"/>
    <cellStyle name="Followed Hyperlink" xfId="9718" builtinId="9" hidden="1"/>
    <cellStyle name="Followed Hyperlink" xfId="9722" builtinId="9" hidden="1"/>
    <cellStyle name="Followed Hyperlink" xfId="9726" builtinId="9" hidden="1"/>
    <cellStyle name="Followed Hyperlink" xfId="9730" builtinId="9" hidden="1"/>
    <cellStyle name="Followed Hyperlink" xfId="9734" builtinId="9" hidden="1"/>
    <cellStyle name="Followed Hyperlink" xfId="9738" builtinId="9" hidden="1"/>
    <cellStyle name="Followed Hyperlink" xfId="9742" builtinId="9" hidden="1"/>
    <cellStyle name="Followed Hyperlink" xfId="9746" builtinId="9" hidden="1"/>
    <cellStyle name="Followed Hyperlink" xfId="9750" builtinId="9" hidden="1"/>
    <cellStyle name="Followed Hyperlink" xfId="9754" builtinId="9" hidden="1"/>
    <cellStyle name="Followed Hyperlink" xfId="9758" builtinId="9" hidden="1"/>
    <cellStyle name="Followed Hyperlink" xfId="9762" builtinId="9" hidden="1"/>
    <cellStyle name="Followed Hyperlink" xfId="9766" builtinId="9" hidden="1"/>
    <cellStyle name="Followed Hyperlink" xfId="9770" builtinId="9" hidden="1"/>
    <cellStyle name="Followed Hyperlink" xfId="9774" builtinId="9" hidden="1"/>
    <cellStyle name="Followed Hyperlink" xfId="9778" builtinId="9" hidden="1"/>
    <cellStyle name="Followed Hyperlink" xfId="9782" builtinId="9" hidden="1"/>
    <cellStyle name="Followed Hyperlink" xfId="9786" builtinId="9" hidden="1"/>
    <cellStyle name="Followed Hyperlink" xfId="9790" builtinId="9" hidden="1"/>
    <cellStyle name="Followed Hyperlink" xfId="9794" builtinId="9" hidden="1"/>
    <cellStyle name="Followed Hyperlink" xfId="9798" builtinId="9" hidden="1"/>
    <cellStyle name="Followed Hyperlink" xfId="9802" builtinId="9" hidden="1"/>
    <cellStyle name="Followed Hyperlink" xfId="9806" builtinId="9" hidden="1"/>
    <cellStyle name="Followed Hyperlink" xfId="9810" builtinId="9" hidden="1"/>
    <cellStyle name="Followed Hyperlink" xfId="9814" builtinId="9" hidden="1"/>
    <cellStyle name="Followed Hyperlink" xfId="9818" builtinId="9" hidden="1"/>
    <cellStyle name="Followed Hyperlink" xfId="9822" builtinId="9" hidden="1"/>
    <cellStyle name="Followed Hyperlink" xfId="9826" builtinId="9" hidden="1"/>
    <cellStyle name="Followed Hyperlink" xfId="9830" builtinId="9" hidden="1"/>
    <cellStyle name="Followed Hyperlink" xfId="9834" builtinId="9" hidden="1"/>
    <cellStyle name="Followed Hyperlink" xfId="9838" builtinId="9" hidden="1"/>
    <cellStyle name="Followed Hyperlink" xfId="9842" builtinId="9" hidden="1"/>
    <cellStyle name="Followed Hyperlink" xfId="9846" builtinId="9" hidden="1"/>
    <cellStyle name="Followed Hyperlink" xfId="9850" builtinId="9" hidden="1"/>
    <cellStyle name="Followed Hyperlink" xfId="9854" builtinId="9" hidden="1"/>
    <cellStyle name="Followed Hyperlink" xfId="9858" builtinId="9" hidden="1"/>
    <cellStyle name="Followed Hyperlink" xfId="9862" builtinId="9" hidden="1"/>
    <cellStyle name="Followed Hyperlink" xfId="9866" builtinId="9" hidden="1"/>
    <cellStyle name="Followed Hyperlink" xfId="9870" builtinId="9" hidden="1"/>
    <cellStyle name="Followed Hyperlink" xfId="9874" builtinId="9" hidden="1"/>
    <cellStyle name="Followed Hyperlink" xfId="9878" builtinId="9" hidden="1"/>
    <cellStyle name="Followed Hyperlink" xfId="9882" builtinId="9" hidden="1"/>
    <cellStyle name="Followed Hyperlink" xfId="9886" builtinId="9" hidden="1"/>
    <cellStyle name="Followed Hyperlink" xfId="9890" builtinId="9" hidden="1"/>
    <cellStyle name="Followed Hyperlink" xfId="9894" builtinId="9" hidden="1"/>
    <cellStyle name="Followed Hyperlink" xfId="9898" builtinId="9" hidden="1"/>
    <cellStyle name="Followed Hyperlink" xfId="9902" builtinId="9" hidden="1"/>
    <cellStyle name="Followed Hyperlink" xfId="9906" builtinId="9" hidden="1"/>
    <cellStyle name="Followed Hyperlink" xfId="9910" builtinId="9" hidden="1"/>
    <cellStyle name="Followed Hyperlink" xfId="9914" builtinId="9" hidden="1"/>
    <cellStyle name="Followed Hyperlink" xfId="9918" builtinId="9" hidden="1"/>
    <cellStyle name="Followed Hyperlink" xfId="9922" builtinId="9" hidden="1"/>
    <cellStyle name="Followed Hyperlink" xfId="9926" builtinId="9" hidden="1"/>
    <cellStyle name="Followed Hyperlink" xfId="9930" builtinId="9" hidden="1"/>
    <cellStyle name="Followed Hyperlink" xfId="9934" builtinId="9" hidden="1"/>
    <cellStyle name="Followed Hyperlink" xfId="9938" builtinId="9" hidden="1"/>
    <cellStyle name="Followed Hyperlink" xfId="9942" builtinId="9" hidden="1"/>
    <cellStyle name="Followed Hyperlink" xfId="9946" builtinId="9" hidden="1"/>
    <cellStyle name="Followed Hyperlink" xfId="9950" builtinId="9" hidden="1"/>
    <cellStyle name="Followed Hyperlink" xfId="9954" builtinId="9" hidden="1"/>
    <cellStyle name="Followed Hyperlink" xfId="9958" builtinId="9" hidden="1"/>
    <cellStyle name="Followed Hyperlink" xfId="9962" builtinId="9" hidden="1"/>
    <cellStyle name="Followed Hyperlink" xfId="9966" builtinId="9" hidden="1"/>
    <cellStyle name="Followed Hyperlink" xfId="9970" builtinId="9" hidden="1"/>
    <cellStyle name="Followed Hyperlink" xfId="9974" builtinId="9" hidden="1"/>
    <cellStyle name="Followed Hyperlink" xfId="9978" builtinId="9" hidden="1"/>
    <cellStyle name="Followed Hyperlink" xfId="9982" builtinId="9" hidden="1"/>
    <cellStyle name="Followed Hyperlink" xfId="9986" builtinId="9" hidden="1"/>
    <cellStyle name="Followed Hyperlink" xfId="9990" builtinId="9" hidden="1"/>
    <cellStyle name="Followed Hyperlink" xfId="9994" builtinId="9" hidden="1"/>
    <cellStyle name="Followed Hyperlink" xfId="9998" builtinId="9" hidden="1"/>
    <cellStyle name="Followed Hyperlink" xfId="10002" builtinId="9" hidden="1"/>
    <cellStyle name="Followed Hyperlink" xfId="10006" builtinId="9" hidden="1"/>
    <cellStyle name="Followed Hyperlink" xfId="10010" builtinId="9" hidden="1"/>
    <cellStyle name="Followed Hyperlink" xfId="10014" builtinId="9" hidden="1"/>
    <cellStyle name="Followed Hyperlink" xfId="10018" builtinId="9" hidden="1"/>
    <cellStyle name="Followed Hyperlink" xfId="10022" builtinId="9" hidden="1"/>
    <cellStyle name="Followed Hyperlink" xfId="10026" builtinId="9" hidden="1"/>
    <cellStyle name="Followed Hyperlink" xfId="10030" builtinId="9" hidden="1"/>
    <cellStyle name="Followed Hyperlink" xfId="10034" builtinId="9" hidden="1"/>
    <cellStyle name="Followed Hyperlink" xfId="10038" builtinId="9" hidden="1"/>
    <cellStyle name="Followed Hyperlink" xfId="10042" builtinId="9" hidden="1"/>
    <cellStyle name="Followed Hyperlink" xfId="10046" builtinId="9" hidden="1"/>
    <cellStyle name="Followed Hyperlink" xfId="10050" builtinId="9" hidden="1"/>
    <cellStyle name="Followed Hyperlink" xfId="10054" builtinId="9" hidden="1"/>
    <cellStyle name="Followed Hyperlink" xfId="10058" builtinId="9" hidden="1"/>
    <cellStyle name="Followed Hyperlink" xfId="10062" builtinId="9" hidden="1"/>
    <cellStyle name="Followed Hyperlink" xfId="10066" builtinId="9" hidden="1"/>
    <cellStyle name="Followed Hyperlink" xfId="10070" builtinId="9" hidden="1"/>
    <cellStyle name="Followed Hyperlink" xfId="10074" builtinId="9" hidden="1"/>
    <cellStyle name="Followed Hyperlink" xfId="10078" builtinId="9" hidden="1"/>
    <cellStyle name="Followed Hyperlink" xfId="10082" builtinId="9" hidden="1"/>
    <cellStyle name="Followed Hyperlink" xfId="10086" builtinId="9" hidden="1"/>
    <cellStyle name="Followed Hyperlink" xfId="10090" builtinId="9" hidden="1"/>
    <cellStyle name="Followed Hyperlink" xfId="10094" builtinId="9" hidden="1"/>
    <cellStyle name="Followed Hyperlink" xfId="10098" builtinId="9" hidden="1"/>
    <cellStyle name="Followed Hyperlink" xfId="10102" builtinId="9" hidden="1"/>
    <cellStyle name="Followed Hyperlink" xfId="10106" builtinId="9" hidden="1"/>
    <cellStyle name="Followed Hyperlink" xfId="10110" builtinId="9" hidden="1"/>
    <cellStyle name="Followed Hyperlink" xfId="10114" builtinId="9" hidden="1"/>
    <cellStyle name="Followed Hyperlink" xfId="10118" builtinId="9" hidden="1"/>
    <cellStyle name="Followed Hyperlink" xfId="10122" builtinId="9" hidden="1"/>
    <cellStyle name="Followed Hyperlink" xfId="10126" builtinId="9" hidden="1"/>
    <cellStyle name="Followed Hyperlink" xfId="10130" builtinId="9" hidden="1"/>
    <cellStyle name="Followed Hyperlink" xfId="10134" builtinId="9" hidden="1"/>
    <cellStyle name="Followed Hyperlink" xfId="10138" builtinId="9" hidden="1"/>
    <cellStyle name="Followed Hyperlink" xfId="10142" builtinId="9" hidden="1"/>
    <cellStyle name="Followed Hyperlink" xfId="10146" builtinId="9" hidden="1"/>
    <cellStyle name="Followed Hyperlink" xfId="10150" builtinId="9" hidden="1"/>
    <cellStyle name="Followed Hyperlink" xfId="10154" builtinId="9" hidden="1"/>
    <cellStyle name="Followed Hyperlink" xfId="10158" builtinId="9" hidden="1"/>
    <cellStyle name="Followed Hyperlink" xfId="10162" builtinId="9" hidden="1"/>
    <cellStyle name="Followed Hyperlink" xfId="10166" builtinId="9" hidden="1"/>
    <cellStyle name="Followed Hyperlink" xfId="10170" builtinId="9" hidden="1"/>
    <cellStyle name="Followed Hyperlink" xfId="10174" builtinId="9" hidden="1"/>
    <cellStyle name="Followed Hyperlink" xfId="10178" builtinId="9" hidden="1"/>
    <cellStyle name="Followed Hyperlink" xfId="10182" builtinId="9" hidden="1"/>
    <cellStyle name="Followed Hyperlink" xfId="10186" builtinId="9" hidden="1"/>
    <cellStyle name="Followed Hyperlink" xfId="10190" builtinId="9" hidden="1"/>
    <cellStyle name="Followed Hyperlink" xfId="10194" builtinId="9" hidden="1"/>
    <cellStyle name="Followed Hyperlink" xfId="10198" builtinId="9" hidden="1"/>
    <cellStyle name="Followed Hyperlink" xfId="10202" builtinId="9" hidden="1"/>
    <cellStyle name="Followed Hyperlink" xfId="10206" builtinId="9" hidden="1"/>
    <cellStyle name="Followed Hyperlink" xfId="10210" builtinId="9" hidden="1"/>
    <cellStyle name="Followed Hyperlink" xfId="10214" builtinId="9" hidden="1"/>
    <cellStyle name="Followed Hyperlink" xfId="10218" builtinId="9" hidden="1"/>
    <cellStyle name="Followed Hyperlink" xfId="10222" builtinId="9" hidden="1"/>
    <cellStyle name="Followed Hyperlink" xfId="10226" builtinId="9" hidden="1"/>
    <cellStyle name="Followed Hyperlink" xfId="10230" builtinId="9" hidden="1"/>
    <cellStyle name="Followed Hyperlink" xfId="10234" builtinId="9" hidden="1"/>
    <cellStyle name="Followed Hyperlink" xfId="10238" builtinId="9" hidden="1"/>
    <cellStyle name="Followed Hyperlink" xfId="10242" builtinId="9" hidden="1"/>
    <cellStyle name="Followed Hyperlink" xfId="10246" builtinId="9" hidden="1"/>
    <cellStyle name="Followed Hyperlink" xfId="10250" builtinId="9" hidden="1"/>
    <cellStyle name="Followed Hyperlink" xfId="10254" builtinId="9" hidden="1"/>
    <cellStyle name="Followed Hyperlink" xfId="10258" builtinId="9" hidden="1"/>
    <cellStyle name="Followed Hyperlink" xfId="10262" builtinId="9" hidden="1"/>
    <cellStyle name="Followed Hyperlink" xfId="10266" builtinId="9" hidden="1"/>
    <cellStyle name="Followed Hyperlink" xfId="10270" builtinId="9" hidden="1"/>
    <cellStyle name="Followed Hyperlink" xfId="10274" builtinId="9" hidden="1"/>
    <cellStyle name="Followed Hyperlink" xfId="10278" builtinId="9" hidden="1"/>
    <cellStyle name="Followed Hyperlink" xfId="10282" builtinId="9" hidden="1"/>
    <cellStyle name="Followed Hyperlink" xfId="10286" builtinId="9" hidden="1"/>
    <cellStyle name="Followed Hyperlink" xfId="10290" builtinId="9" hidden="1"/>
    <cellStyle name="Followed Hyperlink" xfId="10294" builtinId="9" hidden="1"/>
    <cellStyle name="Followed Hyperlink" xfId="10298" builtinId="9" hidden="1"/>
    <cellStyle name="Followed Hyperlink" xfId="10302" builtinId="9" hidden="1"/>
    <cellStyle name="Followed Hyperlink" xfId="10306" builtinId="9" hidden="1"/>
    <cellStyle name="Followed Hyperlink" xfId="10310" builtinId="9" hidden="1"/>
    <cellStyle name="Followed Hyperlink" xfId="10314" builtinId="9" hidden="1"/>
    <cellStyle name="Followed Hyperlink" xfId="10318" builtinId="9" hidden="1"/>
    <cellStyle name="Followed Hyperlink" xfId="10322" builtinId="9" hidden="1"/>
    <cellStyle name="Followed Hyperlink" xfId="10326" builtinId="9" hidden="1"/>
    <cellStyle name="Followed Hyperlink" xfId="10330" builtinId="9" hidden="1"/>
    <cellStyle name="Followed Hyperlink" xfId="10334" builtinId="9" hidden="1"/>
    <cellStyle name="Followed Hyperlink" xfId="10338" builtinId="9" hidden="1"/>
    <cellStyle name="Followed Hyperlink" xfId="10342" builtinId="9" hidden="1"/>
    <cellStyle name="Followed Hyperlink" xfId="10346" builtinId="9" hidden="1"/>
    <cellStyle name="Followed Hyperlink" xfId="10350" builtinId="9" hidden="1"/>
    <cellStyle name="Followed Hyperlink" xfId="10354" builtinId="9" hidden="1"/>
    <cellStyle name="Followed Hyperlink" xfId="10358" builtinId="9" hidden="1"/>
    <cellStyle name="Followed Hyperlink" xfId="10362" builtinId="9" hidden="1"/>
    <cellStyle name="Followed Hyperlink" xfId="10366" builtinId="9" hidden="1"/>
    <cellStyle name="Followed Hyperlink" xfId="10370" builtinId="9" hidden="1"/>
    <cellStyle name="Followed Hyperlink" xfId="10374" builtinId="9" hidden="1"/>
    <cellStyle name="Followed Hyperlink" xfId="10378" builtinId="9" hidden="1"/>
    <cellStyle name="Followed Hyperlink" xfId="10382" builtinId="9" hidden="1"/>
    <cellStyle name="Followed Hyperlink" xfId="10386" builtinId="9" hidden="1"/>
    <cellStyle name="Followed Hyperlink" xfId="10390" builtinId="9" hidden="1"/>
    <cellStyle name="Followed Hyperlink" xfId="10394" builtinId="9" hidden="1"/>
    <cellStyle name="Followed Hyperlink" xfId="10398" builtinId="9" hidden="1"/>
    <cellStyle name="Followed Hyperlink" xfId="10402" builtinId="9" hidden="1"/>
    <cellStyle name="Followed Hyperlink" xfId="10406" builtinId="9" hidden="1"/>
    <cellStyle name="Followed Hyperlink" xfId="10410" builtinId="9" hidden="1"/>
    <cellStyle name="Followed Hyperlink" xfId="10414" builtinId="9" hidden="1"/>
    <cellStyle name="Followed Hyperlink" xfId="10418" builtinId="9" hidden="1"/>
    <cellStyle name="Followed Hyperlink" xfId="10422" builtinId="9" hidden="1"/>
    <cellStyle name="Followed Hyperlink" xfId="10426" builtinId="9" hidden="1"/>
    <cellStyle name="Followed Hyperlink" xfId="10430" builtinId="9" hidden="1"/>
    <cellStyle name="Followed Hyperlink" xfId="10434" builtinId="9" hidden="1"/>
    <cellStyle name="Followed Hyperlink" xfId="10438" builtinId="9" hidden="1"/>
    <cellStyle name="Followed Hyperlink" xfId="10442" builtinId="9" hidden="1"/>
    <cellStyle name="Followed Hyperlink" xfId="10446" builtinId="9" hidden="1"/>
    <cellStyle name="Followed Hyperlink" xfId="10450" builtinId="9" hidden="1"/>
    <cellStyle name="Followed Hyperlink" xfId="10454" builtinId="9" hidden="1"/>
    <cellStyle name="Followed Hyperlink" xfId="10458" builtinId="9" hidden="1"/>
    <cellStyle name="Followed Hyperlink" xfId="10462" builtinId="9" hidden="1"/>
    <cellStyle name="Followed Hyperlink" xfId="10466" builtinId="9" hidden="1"/>
    <cellStyle name="Followed Hyperlink" xfId="10470" builtinId="9" hidden="1"/>
    <cellStyle name="Followed Hyperlink" xfId="10474" builtinId="9" hidden="1"/>
    <cellStyle name="Followed Hyperlink" xfId="10478" builtinId="9" hidden="1"/>
    <cellStyle name="Followed Hyperlink" xfId="10482" builtinId="9" hidden="1"/>
    <cellStyle name="Followed Hyperlink" xfId="10486" builtinId="9" hidden="1"/>
    <cellStyle name="Followed Hyperlink" xfId="10490" builtinId="9" hidden="1"/>
    <cellStyle name="Followed Hyperlink" xfId="10494" builtinId="9" hidden="1"/>
    <cellStyle name="Followed Hyperlink" xfId="10498" builtinId="9" hidden="1"/>
    <cellStyle name="Followed Hyperlink" xfId="10502" builtinId="9" hidden="1"/>
    <cellStyle name="Followed Hyperlink" xfId="10506" builtinId="9" hidden="1"/>
    <cellStyle name="Followed Hyperlink" xfId="10510" builtinId="9" hidden="1"/>
    <cellStyle name="Followed Hyperlink" xfId="10514" builtinId="9" hidden="1"/>
    <cellStyle name="Followed Hyperlink" xfId="10518" builtinId="9" hidden="1"/>
    <cellStyle name="Followed Hyperlink" xfId="10522" builtinId="9" hidden="1"/>
    <cellStyle name="Followed Hyperlink" xfId="10526" builtinId="9" hidden="1"/>
    <cellStyle name="Followed Hyperlink" xfId="10530" builtinId="9" hidden="1"/>
    <cellStyle name="Followed Hyperlink" xfId="10534" builtinId="9" hidden="1"/>
    <cellStyle name="Followed Hyperlink" xfId="10538" builtinId="9" hidden="1"/>
    <cellStyle name="Followed Hyperlink" xfId="10542" builtinId="9" hidden="1"/>
    <cellStyle name="Followed Hyperlink" xfId="10546" builtinId="9" hidden="1"/>
    <cellStyle name="Followed Hyperlink" xfId="10550" builtinId="9" hidden="1"/>
    <cellStyle name="Followed Hyperlink" xfId="10554" builtinId="9" hidden="1"/>
    <cellStyle name="Followed Hyperlink" xfId="10558" builtinId="9" hidden="1"/>
    <cellStyle name="Followed Hyperlink" xfId="10562" builtinId="9" hidden="1"/>
    <cellStyle name="Followed Hyperlink" xfId="10566" builtinId="9" hidden="1"/>
    <cellStyle name="Followed Hyperlink" xfId="10570" builtinId="9" hidden="1"/>
    <cellStyle name="Followed Hyperlink" xfId="10574" builtinId="9" hidden="1"/>
    <cellStyle name="Followed Hyperlink" xfId="10578" builtinId="9" hidden="1"/>
    <cellStyle name="Followed Hyperlink" xfId="10582" builtinId="9" hidden="1"/>
    <cellStyle name="Followed Hyperlink" xfId="10586" builtinId="9" hidden="1"/>
    <cellStyle name="Followed Hyperlink" xfId="10590" builtinId="9" hidden="1"/>
    <cellStyle name="Followed Hyperlink" xfId="10594" builtinId="9" hidden="1"/>
    <cellStyle name="Followed Hyperlink" xfId="10598" builtinId="9" hidden="1"/>
    <cellStyle name="Followed Hyperlink" xfId="10602" builtinId="9" hidden="1"/>
    <cellStyle name="Followed Hyperlink" xfId="10606" builtinId="9" hidden="1"/>
    <cellStyle name="Followed Hyperlink" xfId="10610" builtinId="9" hidden="1"/>
    <cellStyle name="Followed Hyperlink" xfId="10614" builtinId="9" hidden="1"/>
    <cellStyle name="Followed Hyperlink" xfId="10618" builtinId="9" hidden="1"/>
    <cellStyle name="Followed Hyperlink" xfId="10622" builtinId="9" hidden="1"/>
    <cellStyle name="Followed Hyperlink" xfId="10626" builtinId="9" hidden="1"/>
    <cellStyle name="Followed Hyperlink" xfId="10630" builtinId="9" hidden="1"/>
    <cellStyle name="Followed Hyperlink" xfId="10634" builtinId="9" hidden="1"/>
    <cellStyle name="Followed Hyperlink" xfId="10638" builtinId="9" hidden="1"/>
    <cellStyle name="Followed Hyperlink" xfId="10642" builtinId="9" hidden="1"/>
    <cellStyle name="Followed Hyperlink" xfId="10646" builtinId="9" hidden="1"/>
    <cellStyle name="Followed Hyperlink" xfId="10650" builtinId="9" hidden="1"/>
    <cellStyle name="Followed Hyperlink" xfId="10654" builtinId="9" hidden="1"/>
    <cellStyle name="Followed Hyperlink" xfId="10658" builtinId="9" hidden="1"/>
    <cellStyle name="Followed Hyperlink" xfId="10662" builtinId="9" hidden="1"/>
    <cellStyle name="Followed Hyperlink" xfId="10666" builtinId="9" hidden="1"/>
    <cellStyle name="Followed Hyperlink" xfId="10670" builtinId="9" hidden="1"/>
    <cellStyle name="Followed Hyperlink" xfId="10674" builtinId="9" hidden="1"/>
    <cellStyle name="Followed Hyperlink" xfId="10678" builtinId="9" hidden="1"/>
    <cellStyle name="Followed Hyperlink" xfId="10682" builtinId="9" hidden="1"/>
    <cellStyle name="Followed Hyperlink" xfId="10686" builtinId="9" hidden="1"/>
    <cellStyle name="Followed Hyperlink" xfId="10690" builtinId="9" hidden="1"/>
    <cellStyle name="Followed Hyperlink" xfId="10694" builtinId="9" hidden="1"/>
    <cellStyle name="Followed Hyperlink" xfId="10698" builtinId="9" hidden="1"/>
    <cellStyle name="Followed Hyperlink" xfId="10702" builtinId="9" hidden="1"/>
    <cellStyle name="Followed Hyperlink" xfId="10706" builtinId="9" hidden="1"/>
    <cellStyle name="Followed Hyperlink" xfId="10710" builtinId="9" hidden="1"/>
    <cellStyle name="Followed Hyperlink" xfId="10714" builtinId="9" hidden="1"/>
    <cellStyle name="Followed Hyperlink" xfId="10718" builtinId="9" hidden="1"/>
    <cellStyle name="Followed Hyperlink" xfId="10722" builtinId="9" hidden="1"/>
    <cellStyle name="Followed Hyperlink" xfId="10726" builtinId="9" hidden="1"/>
    <cellStyle name="Followed Hyperlink" xfId="10730" builtinId="9" hidden="1"/>
    <cellStyle name="Followed Hyperlink" xfId="10734" builtinId="9" hidden="1"/>
    <cellStyle name="Followed Hyperlink" xfId="10738" builtinId="9" hidden="1"/>
    <cellStyle name="Followed Hyperlink" xfId="10742" builtinId="9" hidden="1"/>
    <cellStyle name="Followed Hyperlink" xfId="10746" builtinId="9" hidden="1"/>
    <cellStyle name="Followed Hyperlink" xfId="10750" builtinId="9" hidden="1"/>
    <cellStyle name="Followed Hyperlink" xfId="10754" builtinId="9" hidden="1"/>
    <cellStyle name="Followed Hyperlink" xfId="10758" builtinId="9" hidden="1"/>
    <cellStyle name="Followed Hyperlink" xfId="10762" builtinId="9" hidden="1"/>
    <cellStyle name="Followed Hyperlink" xfId="10766" builtinId="9" hidden="1"/>
    <cellStyle name="Followed Hyperlink" xfId="10770" builtinId="9" hidden="1"/>
    <cellStyle name="Followed Hyperlink" xfId="10774" builtinId="9" hidden="1"/>
    <cellStyle name="Followed Hyperlink" xfId="10778" builtinId="9" hidden="1"/>
    <cellStyle name="Followed Hyperlink" xfId="10782" builtinId="9" hidden="1"/>
    <cellStyle name="Followed Hyperlink" xfId="10786" builtinId="9" hidden="1"/>
    <cellStyle name="Followed Hyperlink" xfId="10790" builtinId="9" hidden="1"/>
    <cellStyle name="Followed Hyperlink" xfId="10794" builtinId="9" hidden="1"/>
    <cellStyle name="Followed Hyperlink" xfId="10798" builtinId="9" hidden="1"/>
    <cellStyle name="Followed Hyperlink" xfId="10802" builtinId="9" hidden="1"/>
    <cellStyle name="Followed Hyperlink" xfId="10806" builtinId="9" hidden="1"/>
    <cellStyle name="Followed Hyperlink" xfId="10810" builtinId="9" hidden="1"/>
    <cellStyle name="Followed Hyperlink" xfId="10814" builtinId="9" hidden="1"/>
    <cellStyle name="Followed Hyperlink" xfId="10818" builtinId="9" hidden="1"/>
    <cellStyle name="Followed Hyperlink" xfId="10822" builtinId="9" hidden="1"/>
    <cellStyle name="Followed Hyperlink" xfId="10826" builtinId="9" hidden="1"/>
    <cellStyle name="Followed Hyperlink" xfId="10830" builtinId="9" hidden="1"/>
    <cellStyle name="Followed Hyperlink" xfId="10834" builtinId="9" hidden="1"/>
    <cellStyle name="Followed Hyperlink" xfId="10838" builtinId="9" hidden="1"/>
    <cellStyle name="Followed Hyperlink" xfId="10842" builtinId="9" hidden="1"/>
    <cellStyle name="Followed Hyperlink" xfId="10846" builtinId="9" hidden="1"/>
    <cellStyle name="Followed Hyperlink" xfId="10850" builtinId="9" hidden="1"/>
    <cellStyle name="Followed Hyperlink" xfId="10854" builtinId="9" hidden="1"/>
    <cellStyle name="Followed Hyperlink" xfId="10858" builtinId="9" hidden="1"/>
    <cellStyle name="Followed Hyperlink" xfId="10862" builtinId="9" hidden="1"/>
    <cellStyle name="Followed Hyperlink" xfId="10866" builtinId="9" hidden="1"/>
    <cellStyle name="Followed Hyperlink" xfId="10870" builtinId="9" hidden="1"/>
    <cellStyle name="Followed Hyperlink" xfId="10874" builtinId="9" hidden="1"/>
    <cellStyle name="Followed Hyperlink" xfId="10878" builtinId="9" hidden="1"/>
    <cellStyle name="Followed Hyperlink" xfId="10882" builtinId="9" hidden="1"/>
    <cellStyle name="Followed Hyperlink" xfId="10886" builtinId="9" hidden="1"/>
    <cellStyle name="Followed Hyperlink" xfId="10890" builtinId="9" hidden="1"/>
    <cellStyle name="Followed Hyperlink" xfId="10894" builtinId="9" hidden="1"/>
    <cellStyle name="Followed Hyperlink" xfId="10898" builtinId="9" hidden="1"/>
    <cellStyle name="Followed Hyperlink" xfId="10902" builtinId="9" hidden="1"/>
    <cellStyle name="Followed Hyperlink" xfId="10906" builtinId="9" hidden="1"/>
    <cellStyle name="Followed Hyperlink" xfId="10910" builtinId="9" hidden="1"/>
    <cellStyle name="Followed Hyperlink" xfId="10914" builtinId="9" hidden="1"/>
    <cellStyle name="Followed Hyperlink" xfId="10918" builtinId="9" hidden="1"/>
    <cellStyle name="Followed Hyperlink" xfId="10922" builtinId="9" hidden="1"/>
    <cellStyle name="Followed Hyperlink" xfId="10926" builtinId="9" hidden="1"/>
    <cellStyle name="Followed Hyperlink" xfId="10930" builtinId="9" hidden="1"/>
    <cellStyle name="Followed Hyperlink" xfId="10934" builtinId="9" hidden="1"/>
    <cellStyle name="Followed Hyperlink" xfId="10938" builtinId="9" hidden="1"/>
    <cellStyle name="Followed Hyperlink" xfId="10942" builtinId="9" hidden="1"/>
    <cellStyle name="Followed Hyperlink" xfId="10946" builtinId="9" hidden="1"/>
    <cellStyle name="Followed Hyperlink" xfId="10950" builtinId="9" hidden="1"/>
    <cellStyle name="Followed Hyperlink" xfId="10954" builtinId="9" hidden="1"/>
    <cellStyle name="Followed Hyperlink" xfId="10958" builtinId="9" hidden="1"/>
    <cellStyle name="Followed Hyperlink" xfId="10962" builtinId="9" hidden="1"/>
    <cellStyle name="Followed Hyperlink" xfId="10966" builtinId="9" hidden="1"/>
    <cellStyle name="Followed Hyperlink" xfId="10970" builtinId="9" hidden="1"/>
    <cellStyle name="Followed Hyperlink" xfId="10974" builtinId="9" hidden="1"/>
    <cellStyle name="Followed Hyperlink" xfId="10978" builtinId="9" hidden="1"/>
    <cellStyle name="Followed Hyperlink" xfId="10982" builtinId="9" hidden="1"/>
    <cellStyle name="Followed Hyperlink" xfId="10986" builtinId="9" hidden="1"/>
    <cellStyle name="Followed Hyperlink" xfId="10990" builtinId="9" hidden="1"/>
    <cellStyle name="Followed Hyperlink" xfId="10994" builtinId="9" hidden="1"/>
    <cellStyle name="Followed Hyperlink" xfId="10998" builtinId="9" hidden="1"/>
    <cellStyle name="Followed Hyperlink" xfId="11002" builtinId="9" hidden="1"/>
    <cellStyle name="Followed Hyperlink" xfId="11006" builtinId="9" hidden="1"/>
    <cellStyle name="Followed Hyperlink" xfId="11010" builtinId="9" hidden="1"/>
    <cellStyle name="Followed Hyperlink" xfId="11014" builtinId="9" hidden="1"/>
    <cellStyle name="Followed Hyperlink" xfId="11018" builtinId="9" hidden="1"/>
    <cellStyle name="Followed Hyperlink" xfId="11022" builtinId="9" hidden="1"/>
    <cellStyle name="Followed Hyperlink" xfId="11026" builtinId="9" hidden="1"/>
    <cellStyle name="Followed Hyperlink" xfId="11030" builtinId="9" hidden="1"/>
    <cellStyle name="Followed Hyperlink" xfId="11034" builtinId="9" hidden="1"/>
    <cellStyle name="Followed Hyperlink" xfId="11038" builtinId="9" hidden="1"/>
    <cellStyle name="Followed Hyperlink" xfId="11042" builtinId="9" hidden="1"/>
    <cellStyle name="Followed Hyperlink" xfId="11046" builtinId="9" hidden="1"/>
    <cellStyle name="Followed Hyperlink" xfId="11050" builtinId="9" hidden="1"/>
    <cellStyle name="Followed Hyperlink" xfId="11054" builtinId="9" hidden="1"/>
    <cellStyle name="Followed Hyperlink" xfId="11058" builtinId="9" hidden="1"/>
    <cellStyle name="Followed Hyperlink" xfId="11062" builtinId="9" hidden="1"/>
    <cellStyle name="Followed Hyperlink" xfId="11066" builtinId="9" hidden="1"/>
    <cellStyle name="Followed Hyperlink" xfId="11070" builtinId="9" hidden="1"/>
    <cellStyle name="Followed Hyperlink" xfId="11074" builtinId="9" hidden="1"/>
    <cellStyle name="Followed Hyperlink" xfId="11078" builtinId="9" hidden="1"/>
    <cellStyle name="Followed Hyperlink" xfId="11082" builtinId="9" hidden="1"/>
    <cellStyle name="Followed Hyperlink" xfId="11086" builtinId="9" hidden="1"/>
    <cellStyle name="Followed Hyperlink" xfId="11090" builtinId="9" hidden="1"/>
    <cellStyle name="Followed Hyperlink" xfId="11094" builtinId="9" hidden="1"/>
    <cellStyle name="Followed Hyperlink" xfId="11098" builtinId="9" hidden="1"/>
    <cellStyle name="Followed Hyperlink" xfId="11102" builtinId="9" hidden="1"/>
    <cellStyle name="Followed Hyperlink" xfId="11106" builtinId="9" hidden="1"/>
    <cellStyle name="Followed Hyperlink" xfId="11110" builtinId="9" hidden="1"/>
    <cellStyle name="Followed Hyperlink" xfId="11114" builtinId="9" hidden="1"/>
    <cellStyle name="Followed Hyperlink" xfId="11118" builtinId="9" hidden="1"/>
    <cellStyle name="Followed Hyperlink" xfId="11122" builtinId="9" hidden="1"/>
    <cellStyle name="Followed Hyperlink" xfId="11126" builtinId="9" hidden="1"/>
    <cellStyle name="Followed Hyperlink" xfId="11130" builtinId="9" hidden="1"/>
    <cellStyle name="Followed Hyperlink" xfId="11134" builtinId="9" hidden="1"/>
    <cellStyle name="Followed Hyperlink" xfId="11138" builtinId="9" hidden="1"/>
    <cellStyle name="Followed Hyperlink" xfId="11142" builtinId="9" hidden="1"/>
    <cellStyle name="Followed Hyperlink" xfId="11146" builtinId="9" hidden="1"/>
    <cellStyle name="Followed Hyperlink" xfId="11150" builtinId="9" hidden="1"/>
    <cellStyle name="Followed Hyperlink" xfId="11154" builtinId="9" hidden="1"/>
    <cellStyle name="Followed Hyperlink" xfId="11158" builtinId="9" hidden="1"/>
    <cellStyle name="Followed Hyperlink" xfId="11162" builtinId="9" hidden="1"/>
    <cellStyle name="Followed Hyperlink" xfId="11166" builtinId="9" hidden="1"/>
    <cellStyle name="Followed Hyperlink" xfId="11170" builtinId="9" hidden="1"/>
    <cellStyle name="Followed Hyperlink" xfId="11174" builtinId="9" hidden="1"/>
    <cellStyle name="Followed Hyperlink" xfId="11178" builtinId="9" hidden="1"/>
    <cellStyle name="Followed Hyperlink" xfId="11182" builtinId="9" hidden="1"/>
    <cellStyle name="Followed Hyperlink" xfId="11186" builtinId="9" hidden="1"/>
    <cellStyle name="Followed Hyperlink" xfId="11190" builtinId="9" hidden="1"/>
    <cellStyle name="Followed Hyperlink" xfId="11194" builtinId="9" hidden="1"/>
    <cellStyle name="Followed Hyperlink" xfId="11198" builtinId="9" hidden="1"/>
    <cellStyle name="Followed Hyperlink" xfId="11202" builtinId="9" hidden="1"/>
    <cellStyle name="Followed Hyperlink" xfId="11206" builtinId="9" hidden="1"/>
    <cellStyle name="Followed Hyperlink" xfId="11210" builtinId="9" hidden="1"/>
    <cellStyle name="Followed Hyperlink" xfId="11214" builtinId="9" hidden="1"/>
    <cellStyle name="Followed Hyperlink" xfId="11218" builtinId="9" hidden="1"/>
    <cellStyle name="Followed Hyperlink" xfId="11222" builtinId="9" hidden="1"/>
    <cellStyle name="Followed Hyperlink" xfId="11226" builtinId="9" hidden="1"/>
    <cellStyle name="Followed Hyperlink" xfId="11230" builtinId="9" hidden="1"/>
    <cellStyle name="Followed Hyperlink" xfId="11234" builtinId="9" hidden="1"/>
    <cellStyle name="Followed Hyperlink" xfId="11238" builtinId="9" hidden="1"/>
    <cellStyle name="Followed Hyperlink" xfId="11242" builtinId="9" hidden="1"/>
    <cellStyle name="Followed Hyperlink" xfId="11246" builtinId="9" hidden="1"/>
    <cellStyle name="Followed Hyperlink" xfId="11250" builtinId="9" hidden="1"/>
    <cellStyle name="Followed Hyperlink" xfId="11254" builtinId="9" hidden="1"/>
    <cellStyle name="Followed Hyperlink" xfId="11258" builtinId="9" hidden="1"/>
    <cellStyle name="Followed Hyperlink" xfId="11262" builtinId="9" hidden="1"/>
    <cellStyle name="Followed Hyperlink" xfId="11266" builtinId="9" hidden="1"/>
    <cellStyle name="Followed Hyperlink" xfId="11270" builtinId="9" hidden="1"/>
    <cellStyle name="Followed Hyperlink" xfId="11274" builtinId="9" hidden="1"/>
    <cellStyle name="Followed Hyperlink" xfId="11278" builtinId="9" hidden="1"/>
    <cellStyle name="Followed Hyperlink" xfId="11282" builtinId="9" hidden="1"/>
    <cellStyle name="Followed Hyperlink" xfId="11286" builtinId="9" hidden="1"/>
    <cellStyle name="Followed Hyperlink" xfId="11290" builtinId="9" hidden="1"/>
    <cellStyle name="Followed Hyperlink" xfId="11294" builtinId="9" hidden="1"/>
    <cellStyle name="Followed Hyperlink" xfId="11298" builtinId="9" hidden="1"/>
    <cellStyle name="Followed Hyperlink" xfId="11302" builtinId="9" hidden="1"/>
    <cellStyle name="Followed Hyperlink" xfId="11306" builtinId="9" hidden="1"/>
    <cellStyle name="Followed Hyperlink" xfId="11310" builtinId="9" hidden="1"/>
    <cellStyle name="Followed Hyperlink" xfId="11314" builtinId="9" hidden="1"/>
    <cellStyle name="Followed Hyperlink" xfId="11318" builtinId="9" hidden="1"/>
    <cellStyle name="Followed Hyperlink" xfId="11322" builtinId="9" hidden="1"/>
    <cellStyle name="Followed Hyperlink" xfId="11326" builtinId="9" hidden="1"/>
    <cellStyle name="Followed Hyperlink" xfId="11330" builtinId="9" hidden="1"/>
    <cellStyle name="Followed Hyperlink" xfId="11334" builtinId="9" hidden="1"/>
    <cellStyle name="Followed Hyperlink" xfId="11338" builtinId="9" hidden="1"/>
    <cellStyle name="Followed Hyperlink" xfId="11342" builtinId="9" hidden="1"/>
    <cellStyle name="Followed Hyperlink" xfId="11346" builtinId="9" hidden="1"/>
    <cellStyle name="Followed Hyperlink" xfId="11350" builtinId="9" hidden="1"/>
    <cellStyle name="Followed Hyperlink" xfId="11354" builtinId="9" hidden="1"/>
    <cellStyle name="Followed Hyperlink" xfId="11358" builtinId="9" hidden="1"/>
    <cellStyle name="Followed Hyperlink" xfId="11362" builtinId="9" hidden="1"/>
    <cellStyle name="Followed Hyperlink" xfId="11366" builtinId="9" hidden="1"/>
    <cellStyle name="Followed Hyperlink" xfId="11370" builtinId="9" hidden="1"/>
    <cellStyle name="Followed Hyperlink" xfId="11374" builtinId="9" hidden="1"/>
    <cellStyle name="Followed Hyperlink" xfId="11378" builtinId="9" hidden="1"/>
    <cellStyle name="Followed Hyperlink" xfId="11382" builtinId="9" hidden="1"/>
    <cellStyle name="Followed Hyperlink" xfId="11386" builtinId="9" hidden="1"/>
    <cellStyle name="Followed Hyperlink" xfId="11390" builtinId="9" hidden="1"/>
    <cellStyle name="Followed Hyperlink" xfId="11394" builtinId="9" hidden="1"/>
    <cellStyle name="Followed Hyperlink" xfId="11398" builtinId="9" hidden="1"/>
    <cellStyle name="Followed Hyperlink" xfId="11402" builtinId="9" hidden="1"/>
    <cellStyle name="Followed Hyperlink" xfId="11406" builtinId="9" hidden="1"/>
    <cellStyle name="Followed Hyperlink" xfId="11410" builtinId="9" hidden="1"/>
    <cellStyle name="Followed Hyperlink" xfId="11414" builtinId="9" hidden="1"/>
    <cellStyle name="Followed Hyperlink" xfId="11418" builtinId="9" hidden="1"/>
    <cellStyle name="Followed Hyperlink" xfId="11422" builtinId="9" hidden="1"/>
    <cellStyle name="Followed Hyperlink" xfId="11426" builtinId="9" hidden="1"/>
    <cellStyle name="Followed Hyperlink" xfId="11430" builtinId="9" hidden="1"/>
    <cellStyle name="Followed Hyperlink" xfId="11434" builtinId="9" hidden="1"/>
    <cellStyle name="Followed Hyperlink" xfId="11438" builtinId="9" hidden="1"/>
    <cellStyle name="Followed Hyperlink" xfId="11442" builtinId="9" hidden="1"/>
    <cellStyle name="Followed Hyperlink" xfId="11446" builtinId="9" hidden="1"/>
    <cellStyle name="Followed Hyperlink" xfId="11450" builtinId="9" hidden="1"/>
    <cellStyle name="Followed Hyperlink" xfId="11454" builtinId="9" hidden="1"/>
    <cellStyle name="Followed Hyperlink" xfId="11458" builtinId="9" hidden="1"/>
    <cellStyle name="Followed Hyperlink" xfId="11462" builtinId="9" hidden="1"/>
    <cellStyle name="Followed Hyperlink" xfId="11466" builtinId="9" hidden="1"/>
    <cellStyle name="Followed Hyperlink" xfId="11470" builtinId="9" hidden="1"/>
    <cellStyle name="Followed Hyperlink" xfId="11474" builtinId="9" hidden="1"/>
    <cellStyle name="Followed Hyperlink" xfId="11478" builtinId="9" hidden="1"/>
    <cellStyle name="Followed Hyperlink" xfId="11482" builtinId="9" hidden="1"/>
    <cellStyle name="Followed Hyperlink" xfId="11486" builtinId="9" hidden="1"/>
    <cellStyle name="Followed Hyperlink" xfId="11490" builtinId="9" hidden="1"/>
    <cellStyle name="Followed Hyperlink" xfId="11494" builtinId="9" hidden="1"/>
    <cellStyle name="Followed Hyperlink" xfId="11498" builtinId="9" hidden="1"/>
    <cellStyle name="Followed Hyperlink" xfId="11502" builtinId="9" hidden="1"/>
    <cellStyle name="Followed Hyperlink" xfId="11506" builtinId="9" hidden="1"/>
    <cellStyle name="Followed Hyperlink" xfId="11510" builtinId="9" hidden="1"/>
    <cellStyle name="Followed Hyperlink" xfId="11514" builtinId="9" hidden="1"/>
    <cellStyle name="Followed Hyperlink" xfId="11518" builtinId="9" hidden="1"/>
    <cellStyle name="Followed Hyperlink" xfId="11522" builtinId="9" hidden="1"/>
    <cellStyle name="Followed Hyperlink" xfId="11526" builtinId="9" hidden="1"/>
    <cellStyle name="Followed Hyperlink" xfId="11530" builtinId="9" hidden="1"/>
    <cellStyle name="Followed Hyperlink" xfId="11534" builtinId="9" hidden="1"/>
    <cellStyle name="Followed Hyperlink" xfId="11538" builtinId="9" hidden="1"/>
    <cellStyle name="Followed Hyperlink" xfId="11542" builtinId="9" hidden="1"/>
    <cellStyle name="Followed Hyperlink" xfId="11546" builtinId="9" hidden="1"/>
    <cellStyle name="Followed Hyperlink" xfId="11550" builtinId="9" hidden="1"/>
    <cellStyle name="Followed Hyperlink" xfId="11554" builtinId="9" hidden="1"/>
    <cellStyle name="Followed Hyperlink" xfId="11558" builtinId="9" hidden="1"/>
    <cellStyle name="Followed Hyperlink" xfId="11562" builtinId="9" hidden="1"/>
    <cellStyle name="Followed Hyperlink" xfId="11566" builtinId="9" hidden="1"/>
    <cellStyle name="Followed Hyperlink" xfId="11570" builtinId="9" hidden="1"/>
    <cellStyle name="Followed Hyperlink" xfId="11574" builtinId="9" hidden="1"/>
    <cellStyle name="Followed Hyperlink" xfId="11578" builtinId="9" hidden="1"/>
    <cellStyle name="Followed Hyperlink" xfId="11582" builtinId="9" hidden="1"/>
    <cellStyle name="Followed Hyperlink" xfId="11586" builtinId="9" hidden="1"/>
    <cellStyle name="Followed Hyperlink" xfId="11590" builtinId="9" hidden="1"/>
    <cellStyle name="Followed Hyperlink" xfId="11594" builtinId="9" hidden="1"/>
    <cellStyle name="Followed Hyperlink" xfId="11598" builtinId="9" hidden="1"/>
    <cellStyle name="Followed Hyperlink" xfId="11602" builtinId="9" hidden="1"/>
    <cellStyle name="Followed Hyperlink" xfId="11606" builtinId="9" hidden="1"/>
    <cellStyle name="Followed Hyperlink" xfId="11610" builtinId="9" hidden="1"/>
    <cellStyle name="Followed Hyperlink" xfId="11614" builtinId="9" hidden="1"/>
    <cellStyle name="Followed Hyperlink" xfId="11618" builtinId="9" hidden="1"/>
    <cellStyle name="Followed Hyperlink" xfId="11622" builtinId="9" hidden="1"/>
    <cellStyle name="Followed Hyperlink" xfId="11626" builtinId="9" hidden="1"/>
    <cellStyle name="Followed Hyperlink" xfId="11630" builtinId="9" hidden="1"/>
    <cellStyle name="Followed Hyperlink" xfId="11634" builtinId="9" hidden="1"/>
    <cellStyle name="Followed Hyperlink" xfId="11638" builtinId="9" hidden="1"/>
    <cellStyle name="Followed Hyperlink" xfId="11642" builtinId="9" hidden="1"/>
    <cellStyle name="Followed Hyperlink" xfId="11646" builtinId="9" hidden="1"/>
    <cellStyle name="Followed Hyperlink" xfId="11650" builtinId="9" hidden="1"/>
    <cellStyle name="Followed Hyperlink" xfId="11654" builtinId="9" hidden="1"/>
    <cellStyle name="Followed Hyperlink" xfId="11658" builtinId="9" hidden="1"/>
    <cellStyle name="Followed Hyperlink" xfId="11662" builtinId="9" hidden="1"/>
    <cellStyle name="Followed Hyperlink" xfId="11666" builtinId="9" hidden="1"/>
    <cellStyle name="Followed Hyperlink" xfId="11670" builtinId="9" hidden="1"/>
    <cellStyle name="Followed Hyperlink" xfId="11674" builtinId="9" hidden="1"/>
    <cellStyle name="Followed Hyperlink" xfId="11678" builtinId="9" hidden="1"/>
    <cellStyle name="Followed Hyperlink" xfId="11682" builtinId="9" hidden="1"/>
    <cellStyle name="Followed Hyperlink" xfId="11686" builtinId="9" hidden="1"/>
    <cellStyle name="Followed Hyperlink" xfId="11690" builtinId="9" hidden="1"/>
    <cellStyle name="Followed Hyperlink" xfId="11694" builtinId="9" hidden="1"/>
    <cellStyle name="Followed Hyperlink" xfId="11698" builtinId="9" hidden="1"/>
    <cellStyle name="Followed Hyperlink" xfId="11702" builtinId="9" hidden="1"/>
    <cellStyle name="Followed Hyperlink" xfId="11706" builtinId="9" hidden="1"/>
    <cellStyle name="Followed Hyperlink" xfId="11710" builtinId="9" hidden="1"/>
    <cellStyle name="Followed Hyperlink" xfId="11714" builtinId="9" hidden="1"/>
    <cellStyle name="Followed Hyperlink" xfId="11718" builtinId="9" hidden="1"/>
    <cellStyle name="Followed Hyperlink" xfId="11722" builtinId="9" hidden="1"/>
    <cellStyle name="Followed Hyperlink" xfId="11726" builtinId="9" hidden="1"/>
    <cellStyle name="Followed Hyperlink" xfId="11730" builtinId="9" hidden="1"/>
    <cellStyle name="Followed Hyperlink" xfId="11734" builtinId="9" hidden="1"/>
    <cellStyle name="Followed Hyperlink" xfId="11738" builtinId="9" hidden="1"/>
    <cellStyle name="Followed Hyperlink" xfId="11742" builtinId="9" hidden="1"/>
    <cellStyle name="Followed Hyperlink" xfId="11746" builtinId="9" hidden="1"/>
    <cellStyle name="Followed Hyperlink" xfId="11750" builtinId="9" hidden="1"/>
    <cellStyle name="Followed Hyperlink" xfId="11754" builtinId="9" hidden="1"/>
    <cellStyle name="Followed Hyperlink" xfId="11758" builtinId="9" hidden="1"/>
    <cellStyle name="Followed Hyperlink" xfId="11762" builtinId="9" hidden="1"/>
    <cellStyle name="Followed Hyperlink" xfId="11766" builtinId="9" hidden="1"/>
    <cellStyle name="Followed Hyperlink" xfId="11770" builtinId="9" hidden="1"/>
    <cellStyle name="Followed Hyperlink" xfId="11774" builtinId="9" hidden="1"/>
    <cellStyle name="Followed Hyperlink" xfId="11778" builtinId="9" hidden="1"/>
    <cellStyle name="Followed Hyperlink" xfId="11782" builtinId="9" hidden="1"/>
    <cellStyle name="Followed Hyperlink" xfId="11786" builtinId="9" hidden="1"/>
    <cellStyle name="Followed Hyperlink" xfId="11790" builtinId="9" hidden="1"/>
    <cellStyle name="Followed Hyperlink" xfId="11794" builtinId="9" hidden="1"/>
    <cellStyle name="Followed Hyperlink" xfId="11798" builtinId="9" hidden="1"/>
    <cellStyle name="Followed Hyperlink" xfId="11802" builtinId="9" hidden="1"/>
    <cellStyle name="Followed Hyperlink" xfId="11806" builtinId="9" hidden="1"/>
    <cellStyle name="Followed Hyperlink" xfId="11810" builtinId="9" hidden="1"/>
    <cellStyle name="Followed Hyperlink" xfId="11814" builtinId="9" hidden="1"/>
    <cellStyle name="Followed Hyperlink" xfId="11818" builtinId="9" hidden="1"/>
    <cellStyle name="Followed Hyperlink" xfId="11822" builtinId="9" hidden="1"/>
    <cellStyle name="Followed Hyperlink" xfId="11826" builtinId="9" hidden="1"/>
    <cellStyle name="Followed Hyperlink" xfId="11830" builtinId="9" hidden="1"/>
    <cellStyle name="Followed Hyperlink" xfId="11834" builtinId="9" hidden="1"/>
    <cellStyle name="Followed Hyperlink" xfId="11838" builtinId="9" hidden="1"/>
    <cellStyle name="Followed Hyperlink" xfId="11842" builtinId="9" hidden="1"/>
    <cellStyle name="Followed Hyperlink" xfId="11846" builtinId="9" hidden="1"/>
    <cellStyle name="Followed Hyperlink" xfId="11850" builtinId="9" hidden="1"/>
    <cellStyle name="Followed Hyperlink" xfId="11854" builtinId="9" hidden="1"/>
    <cellStyle name="Followed Hyperlink" xfId="11858" builtinId="9" hidden="1"/>
    <cellStyle name="Followed Hyperlink" xfId="11862" builtinId="9" hidden="1"/>
    <cellStyle name="Followed Hyperlink" xfId="11866" builtinId="9" hidden="1"/>
    <cellStyle name="Followed Hyperlink" xfId="11870" builtinId="9" hidden="1"/>
    <cellStyle name="Followed Hyperlink" xfId="11874" builtinId="9" hidden="1"/>
    <cellStyle name="Followed Hyperlink" xfId="11878" builtinId="9" hidden="1"/>
    <cellStyle name="Followed Hyperlink" xfId="11882" builtinId="9" hidden="1"/>
    <cellStyle name="Followed Hyperlink" xfId="11886" builtinId="9" hidden="1"/>
    <cellStyle name="Followed Hyperlink" xfId="11890" builtinId="9" hidden="1"/>
    <cellStyle name="Followed Hyperlink" xfId="6579" builtinId="9" hidden="1"/>
    <cellStyle name="Followed Hyperlink" xfId="5922" builtinId="9" hidden="1"/>
    <cellStyle name="Followed Hyperlink" xfId="11901" builtinId="9" hidden="1"/>
    <cellStyle name="Followed Hyperlink" xfId="11909" builtinId="9" hidden="1"/>
    <cellStyle name="Followed Hyperlink" xfId="11913" builtinId="9" hidden="1"/>
    <cellStyle name="Followed Hyperlink" xfId="11915" builtinId="9" hidden="1"/>
    <cellStyle name="Followed Hyperlink" xfId="11939" builtinId="9" hidden="1"/>
    <cellStyle name="Followed Hyperlink" xfId="11943" builtinId="9" hidden="1"/>
    <cellStyle name="Followed Hyperlink" xfId="11947" builtinId="9" hidden="1"/>
    <cellStyle name="Followed Hyperlink" xfId="11951" builtinId="9" hidden="1"/>
    <cellStyle name="Followed Hyperlink" xfId="11955" builtinId="9" hidden="1"/>
    <cellStyle name="Followed Hyperlink" xfId="11959" builtinId="9" hidden="1"/>
    <cellStyle name="Followed Hyperlink" xfId="11963" builtinId="9" hidden="1"/>
    <cellStyle name="Followed Hyperlink" xfId="11967" builtinId="9" hidden="1"/>
    <cellStyle name="Followed Hyperlink" xfId="11971" builtinId="9" hidden="1"/>
    <cellStyle name="Followed Hyperlink" xfId="11975" builtinId="9" hidden="1"/>
    <cellStyle name="Followed Hyperlink" xfId="11979" builtinId="9" hidden="1"/>
    <cellStyle name="Followed Hyperlink" xfId="11983" builtinId="9" hidden="1"/>
    <cellStyle name="Followed Hyperlink" xfId="11987" builtinId="9" hidden="1"/>
    <cellStyle name="Followed Hyperlink" xfId="11991" builtinId="9" hidden="1"/>
    <cellStyle name="Followed Hyperlink" xfId="11995" builtinId="9" hidden="1"/>
    <cellStyle name="Followed Hyperlink" xfId="11999" builtinId="9" hidden="1"/>
    <cellStyle name="Followed Hyperlink" xfId="12003" builtinId="9" hidden="1"/>
    <cellStyle name="Followed Hyperlink" xfId="12007" builtinId="9" hidden="1"/>
    <cellStyle name="Followed Hyperlink" xfId="12011" builtinId="9" hidden="1"/>
    <cellStyle name="Followed Hyperlink" xfId="12015" builtinId="9" hidden="1"/>
    <cellStyle name="Followed Hyperlink" xfId="12019" builtinId="9" hidden="1"/>
    <cellStyle name="Followed Hyperlink" xfId="12023" builtinId="9" hidden="1"/>
    <cellStyle name="Followed Hyperlink" xfId="12027" builtinId="9" hidden="1"/>
    <cellStyle name="Followed Hyperlink" xfId="12031" builtinId="9" hidden="1"/>
    <cellStyle name="Followed Hyperlink" xfId="12035" builtinId="9" hidden="1"/>
    <cellStyle name="Followed Hyperlink" xfId="12039" builtinId="9" hidden="1"/>
    <cellStyle name="Followed Hyperlink" xfId="12043" builtinId="9" hidden="1"/>
    <cellStyle name="Followed Hyperlink" xfId="12047" builtinId="9" hidden="1"/>
    <cellStyle name="Followed Hyperlink" xfId="12051" builtinId="9" hidden="1"/>
    <cellStyle name="Followed Hyperlink" xfId="12055" builtinId="9" hidden="1"/>
    <cellStyle name="Followed Hyperlink" xfId="12059" builtinId="9" hidden="1"/>
    <cellStyle name="Followed Hyperlink" xfId="12063" builtinId="9" hidden="1"/>
    <cellStyle name="Followed Hyperlink" xfId="12067" builtinId="9" hidden="1"/>
    <cellStyle name="Followed Hyperlink" xfId="12071" builtinId="9" hidden="1"/>
    <cellStyle name="Followed Hyperlink" xfId="12075" builtinId="9" hidden="1"/>
    <cellStyle name="Followed Hyperlink" xfId="12079" builtinId="9" hidden="1"/>
    <cellStyle name="Followed Hyperlink" xfId="12083" builtinId="9" hidden="1"/>
    <cellStyle name="Followed Hyperlink" xfId="12081" builtinId="9" hidden="1"/>
    <cellStyle name="Followed Hyperlink" xfId="12077" builtinId="9" hidden="1"/>
    <cellStyle name="Followed Hyperlink" xfId="12073" builtinId="9" hidden="1"/>
    <cellStyle name="Followed Hyperlink" xfId="12069" builtinId="9" hidden="1"/>
    <cellStyle name="Followed Hyperlink" xfId="12065" builtinId="9" hidden="1"/>
    <cellStyle name="Followed Hyperlink" xfId="12061" builtinId="9" hidden="1"/>
    <cellStyle name="Followed Hyperlink" xfId="12057" builtinId="9" hidden="1"/>
    <cellStyle name="Followed Hyperlink" xfId="12053" builtinId="9" hidden="1"/>
    <cellStyle name="Followed Hyperlink" xfId="12049" builtinId="9" hidden="1"/>
    <cellStyle name="Followed Hyperlink" xfId="12045" builtinId="9" hidden="1"/>
    <cellStyle name="Followed Hyperlink" xfId="12041" builtinId="9" hidden="1"/>
    <cellStyle name="Followed Hyperlink" xfId="12037" builtinId="9" hidden="1"/>
    <cellStyle name="Followed Hyperlink" xfId="12033" builtinId="9" hidden="1"/>
    <cellStyle name="Followed Hyperlink" xfId="12029" builtinId="9" hidden="1"/>
    <cellStyle name="Followed Hyperlink" xfId="12025" builtinId="9" hidden="1"/>
    <cellStyle name="Followed Hyperlink" xfId="12021" builtinId="9" hidden="1"/>
    <cellStyle name="Followed Hyperlink" xfId="12017" builtinId="9" hidden="1"/>
    <cellStyle name="Followed Hyperlink" xfId="12013" builtinId="9" hidden="1"/>
    <cellStyle name="Followed Hyperlink" xfId="12009" builtinId="9" hidden="1"/>
    <cellStyle name="Followed Hyperlink" xfId="12005" builtinId="9" hidden="1"/>
    <cellStyle name="Followed Hyperlink" xfId="12001" builtinId="9" hidden="1"/>
    <cellStyle name="Followed Hyperlink" xfId="11997" builtinId="9" hidden="1"/>
    <cellStyle name="Followed Hyperlink" xfId="11993" builtinId="9" hidden="1"/>
    <cellStyle name="Followed Hyperlink" xfId="11989" builtinId="9" hidden="1"/>
    <cellStyle name="Followed Hyperlink" xfId="11985" builtinId="9" hidden="1"/>
    <cellStyle name="Followed Hyperlink" xfId="11981" builtinId="9" hidden="1"/>
    <cellStyle name="Followed Hyperlink" xfId="11977" builtinId="9" hidden="1"/>
    <cellStyle name="Followed Hyperlink" xfId="11973" builtinId="9" hidden="1"/>
    <cellStyle name="Followed Hyperlink" xfId="11969" builtinId="9" hidden="1"/>
    <cellStyle name="Followed Hyperlink" xfId="11965" builtinId="9" hidden="1"/>
    <cellStyle name="Followed Hyperlink" xfId="11961" builtinId="9" hidden="1"/>
    <cellStyle name="Followed Hyperlink" xfId="11957" builtinId="9" hidden="1"/>
    <cellStyle name="Followed Hyperlink" xfId="11953" builtinId="9" hidden="1"/>
    <cellStyle name="Followed Hyperlink" xfId="11949" builtinId="9" hidden="1"/>
    <cellStyle name="Followed Hyperlink" xfId="11945" builtinId="9" hidden="1"/>
    <cellStyle name="Followed Hyperlink" xfId="11941" builtinId="9" hidden="1"/>
    <cellStyle name="Followed Hyperlink" xfId="11925" builtinId="9" hidden="1"/>
    <cellStyle name="Followed Hyperlink" xfId="8750" builtinId="9" hidden="1"/>
    <cellStyle name="Followed Hyperlink" xfId="11911" builtinId="9" hidden="1"/>
    <cellStyle name="Followed Hyperlink" xfId="11903" builtinId="9" hidden="1"/>
    <cellStyle name="Followed Hyperlink" xfId="6213" builtinId="9" hidden="1"/>
    <cellStyle name="Followed Hyperlink" xfId="7037" builtinId="9" hidden="1"/>
    <cellStyle name="Followed Hyperlink" xfId="11892" builtinId="9" hidden="1"/>
    <cellStyle name="Followed Hyperlink" xfId="11888" builtinId="9" hidden="1"/>
    <cellStyle name="Followed Hyperlink" xfId="11884" builtinId="9" hidden="1"/>
    <cellStyle name="Followed Hyperlink" xfId="11880" builtinId="9" hidden="1"/>
    <cellStyle name="Followed Hyperlink" xfId="11876" builtinId="9" hidden="1"/>
    <cellStyle name="Followed Hyperlink" xfId="11872" builtinId="9" hidden="1"/>
    <cellStyle name="Followed Hyperlink" xfId="11868" builtinId="9" hidden="1"/>
    <cellStyle name="Followed Hyperlink" xfId="11864" builtinId="9" hidden="1"/>
    <cellStyle name="Followed Hyperlink" xfId="11860" builtinId="9" hidden="1"/>
    <cellStyle name="Followed Hyperlink" xfId="11856" builtinId="9" hidden="1"/>
    <cellStyle name="Followed Hyperlink" xfId="11852" builtinId="9" hidden="1"/>
    <cellStyle name="Followed Hyperlink" xfId="11848" builtinId="9" hidden="1"/>
    <cellStyle name="Followed Hyperlink" xfId="11844" builtinId="9" hidden="1"/>
    <cellStyle name="Followed Hyperlink" xfId="11840" builtinId="9" hidden="1"/>
    <cellStyle name="Followed Hyperlink" xfId="11836" builtinId="9" hidden="1"/>
    <cellStyle name="Followed Hyperlink" xfId="11832" builtinId="9" hidden="1"/>
    <cellStyle name="Followed Hyperlink" xfId="11828" builtinId="9" hidden="1"/>
    <cellStyle name="Followed Hyperlink" xfId="11824" builtinId="9" hidden="1"/>
    <cellStyle name="Followed Hyperlink" xfId="11820" builtinId="9" hidden="1"/>
    <cellStyle name="Followed Hyperlink" xfId="11816" builtinId="9" hidden="1"/>
    <cellStyle name="Followed Hyperlink" xfId="11812" builtinId="9" hidden="1"/>
    <cellStyle name="Followed Hyperlink" xfId="11808" builtinId="9" hidden="1"/>
    <cellStyle name="Followed Hyperlink" xfId="11804" builtinId="9" hidden="1"/>
    <cellStyle name="Followed Hyperlink" xfId="11800" builtinId="9" hidden="1"/>
    <cellStyle name="Followed Hyperlink" xfId="11796" builtinId="9" hidden="1"/>
    <cellStyle name="Followed Hyperlink" xfId="11792" builtinId="9" hidden="1"/>
    <cellStyle name="Followed Hyperlink" xfId="11788" builtinId="9" hidden="1"/>
    <cellStyle name="Followed Hyperlink" xfId="11784" builtinId="9" hidden="1"/>
    <cellStyle name="Followed Hyperlink" xfId="11780" builtinId="9" hidden="1"/>
    <cellStyle name="Followed Hyperlink" xfId="11776" builtinId="9" hidden="1"/>
    <cellStyle name="Followed Hyperlink" xfId="11772" builtinId="9" hidden="1"/>
    <cellStyle name="Followed Hyperlink" xfId="11768" builtinId="9" hidden="1"/>
    <cellStyle name="Followed Hyperlink" xfId="11764" builtinId="9" hidden="1"/>
    <cellStyle name="Followed Hyperlink" xfId="11760" builtinId="9" hidden="1"/>
    <cellStyle name="Followed Hyperlink" xfId="11756" builtinId="9" hidden="1"/>
    <cellStyle name="Followed Hyperlink" xfId="11752" builtinId="9" hidden="1"/>
    <cellStyle name="Followed Hyperlink" xfId="11748" builtinId="9" hidden="1"/>
    <cellStyle name="Followed Hyperlink" xfId="11744" builtinId="9" hidden="1"/>
    <cellStyle name="Followed Hyperlink" xfId="11740" builtinId="9" hidden="1"/>
    <cellStyle name="Followed Hyperlink" xfId="11736" builtinId="9" hidden="1"/>
    <cellStyle name="Followed Hyperlink" xfId="11732" builtinId="9" hidden="1"/>
    <cellStyle name="Followed Hyperlink" xfId="11728" builtinId="9" hidden="1"/>
    <cellStyle name="Followed Hyperlink" xfId="11724" builtinId="9" hidden="1"/>
    <cellStyle name="Followed Hyperlink" xfId="11720" builtinId="9" hidden="1"/>
    <cellStyle name="Followed Hyperlink" xfId="11716" builtinId="9" hidden="1"/>
    <cellStyle name="Followed Hyperlink" xfId="11712" builtinId="9" hidden="1"/>
    <cellStyle name="Followed Hyperlink" xfId="11708" builtinId="9" hidden="1"/>
    <cellStyle name="Followed Hyperlink" xfId="11704" builtinId="9" hidden="1"/>
    <cellStyle name="Followed Hyperlink" xfId="11700" builtinId="9" hidden="1"/>
    <cellStyle name="Followed Hyperlink" xfId="11696" builtinId="9" hidden="1"/>
    <cellStyle name="Followed Hyperlink" xfId="11692" builtinId="9" hidden="1"/>
    <cellStyle name="Followed Hyperlink" xfId="11688" builtinId="9" hidden="1"/>
    <cellStyle name="Followed Hyperlink" xfId="11684" builtinId="9" hidden="1"/>
    <cellStyle name="Followed Hyperlink" xfId="11680" builtinId="9" hidden="1"/>
    <cellStyle name="Followed Hyperlink" xfId="11676" builtinId="9" hidden="1"/>
    <cellStyle name="Followed Hyperlink" xfId="11672" builtinId="9" hidden="1"/>
    <cellStyle name="Followed Hyperlink" xfId="11668" builtinId="9" hidden="1"/>
    <cellStyle name="Followed Hyperlink" xfId="11664" builtinId="9" hidden="1"/>
    <cellStyle name="Followed Hyperlink" xfId="11660" builtinId="9" hidden="1"/>
    <cellStyle name="Followed Hyperlink" xfId="11656" builtinId="9" hidden="1"/>
    <cellStyle name="Followed Hyperlink" xfId="11652" builtinId="9" hidden="1"/>
    <cellStyle name="Followed Hyperlink" xfId="11648" builtinId="9" hidden="1"/>
    <cellStyle name="Followed Hyperlink" xfId="11644" builtinId="9" hidden="1"/>
    <cellStyle name="Followed Hyperlink" xfId="11640" builtinId="9" hidden="1"/>
    <cellStyle name="Followed Hyperlink" xfId="11636" builtinId="9" hidden="1"/>
    <cellStyle name="Followed Hyperlink" xfId="11632" builtinId="9" hidden="1"/>
    <cellStyle name="Followed Hyperlink" xfId="11628" builtinId="9" hidden="1"/>
    <cellStyle name="Followed Hyperlink" xfId="11624" builtinId="9" hidden="1"/>
    <cellStyle name="Followed Hyperlink" xfId="11620" builtinId="9" hidden="1"/>
    <cellStyle name="Followed Hyperlink" xfId="11616" builtinId="9" hidden="1"/>
    <cellStyle name="Followed Hyperlink" xfId="11612" builtinId="9" hidden="1"/>
    <cellStyle name="Followed Hyperlink" xfId="11608" builtinId="9" hidden="1"/>
    <cellStyle name="Followed Hyperlink" xfId="11604" builtinId="9" hidden="1"/>
    <cellStyle name="Followed Hyperlink" xfId="11600" builtinId="9" hidden="1"/>
    <cellStyle name="Followed Hyperlink" xfId="11596" builtinId="9" hidden="1"/>
    <cellStyle name="Followed Hyperlink" xfId="11592" builtinId="9" hidden="1"/>
    <cellStyle name="Followed Hyperlink" xfId="11588" builtinId="9" hidden="1"/>
    <cellStyle name="Followed Hyperlink" xfId="11584" builtinId="9" hidden="1"/>
    <cellStyle name="Followed Hyperlink" xfId="11580" builtinId="9" hidden="1"/>
    <cellStyle name="Followed Hyperlink" xfId="11576" builtinId="9" hidden="1"/>
    <cellStyle name="Followed Hyperlink" xfId="11572" builtinId="9" hidden="1"/>
    <cellStyle name="Followed Hyperlink" xfId="11568" builtinId="9" hidden="1"/>
    <cellStyle name="Followed Hyperlink" xfId="11564" builtinId="9" hidden="1"/>
    <cellStyle name="Followed Hyperlink" xfId="11560" builtinId="9" hidden="1"/>
    <cellStyle name="Followed Hyperlink" xfId="11556" builtinId="9" hidden="1"/>
    <cellStyle name="Followed Hyperlink" xfId="11552" builtinId="9" hidden="1"/>
    <cellStyle name="Followed Hyperlink" xfId="11548" builtinId="9" hidden="1"/>
    <cellStyle name="Followed Hyperlink" xfId="11544" builtinId="9" hidden="1"/>
    <cellStyle name="Followed Hyperlink" xfId="11540" builtinId="9" hidden="1"/>
    <cellStyle name="Followed Hyperlink" xfId="11536" builtinId="9" hidden="1"/>
    <cellStyle name="Followed Hyperlink" xfId="11532" builtinId="9" hidden="1"/>
    <cellStyle name="Followed Hyperlink" xfId="11528" builtinId="9" hidden="1"/>
    <cellStyle name="Followed Hyperlink" xfId="11524" builtinId="9" hidden="1"/>
    <cellStyle name="Followed Hyperlink" xfId="11520" builtinId="9" hidden="1"/>
    <cellStyle name="Followed Hyperlink" xfId="11516" builtinId="9" hidden="1"/>
    <cellStyle name="Followed Hyperlink" xfId="11512" builtinId="9" hidden="1"/>
    <cellStyle name="Followed Hyperlink" xfId="11508" builtinId="9" hidden="1"/>
    <cellStyle name="Followed Hyperlink" xfId="11504" builtinId="9" hidden="1"/>
    <cellStyle name="Followed Hyperlink" xfId="11500" builtinId="9" hidden="1"/>
    <cellStyle name="Followed Hyperlink" xfId="11496" builtinId="9" hidden="1"/>
    <cellStyle name="Followed Hyperlink" xfId="11492" builtinId="9" hidden="1"/>
    <cellStyle name="Followed Hyperlink" xfId="11488" builtinId="9" hidden="1"/>
    <cellStyle name="Followed Hyperlink" xfId="11484" builtinId="9" hidden="1"/>
    <cellStyle name="Followed Hyperlink" xfId="11480" builtinId="9" hidden="1"/>
    <cellStyle name="Followed Hyperlink" xfId="11476" builtinId="9" hidden="1"/>
    <cellStyle name="Followed Hyperlink" xfId="11472" builtinId="9" hidden="1"/>
    <cellStyle name="Followed Hyperlink" xfId="11468" builtinId="9" hidden="1"/>
    <cellStyle name="Followed Hyperlink" xfId="11464" builtinId="9" hidden="1"/>
    <cellStyle name="Followed Hyperlink" xfId="11460" builtinId="9" hidden="1"/>
    <cellStyle name="Followed Hyperlink" xfId="11456" builtinId="9" hidden="1"/>
    <cellStyle name="Followed Hyperlink" xfId="11452" builtinId="9" hidden="1"/>
    <cellStyle name="Followed Hyperlink" xfId="11448" builtinId="9" hidden="1"/>
    <cellStyle name="Followed Hyperlink" xfId="11444" builtinId="9" hidden="1"/>
    <cellStyle name="Followed Hyperlink" xfId="11440" builtinId="9" hidden="1"/>
    <cellStyle name="Followed Hyperlink" xfId="11436" builtinId="9" hidden="1"/>
    <cellStyle name="Followed Hyperlink" xfId="11432" builtinId="9" hidden="1"/>
    <cellStyle name="Followed Hyperlink" xfId="11428" builtinId="9" hidden="1"/>
    <cellStyle name="Followed Hyperlink" xfId="11424" builtinId="9" hidden="1"/>
    <cellStyle name="Followed Hyperlink" xfId="11420" builtinId="9" hidden="1"/>
    <cellStyle name="Followed Hyperlink" xfId="11416" builtinId="9" hidden="1"/>
    <cellStyle name="Followed Hyperlink" xfId="11412" builtinId="9" hidden="1"/>
    <cellStyle name="Followed Hyperlink" xfId="11408" builtinId="9" hidden="1"/>
    <cellStyle name="Followed Hyperlink" xfId="11404" builtinId="9" hidden="1"/>
    <cellStyle name="Followed Hyperlink" xfId="11400" builtinId="9" hidden="1"/>
    <cellStyle name="Followed Hyperlink" xfId="11396" builtinId="9" hidden="1"/>
    <cellStyle name="Followed Hyperlink" xfId="11392" builtinId="9" hidden="1"/>
    <cellStyle name="Followed Hyperlink" xfId="11388" builtinId="9" hidden="1"/>
    <cellStyle name="Followed Hyperlink" xfId="11384" builtinId="9" hidden="1"/>
    <cellStyle name="Followed Hyperlink" xfId="11380" builtinId="9" hidden="1"/>
    <cellStyle name="Followed Hyperlink" xfId="11376" builtinId="9" hidden="1"/>
    <cellStyle name="Followed Hyperlink" xfId="11372" builtinId="9" hidden="1"/>
    <cellStyle name="Followed Hyperlink" xfId="11368" builtinId="9" hidden="1"/>
    <cellStyle name="Followed Hyperlink" xfId="11364" builtinId="9" hidden="1"/>
    <cellStyle name="Followed Hyperlink" xfId="11360" builtinId="9" hidden="1"/>
    <cellStyle name="Followed Hyperlink" xfId="11356" builtinId="9" hidden="1"/>
    <cellStyle name="Followed Hyperlink" xfId="11352" builtinId="9" hidden="1"/>
    <cellStyle name="Followed Hyperlink" xfId="11348" builtinId="9" hidden="1"/>
    <cellStyle name="Followed Hyperlink" xfId="11344" builtinId="9" hidden="1"/>
    <cellStyle name="Followed Hyperlink" xfId="11340" builtinId="9" hidden="1"/>
    <cellStyle name="Followed Hyperlink" xfId="11336" builtinId="9" hidden="1"/>
    <cellStyle name="Followed Hyperlink" xfId="11332" builtinId="9" hidden="1"/>
    <cellStyle name="Followed Hyperlink" xfId="11328" builtinId="9" hidden="1"/>
    <cellStyle name="Followed Hyperlink" xfId="11324" builtinId="9" hidden="1"/>
    <cellStyle name="Followed Hyperlink" xfId="11320" builtinId="9" hidden="1"/>
    <cellStyle name="Followed Hyperlink" xfId="11316" builtinId="9" hidden="1"/>
    <cellStyle name="Followed Hyperlink" xfId="11312" builtinId="9" hidden="1"/>
    <cellStyle name="Followed Hyperlink" xfId="11308" builtinId="9" hidden="1"/>
    <cellStyle name="Followed Hyperlink" xfId="11304" builtinId="9" hidden="1"/>
    <cellStyle name="Followed Hyperlink" xfId="11300" builtinId="9" hidden="1"/>
    <cellStyle name="Followed Hyperlink" xfId="11296" builtinId="9" hidden="1"/>
    <cellStyle name="Followed Hyperlink" xfId="11292" builtinId="9" hidden="1"/>
    <cellStyle name="Followed Hyperlink" xfId="11288" builtinId="9" hidden="1"/>
    <cellStyle name="Followed Hyperlink" xfId="11284" builtinId="9" hidden="1"/>
    <cellStyle name="Followed Hyperlink" xfId="11280" builtinId="9" hidden="1"/>
    <cellStyle name="Followed Hyperlink" xfId="11276" builtinId="9" hidden="1"/>
    <cellStyle name="Followed Hyperlink" xfId="11272" builtinId="9" hidden="1"/>
    <cellStyle name="Followed Hyperlink" xfId="11268" builtinId="9" hidden="1"/>
    <cellStyle name="Followed Hyperlink" xfId="11264" builtinId="9" hidden="1"/>
    <cellStyle name="Followed Hyperlink" xfId="11260" builtinId="9" hidden="1"/>
    <cellStyle name="Followed Hyperlink" xfId="11256" builtinId="9" hidden="1"/>
    <cellStyle name="Followed Hyperlink" xfId="11252" builtinId="9" hidden="1"/>
    <cellStyle name="Followed Hyperlink" xfId="11248" builtinId="9" hidden="1"/>
    <cellStyle name="Followed Hyperlink" xfId="11244" builtinId="9" hidden="1"/>
    <cellStyle name="Followed Hyperlink" xfId="11240" builtinId="9" hidden="1"/>
    <cellStyle name="Followed Hyperlink" xfId="11236" builtinId="9" hidden="1"/>
    <cellStyle name="Followed Hyperlink" xfId="11232" builtinId="9" hidden="1"/>
    <cellStyle name="Followed Hyperlink" xfId="11228" builtinId="9" hidden="1"/>
    <cellStyle name="Followed Hyperlink" xfId="11224" builtinId="9" hidden="1"/>
    <cellStyle name="Followed Hyperlink" xfId="11220" builtinId="9" hidden="1"/>
    <cellStyle name="Followed Hyperlink" xfId="11216" builtinId="9" hidden="1"/>
    <cellStyle name="Followed Hyperlink" xfId="11212" builtinId="9" hidden="1"/>
    <cellStyle name="Followed Hyperlink" xfId="11208" builtinId="9" hidden="1"/>
    <cellStyle name="Followed Hyperlink" xfId="11204" builtinId="9" hidden="1"/>
    <cellStyle name="Followed Hyperlink" xfId="11200" builtinId="9" hidden="1"/>
    <cellStyle name="Followed Hyperlink" xfId="11196" builtinId="9" hidden="1"/>
    <cellStyle name="Followed Hyperlink" xfId="11192" builtinId="9" hidden="1"/>
    <cellStyle name="Followed Hyperlink" xfId="11188" builtinId="9" hidden="1"/>
    <cellStyle name="Followed Hyperlink" xfId="11184" builtinId="9" hidden="1"/>
    <cellStyle name="Followed Hyperlink" xfId="11180" builtinId="9" hidden="1"/>
    <cellStyle name="Followed Hyperlink" xfId="11176" builtinId="9" hidden="1"/>
    <cellStyle name="Followed Hyperlink" xfId="11172" builtinId="9" hidden="1"/>
    <cellStyle name="Followed Hyperlink" xfId="11168" builtinId="9" hidden="1"/>
    <cellStyle name="Followed Hyperlink" xfId="11164" builtinId="9" hidden="1"/>
    <cellStyle name="Followed Hyperlink" xfId="11160" builtinId="9" hidden="1"/>
    <cellStyle name="Followed Hyperlink" xfId="11156" builtinId="9" hidden="1"/>
    <cellStyle name="Followed Hyperlink" xfId="11152" builtinId="9" hidden="1"/>
    <cellStyle name="Followed Hyperlink" xfId="11148" builtinId="9" hidden="1"/>
    <cellStyle name="Followed Hyperlink" xfId="11144" builtinId="9" hidden="1"/>
    <cellStyle name="Followed Hyperlink" xfId="11140" builtinId="9" hidden="1"/>
    <cellStyle name="Followed Hyperlink" xfId="11136" builtinId="9" hidden="1"/>
    <cellStyle name="Followed Hyperlink" xfId="11132" builtinId="9" hidden="1"/>
    <cellStyle name="Followed Hyperlink" xfId="11128" builtinId="9" hidden="1"/>
    <cellStyle name="Followed Hyperlink" xfId="11124" builtinId="9" hidden="1"/>
    <cellStyle name="Followed Hyperlink" xfId="11120" builtinId="9" hidden="1"/>
    <cellStyle name="Followed Hyperlink" xfId="11116" builtinId="9" hidden="1"/>
    <cellStyle name="Followed Hyperlink" xfId="11112" builtinId="9" hidden="1"/>
    <cellStyle name="Followed Hyperlink" xfId="11108" builtinId="9" hidden="1"/>
    <cellStyle name="Followed Hyperlink" xfId="11104" builtinId="9" hidden="1"/>
    <cellStyle name="Followed Hyperlink" xfId="11100" builtinId="9" hidden="1"/>
    <cellStyle name="Followed Hyperlink" xfId="11096" builtinId="9" hidden="1"/>
    <cellStyle name="Followed Hyperlink" xfId="11092" builtinId="9" hidden="1"/>
    <cellStyle name="Followed Hyperlink" xfId="11088" builtinId="9" hidden="1"/>
    <cellStyle name="Followed Hyperlink" xfId="11084" builtinId="9" hidden="1"/>
    <cellStyle name="Followed Hyperlink" xfId="11080" builtinId="9" hidden="1"/>
    <cellStyle name="Followed Hyperlink" xfId="11076" builtinId="9" hidden="1"/>
    <cellStyle name="Followed Hyperlink" xfId="11072" builtinId="9" hidden="1"/>
    <cellStyle name="Followed Hyperlink" xfId="11068" builtinId="9" hidden="1"/>
    <cellStyle name="Followed Hyperlink" xfId="11064" builtinId="9" hidden="1"/>
    <cellStyle name="Followed Hyperlink" xfId="11060" builtinId="9" hidden="1"/>
    <cellStyle name="Followed Hyperlink" xfId="11056" builtinId="9" hidden="1"/>
    <cellStyle name="Followed Hyperlink" xfId="11052" builtinId="9" hidden="1"/>
    <cellStyle name="Followed Hyperlink" xfId="11048" builtinId="9" hidden="1"/>
    <cellStyle name="Followed Hyperlink" xfId="11044" builtinId="9" hidden="1"/>
    <cellStyle name="Followed Hyperlink" xfId="11040" builtinId="9" hidden="1"/>
    <cellStyle name="Followed Hyperlink" xfId="11036" builtinId="9" hidden="1"/>
    <cellStyle name="Followed Hyperlink" xfId="11032" builtinId="9" hidden="1"/>
    <cellStyle name="Followed Hyperlink" xfId="11028" builtinId="9" hidden="1"/>
    <cellStyle name="Followed Hyperlink" xfId="11024" builtinId="9" hidden="1"/>
    <cellStyle name="Followed Hyperlink" xfId="11020" builtinId="9" hidden="1"/>
    <cellStyle name="Followed Hyperlink" xfId="11016" builtinId="9" hidden="1"/>
    <cellStyle name="Followed Hyperlink" xfId="11012" builtinId="9" hidden="1"/>
    <cellStyle name="Followed Hyperlink" xfId="11008" builtinId="9" hidden="1"/>
    <cellStyle name="Followed Hyperlink" xfId="11004" builtinId="9" hidden="1"/>
    <cellStyle name="Followed Hyperlink" xfId="11000" builtinId="9" hidden="1"/>
    <cellStyle name="Followed Hyperlink" xfId="10996" builtinId="9" hidden="1"/>
    <cellStyle name="Followed Hyperlink" xfId="10992" builtinId="9" hidden="1"/>
    <cellStyle name="Followed Hyperlink" xfId="10988" builtinId="9" hidden="1"/>
    <cellStyle name="Followed Hyperlink" xfId="10984" builtinId="9" hidden="1"/>
    <cellStyle name="Followed Hyperlink" xfId="10980" builtinId="9" hidden="1"/>
    <cellStyle name="Followed Hyperlink" xfId="10976" builtinId="9" hidden="1"/>
    <cellStyle name="Followed Hyperlink" xfId="10972" builtinId="9" hidden="1"/>
    <cellStyle name="Followed Hyperlink" xfId="10968" builtinId="9" hidden="1"/>
    <cellStyle name="Followed Hyperlink" xfId="10964" builtinId="9" hidden="1"/>
    <cellStyle name="Followed Hyperlink" xfId="10960" builtinId="9" hidden="1"/>
    <cellStyle name="Followed Hyperlink" xfId="10956" builtinId="9" hidden="1"/>
    <cellStyle name="Followed Hyperlink" xfId="10952" builtinId="9" hidden="1"/>
    <cellStyle name="Followed Hyperlink" xfId="10948" builtinId="9" hidden="1"/>
    <cellStyle name="Followed Hyperlink" xfId="10944" builtinId="9" hidden="1"/>
    <cellStyle name="Followed Hyperlink" xfId="10940" builtinId="9" hidden="1"/>
    <cellStyle name="Followed Hyperlink" xfId="10936" builtinId="9" hidden="1"/>
    <cellStyle name="Followed Hyperlink" xfId="10932" builtinId="9" hidden="1"/>
    <cellStyle name="Followed Hyperlink" xfId="10928" builtinId="9" hidden="1"/>
    <cellStyle name="Followed Hyperlink" xfId="10924" builtinId="9" hidden="1"/>
    <cellStyle name="Followed Hyperlink" xfId="10920" builtinId="9" hidden="1"/>
    <cellStyle name="Followed Hyperlink" xfId="10916" builtinId="9" hidden="1"/>
    <cellStyle name="Followed Hyperlink" xfId="10912" builtinId="9" hidden="1"/>
    <cellStyle name="Followed Hyperlink" xfId="10908" builtinId="9" hidden="1"/>
    <cellStyle name="Followed Hyperlink" xfId="10904" builtinId="9" hidden="1"/>
    <cellStyle name="Followed Hyperlink" xfId="10900" builtinId="9" hidden="1"/>
    <cellStyle name="Followed Hyperlink" xfId="10896" builtinId="9" hidden="1"/>
    <cellStyle name="Followed Hyperlink" xfId="10892" builtinId="9" hidden="1"/>
    <cellStyle name="Followed Hyperlink" xfId="10888" builtinId="9" hidden="1"/>
    <cellStyle name="Followed Hyperlink" xfId="10884" builtinId="9" hidden="1"/>
    <cellStyle name="Followed Hyperlink" xfId="10880" builtinId="9" hidden="1"/>
    <cellStyle name="Followed Hyperlink" xfId="10876" builtinId="9" hidden="1"/>
    <cellStyle name="Followed Hyperlink" xfId="10872" builtinId="9" hidden="1"/>
    <cellStyle name="Followed Hyperlink" xfId="10868" builtinId="9" hidden="1"/>
    <cellStyle name="Followed Hyperlink" xfId="10864" builtinId="9" hidden="1"/>
    <cellStyle name="Followed Hyperlink" xfId="10860" builtinId="9" hidden="1"/>
    <cellStyle name="Followed Hyperlink" xfId="10856" builtinId="9" hidden="1"/>
    <cellStyle name="Followed Hyperlink" xfId="10852" builtinId="9" hidden="1"/>
    <cellStyle name="Followed Hyperlink" xfId="10848" builtinId="9" hidden="1"/>
    <cellStyle name="Followed Hyperlink" xfId="10844" builtinId="9" hidden="1"/>
    <cellStyle name="Followed Hyperlink" xfId="10840" builtinId="9" hidden="1"/>
    <cellStyle name="Followed Hyperlink" xfId="10836" builtinId="9" hidden="1"/>
    <cellStyle name="Followed Hyperlink" xfId="10832" builtinId="9" hidden="1"/>
    <cellStyle name="Followed Hyperlink" xfId="10828" builtinId="9" hidden="1"/>
    <cellStyle name="Followed Hyperlink" xfId="10824" builtinId="9" hidden="1"/>
    <cellStyle name="Followed Hyperlink" xfId="10820" builtinId="9" hidden="1"/>
    <cellStyle name="Followed Hyperlink" xfId="10816" builtinId="9" hidden="1"/>
    <cellStyle name="Followed Hyperlink" xfId="10812" builtinId="9" hidden="1"/>
    <cellStyle name="Followed Hyperlink" xfId="10808" builtinId="9" hidden="1"/>
    <cellStyle name="Followed Hyperlink" xfId="10804" builtinId="9" hidden="1"/>
    <cellStyle name="Followed Hyperlink" xfId="10800" builtinId="9" hidden="1"/>
    <cellStyle name="Followed Hyperlink" xfId="10796" builtinId="9" hidden="1"/>
    <cellStyle name="Followed Hyperlink" xfId="10792" builtinId="9" hidden="1"/>
    <cellStyle name="Followed Hyperlink" xfId="10788" builtinId="9" hidden="1"/>
    <cellStyle name="Followed Hyperlink" xfId="10784" builtinId="9" hidden="1"/>
    <cellStyle name="Followed Hyperlink" xfId="10780" builtinId="9" hidden="1"/>
    <cellStyle name="Followed Hyperlink" xfId="10776" builtinId="9" hidden="1"/>
    <cellStyle name="Followed Hyperlink" xfId="10772" builtinId="9" hidden="1"/>
    <cellStyle name="Followed Hyperlink" xfId="10768" builtinId="9" hidden="1"/>
    <cellStyle name="Followed Hyperlink" xfId="10764" builtinId="9" hidden="1"/>
    <cellStyle name="Followed Hyperlink" xfId="10760" builtinId="9" hidden="1"/>
    <cellStyle name="Followed Hyperlink" xfId="10756" builtinId="9" hidden="1"/>
    <cellStyle name="Followed Hyperlink" xfId="10752" builtinId="9" hidden="1"/>
    <cellStyle name="Followed Hyperlink" xfId="10748" builtinId="9" hidden="1"/>
    <cellStyle name="Followed Hyperlink" xfId="10744" builtinId="9" hidden="1"/>
    <cellStyle name="Followed Hyperlink" xfId="10740" builtinId="9" hidden="1"/>
    <cellStyle name="Followed Hyperlink" xfId="10736" builtinId="9" hidden="1"/>
    <cellStyle name="Followed Hyperlink" xfId="10732" builtinId="9" hidden="1"/>
    <cellStyle name="Followed Hyperlink" xfId="10728" builtinId="9" hidden="1"/>
    <cellStyle name="Followed Hyperlink" xfId="10724" builtinId="9" hidden="1"/>
    <cellStyle name="Followed Hyperlink" xfId="10720" builtinId="9" hidden="1"/>
    <cellStyle name="Followed Hyperlink" xfId="10716" builtinId="9" hidden="1"/>
    <cellStyle name="Followed Hyperlink" xfId="10712" builtinId="9" hidden="1"/>
    <cellStyle name="Followed Hyperlink" xfId="10708" builtinId="9" hidden="1"/>
    <cellStyle name="Followed Hyperlink" xfId="10704" builtinId="9" hidden="1"/>
    <cellStyle name="Followed Hyperlink" xfId="10700" builtinId="9" hidden="1"/>
    <cellStyle name="Followed Hyperlink" xfId="10696" builtinId="9" hidden="1"/>
    <cellStyle name="Followed Hyperlink" xfId="10692" builtinId="9" hidden="1"/>
    <cellStyle name="Followed Hyperlink" xfId="10688" builtinId="9" hidden="1"/>
    <cellStyle name="Followed Hyperlink" xfId="10684" builtinId="9" hidden="1"/>
    <cellStyle name="Followed Hyperlink" xfId="10680" builtinId="9" hidden="1"/>
    <cellStyle name="Followed Hyperlink" xfId="10676" builtinId="9" hidden="1"/>
    <cellStyle name="Followed Hyperlink" xfId="10672" builtinId="9" hidden="1"/>
    <cellStyle name="Followed Hyperlink" xfId="10668" builtinId="9" hidden="1"/>
    <cellStyle name="Followed Hyperlink" xfId="10664" builtinId="9" hidden="1"/>
    <cellStyle name="Followed Hyperlink" xfId="10660" builtinId="9" hidden="1"/>
    <cellStyle name="Followed Hyperlink" xfId="10656" builtinId="9" hidden="1"/>
    <cellStyle name="Followed Hyperlink" xfId="10652" builtinId="9" hidden="1"/>
    <cellStyle name="Followed Hyperlink" xfId="10648" builtinId="9" hidden="1"/>
    <cellStyle name="Followed Hyperlink" xfId="10644" builtinId="9" hidden="1"/>
    <cellStyle name="Followed Hyperlink" xfId="10640" builtinId="9" hidden="1"/>
    <cellStyle name="Followed Hyperlink" xfId="10636" builtinId="9" hidden="1"/>
    <cellStyle name="Followed Hyperlink" xfId="10632" builtinId="9" hidden="1"/>
    <cellStyle name="Followed Hyperlink" xfId="10628" builtinId="9" hidden="1"/>
    <cellStyle name="Followed Hyperlink" xfId="10624" builtinId="9" hidden="1"/>
    <cellStyle name="Followed Hyperlink" xfId="10620" builtinId="9" hidden="1"/>
    <cellStyle name="Followed Hyperlink" xfId="10616" builtinId="9" hidden="1"/>
    <cellStyle name="Followed Hyperlink" xfId="10612" builtinId="9" hidden="1"/>
    <cellStyle name="Followed Hyperlink" xfId="10608" builtinId="9" hidden="1"/>
    <cellStyle name="Followed Hyperlink" xfId="10604" builtinId="9" hidden="1"/>
    <cellStyle name="Followed Hyperlink" xfId="10600" builtinId="9" hidden="1"/>
    <cellStyle name="Followed Hyperlink" xfId="10596" builtinId="9" hidden="1"/>
    <cellStyle name="Followed Hyperlink" xfId="10592" builtinId="9" hidden="1"/>
    <cellStyle name="Followed Hyperlink" xfId="10588" builtinId="9" hidden="1"/>
    <cellStyle name="Followed Hyperlink" xfId="10584" builtinId="9" hidden="1"/>
    <cellStyle name="Followed Hyperlink" xfId="10580" builtinId="9" hidden="1"/>
    <cellStyle name="Followed Hyperlink" xfId="10576" builtinId="9" hidden="1"/>
    <cellStyle name="Followed Hyperlink" xfId="10572" builtinId="9" hidden="1"/>
    <cellStyle name="Followed Hyperlink" xfId="10568" builtinId="9" hidden="1"/>
    <cellStyle name="Followed Hyperlink" xfId="10564" builtinId="9" hidden="1"/>
    <cellStyle name="Followed Hyperlink" xfId="10560" builtinId="9" hidden="1"/>
    <cellStyle name="Followed Hyperlink" xfId="10556" builtinId="9" hidden="1"/>
    <cellStyle name="Followed Hyperlink" xfId="10552" builtinId="9" hidden="1"/>
    <cellStyle name="Followed Hyperlink" xfId="10548" builtinId="9" hidden="1"/>
    <cellStyle name="Followed Hyperlink" xfId="10544" builtinId="9" hidden="1"/>
    <cellStyle name="Followed Hyperlink" xfId="10540" builtinId="9" hidden="1"/>
    <cellStyle name="Followed Hyperlink" xfId="10536" builtinId="9" hidden="1"/>
    <cellStyle name="Followed Hyperlink" xfId="10532" builtinId="9" hidden="1"/>
    <cellStyle name="Followed Hyperlink" xfId="10528" builtinId="9" hidden="1"/>
    <cellStyle name="Followed Hyperlink" xfId="10524" builtinId="9" hidden="1"/>
    <cellStyle name="Followed Hyperlink" xfId="10520" builtinId="9" hidden="1"/>
    <cellStyle name="Followed Hyperlink" xfId="10516" builtinId="9" hidden="1"/>
    <cellStyle name="Followed Hyperlink" xfId="10512" builtinId="9" hidden="1"/>
    <cellStyle name="Followed Hyperlink" xfId="10508" builtinId="9" hidden="1"/>
    <cellStyle name="Followed Hyperlink" xfId="10504" builtinId="9" hidden="1"/>
    <cellStyle name="Followed Hyperlink" xfId="10500" builtinId="9" hidden="1"/>
    <cellStyle name="Followed Hyperlink" xfId="10496" builtinId="9" hidden="1"/>
    <cellStyle name="Followed Hyperlink" xfId="10492" builtinId="9" hidden="1"/>
    <cellStyle name="Followed Hyperlink" xfId="10488" builtinId="9" hidden="1"/>
    <cellStyle name="Followed Hyperlink" xfId="10484" builtinId="9" hidden="1"/>
    <cellStyle name="Followed Hyperlink" xfId="10480" builtinId="9" hidden="1"/>
    <cellStyle name="Followed Hyperlink" xfId="10476" builtinId="9" hidden="1"/>
    <cellStyle name="Followed Hyperlink" xfId="10472" builtinId="9" hidden="1"/>
    <cellStyle name="Followed Hyperlink" xfId="10468" builtinId="9" hidden="1"/>
    <cellStyle name="Followed Hyperlink" xfId="10464" builtinId="9" hidden="1"/>
    <cellStyle name="Followed Hyperlink" xfId="10460" builtinId="9" hidden="1"/>
    <cellStyle name="Followed Hyperlink" xfId="10456" builtinId="9" hidden="1"/>
    <cellStyle name="Followed Hyperlink" xfId="10452" builtinId="9" hidden="1"/>
    <cellStyle name="Followed Hyperlink" xfId="10448" builtinId="9" hidden="1"/>
    <cellStyle name="Followed Hyperlink" xfId="10444" builtinId="9" hidden="1"/>
    <cellStyle name="Followed Hyperlink" xfId="10440" builtinId="9" hidden="1"/>
    <cellStyle name="Followed Hyperlink" xfId="10436" builtinId="9" hidden="1"/>
    <cellStyle name="Followed Hyperlink" xfId="10432" builtinId="9" hidden="1"/>
    <cellStyle name="Followed Hyperlink" xfId="10428" builtinId="9" hidden="1"/>
    <cellStyle name="Followed Hyperlink" xfId="10424" builtinId="9" hidden="1"/>
    <cellStyle name="Followed Hyperlink" xfId="10420" builtinId="9" hidden="1"/>
    <cellStyle name="Followed Hyperlink" xfId="10416" builtinId="9" hidden="1"/>
    <cellStyle name="Followed Hyperlink" xfId="10412" builtinId="9" hidden="1"/>
    <cellStyle name="Followed Hyperlink" xfId="10408" builtinId="9" hidden="1"/>
    <cellStyle name="Followed Hyperlink" xfId="10404" builtinId="9" hidden="1"/>
    <cellStyle name="Followed Hyperlink" xfId="10400" builtinId="9" hidden="1"/>
    <cellStyle name="Followed Hyperlink" xfId="10396" builtinId="9" hidden="1"/>
    <cellStyle name="Followed Hyperlink" xfId="10392" builtinId="9" hidden="1"/>
    <cellStyle name="Followed Hyperlink" xfId="10388" builtinId="9" hidden="1"/>
    <cellStyle name="Followed Hyperlink" xfId="10384" builtinId="9" hidden="1"/>
    <cellStyle name="Followed Hyperlink" xfId="10380" builtinId="9" hidden="1"/>
    <cellStyle name="Followed Hyperlink" xfId="10376" builtinId="9" hidden="1"/>
    <cellStyle name="Followed Hyperlink" xfId="10372" builtinId="9" hidden="1"/>
    <cellStyle name="Followed Hyperlink" xfId="10368" builtinId="9" hidden="1"/>
    <cellStyle name="Followed Hyperlink" xfId="10364" builtinId="9" hidden="1"/>
    <cellStyle name="Followed Hyperlink" xfId="10360" builtinId="9" hidden="1"/>
    <cellStyle name="Followed Hyperlink" xfId="10356" builtinId="9" hidden="1"/>
    <cellStyle name="Followed Hyperlink" xfId="10352" builtinId="9" hidden="1"/>
    <cellStyle name="Followed Hyperlink" xfId="10348" builtinId="9" hidden="1"/>
    <cellStyle name="Followed Hyperlink" xfId="10344" builtinId="9" hidden="1"/>
    <cellStyle name="Followed Hyperlink" xfId="10340" builtinId="9" hidden="1"/>
    <cellStyle name="Followed Hyperlink" xfId="10336" builtinId="9" hidden="1"/>
    <cellStyle name="Followed Hyperlink" xfId="10332" builtinId="9" hidden="1"/>
    <cellStyle name="Followed Hyperlink" xfId="10328" builtinId="9" hidden="1"/>
    <cellStyle name="Followed Hyperlink" xfId="10324" builtinId="9" hidden="1"/>
    <cellStyle name="Followed Hyperlink" xfId="10320" builtinId="9" hidden="1"/>
    <cellStyle name="Followed Hyperlink" xfId="10316" builtinId="9" hidden="1"/>
    <cellStyle name="Followed Hyperlink" xfId="10312" builtinId="9" hidden="1"/>
    <cellStyle name="Followed Hyperlink" xfId="10308" builtinId="9" hidden="1"/>
    <cellStyle name="Followed Hyperlink" xfId="10304" builtinId="9" hidden="1"/>
    <cellStyle name="Followed Hyperlink" xfId="10300" builtinId="9" hidden="1"/>
    <cellStyle name="Followed Hyperlink" xfId="10296" builtinId="9" hidden="1"/>
    <cellStyle name="Followed Hyperlink" xfId="10292" builtinId="9" hidden="1"/>
    <cellStyle name="Followed Hyperlink" xfId="10288" builtinId="9" hidden="1"/>
    <cellStyle name="Followed Hyperlink" xfId="10284" builtinId="9" hidden="1"/>
    <cellStyle name="Followed Hyperlink" xfId="10280" builtinId="9" hidden="1"/>
    <cellStyle name="Followed Hyperlink" xfId="10276" builtinId="9" hidden="1"/>
    <cellStyle name="Followed Hyperlink" xfId="10272" builtinId="9" hidden="1"/>
    <cellStyle name="Followed Hyperlink" xfId="10268" builtinId="9" hidden="1"/>
    <cellStyle name="Followed Hyperlink" xfId="10264" builtinId="9" hidden="1"/>
    <cellStyle name="Followed Hyperlink" xfId="10260" builtinId="9" hidden="1"/>
    <cellStyle name="Followed Hyperlink" xfId="10256" builtinId="9" hidden="1"/>
    <cellStyle name="Followed Hyperlink" xfId="10252" builtinId="9" hidden="1"/>
    <cellStyle name="Followed Hyperlink" xfId="10248" builtinId="9" hidden="1"/>
    <cellStyle name="Followed Hyperlink" xfId="10244" builtinId="9" hidden="1"/>
    <cellStyle name="Followed Hyperlink" xfId="10240" builtinId="9" hidden="1"/>
    <cellStyle name="Followed Hyperlink" xfId="10236" builtinId="9" hidden="1"/>
    <cellStyle name="Followed Hyperlink" xfId="10232" builtinId="9" hidden="1"/>
    <cellStyle name="Followed Hyperlink" xfId="10228" builtinId="9" hidden="1"/>
    <cellStyle name="Followed Hyperlink" xfId="10224" builtinId="9" hidden="1"/>
    <cellStyle name="Followed Hyperlink" xfId="10220" builtinId="9" hidden="1"/>
    <cellStyle name="Followed Hyperlink" xfId="10216" builtinId="9" hidden="1"/>
    <cellStyle name="Followed Hyperlink" xfId="10212" builtinId="9" hidden="1"/>
    <cellStyle name="Followed Hyperlink" xfId="10208" builtinId="9" hidden="1"/>
    <cellStyle name="Followed Hyperlink" xfId="10204" builtinId="9" hidden="1"/>
    <cellStyle name="Followed Hyperlink" xfId="10200" builtinId="9" hidden="1"/>
    <cellStyle name="Followed Hyperlink" xfId="10196" builtinId="9" hidden="1"/>
    <cellStyle name="Followed Hyperlink" xfId="10192" builtinId="9" hidden="1"/>
    <cellStyle name="Followed Hyperlink" xfId="10188" builtinId="9" hidden="1"/>
    <cellStyle name="Followed Hyperlink" xfId="10184" builtinId="9" hidden="1"/>
    <cellStyle name="Followed Hyperlink" xfId="10180" builtinId="9" hidden="1"/>
    <cellStyle name="Followed Hyperlink" xfId="10176" builtinId="9" hidden="1"/>
    <cellStyle name="Followed Hyperlink" xfId="10172" builtinId="9" hidden="1"/>
    <cellStyle name="Followed Hyperlink" xfId="10168" builtinId="9" hidden="1"/>
    <cellStyle name="Followed Hyperlink" xfId="10164" builtinId="9" hidden="1"/>
    <cellStyle name="Followed Hyperlink" xfId="10160" builtinId="9" hidden="1"/>
    <cellStyle name="Followed Hyperlink" xfId="10156" builtinId="9" hidden="1"/>
    <cellStyle name="Followed Hyperlink" xfId="10152" builtinId="9" hidden="1"/>
    <cellStyle name="Followed Hyperlink" xfId="10148" builtinId="9" hidden="1"/>
    <cellStyle name="Followed Hyperlink" xfId="10144" builtinId="9" hidden="1"/>
    <cellStyle name="Followed Hyperlink" xfId="10140" builtinId="9" hidden="1"/>
    <cellStyle name="Followed Hyperlink" xfId="10136" builtinId="9" hidden="1"/>
    <cellStyle name="Followed Hyperlink" xfId="10132" builtinId="9" hidden="1"/>
    <cellStyle name="Followed Hyperlink" xfId="10128" builtinId="9" hidden="1"/>
    <cellStyle name="Followed Hyperlink" xfId="10124" builtinId="9" hidden="1"/>
    <cellStyle name="Followed Hyperlink" xfId="10120" builtinId="9" hidden="1"/>
    <cellStyle name="Followed Hyperlink" xfId="10116" builtinId="9" hidden="1"/>
    <cellStyle name="Followed Hyperlink" xfId="10112" builtinId="9" hidden="1"/>
    <cellStyle name="Followed Hyperlink" xfId="10108" builtinId="9" hidden="1"/>
    <cellStyle name="Followed Hyperlink" xfId="10104" builtinId="9" hidden="1"/>
    <cellStyle name="Followed Hyperlink" xfId="10100" builtinId="9" hidden="1"/>
    <cellStyle name="Followed Hyperlink" xfId="10096" builtinId="9" hidden="1"/>
    <cellStyle name="Followed Hyperlink" xfId="10092" builtinId="9" hidden="1"/>
    <cellStyle name="Followed Hyperlink" xfId="10088" builtinId="9" hidden="1"/>
    <cellStyle name="Followed Hyperlink" xfId="10084" builtinId="9" hidden="1"/>
    <cellStyle name="Followed Hyperlink" xfId="10080" builtinId="9" hidden="1"/>
    <cellStyle name="Followed Hyperlink" xfId="10076" builtinId="9" hidden="1"/>
    <cellStyle name="Followed Hyperlink" xfId="10072" builtinId="9" hidden="1"/>
    <cellStyle name="Followed Hyperlink" xfId="10068" builtinId="9" hidden="1"/>
    <cellStyle name="Followed Hyperlink" xfId="10064" builtinId="9" hidden="1"/>
    <cellStyle name="Followed Hyperlink" xfId="10060" builtinId="9" hidden="1"/>
    <cellStyle name="Followed Hyperlink" xfId="10056" builtinId="9" hidden="1"/>
    <cellStyle name="Followed Hyperlink" xfId="10052" builtinId="9" hidden="1"/>
    <cellStyle name="Followed Hyperlink" xfId="10048" builtinId="9" hidden="1"/>
    <cellStyle name="Followed Hyperlink" xfId="10044" builtinId="9" hidden="1"/>
    <cellStyle name="Followed Hyperlink" xfId="10040" builtinId="9" hidden="1"/>
    <cellStyle name="Followed Hyperlink" xfId="10036" builtinId="9" hidden="1"/>
    <cellStyle name="Followed Hyperlink" xfId="10032" builtinId="9" hidden="1"/>
    <cellStyle name="Followed Hyperlink" xfId="10028" builtinId="9" hidden="1"/>
    <cellStyle name="Followed Hyperlink" xfId="10024" builtinId="9" hidden="1"/>
    <cellStyle name="Followed Hyperlink" xfId="10020" builtinId="9" hidden="1"/>
    <cellStyle name="Followed Hyperlink" xfId="10016" builtinId="9" hidden="1"/>
    <cellStyle name="Followed Hyperlink" xfId="10012" builtinId="9" hidden="1"/>
    <cellStyle name="Followed Hyperlink" xfId="10008" builtinId="9" hidden="1"/>
    <cellStyle name="Followed Hyperlink" xfId="10004" builtinId="9" hidden="1"/>
    <cellStyle name="Followed Hyperlink" xfId="10000" builtinId="9" hidden="1"/>
    <cellStyle name="Followed Hyperlink" xfId="9996" builtinId="9" hidden="1"/>
    <cellStyle name="Followed Hyperlink" xfId="9992" builtinId="9" hidden="1"/>
    <cellStyle name="Followed Hyperlink" xfId="9988" builtinId="9" hidden="1"/>
    <cellStyle name="Followed Hyperlink" xfId="9984" builtinId="9" hidden="1"/>
    <cellStyle name="Followed Hyperlink" xfId="9980" builtinId="9" hidden="1"/>
    <cellStyle name="Followed Hyperlink" xfId="9976" builtinId="9" hidden="1"/>
    <cellStyle name="Followed Hyperlink" xfId="9972" builtinId="9" hidden="1"/>
    <cellStyle name="Followed Hyperlink" xfId="9968" builtinId="9" hidden="1"/>
    <cellStyle name="Followed Hyperlink" xfId="9964" builtinId="9" hidden="1"/>
    <cellStyle name="Followed Hyperlink" xfId="9960" builtinId="9" hidden="1"/>
    <cellStyle name="Followed Hyperlink" xfId="9956" builtinId="9" hidden="1"/>
    <cellStyle name="Followed Hyperlink" xfId="9952" builtinId="9" hidden="1"/>
    <cellStyle name="Followed Hyperlink" xfId="9948" builtinId="9" hidden="1"/>
    <cellStyle name="Followed Hyperlink" xfId="9944" builtinId="9" hidden="1"/>
    <cellStyle name="Followed Hyperlink" xfId="9940" builtinId="9" hidden="1"/>
    <cellStyle name="Followed Hyperlink" xfId="9936" builtinId="9" hidden="1"/>
    <cellStyle name="Followed Hyperlink" xfId="9932" builtinId="9" hidden="1"/>
    <cellStyle name="Followed Hyperlink" xfId="9928" builtinId="9" hidden="1"/>
    <cellStyle name="Followed Hyperlink" xfId="9924" builtinId="9" hidden="1"/>
    <cellStyle name="Followed Hyperlink" xfId="9920" builtinId="9" hidden="1"/>
    <cellStyle name="Followed Hyperlink" xfId="9916" builtinId="9" hidden="1"/>
    <cellStyle name="Followed Hyperlink" xfId="9912" builtinId="9" hidden="1"/>
    <cellStyle name="Followed Hyperlink" xfId="9908" builtinId="9" hidden="1"/>
    <cellStyle name="Followed Hyperlink" xfId="9904" builtinId="9" hidden="1"/>
    <cellStyle name="Followed Hyperlink" xfId="9900" builtinId="9" hidden="1"/>
    <cellStyle name="Followed Hyperlink" xfId="9896" builtinId="9" hidden="1"/>
    <cellStyle name="Followed Hyperlink" xfId="9892" builtinId="9" hidden="1"/>
    <cellStyle name="Followed Hyperlink" xfId="9888" builtinId="9" hidden="1"/>
    <cellStyle name="Followed Hyperlink" xfId="9884" builtinId="9" hidden="1"/>
    <cellStyle name="Followed Hyperlink" xfId="9880" builtinId="9" hidden="1"/>
    <cellStyle name="Followed Hyperlink" xfId="9876" builtinId="9" hidden="1"/>
    <cellStyle name="Followed Hyperlink" xfId="9872" builtinId="9" hidden="1"/>
    <cellStyle name="Followed Hyperlink" xfId="9868" builtinId="9" hidden="1"/>
    <cellStyle name="Followed Hyperlink" xfId="9864" builtinId="9" hidden="1"/>
    <cellStyle name="Followed Hyperlink" xfId="9860" builtinId="9" hidden="1"/>
    <cellStyle name="Followed Hyperlink" xfId="9856" builtinId="9" hidden="1"/>
    <cellStyle name="Followed Hyperlink" xfId="9852" builtinId="9" hidden="1"/>
    <cellStyle name="Followed Hyperlink" xfId="9848" builtinId="9" hidden="1"/>
    <cellStyle name="Followed Hyperlink" xfId="9844" builtinId="9" hidden="1"/>
    <cellStyle name="Followed Hyperlink" xfId="9840" builtinId="9" hidden="1"/>
    <cellStyle name="Followed Hyperlink" xfId="9836" builtinId="9" hidden="1"/>
    <cellStyle name="Followed Hyperlink" xfId="9832" builtinId="9" hidden="1"/>
    <cellStyle name="Followed Hyperlink" xfId="9828" builtinId="9" hidden="1"/>
    <cellStyle name="Followed Hyperlink" xfId="9824" builtinId="9" hidden="1"/>
    <cellStyle name="Followed Hyperlink" xfId="9820" builtinId="9" hidden="1"/>
    <cellStyle name="Followed Hyperlink" xfId="9816" builtinId="9" hidden="1"/>
    <cellStyle name="Followed Hyperlink" xfId="9812" builtinId="9" hidden="1"/>
    <cellStyle name="Followed Hyperlink" xfId="9808" builtinId="9" hidden="1"/>
    <cellStyle name="Followed Hyperlink" xfId="9804" builtinId="9" hidden="1"/>
    <cellStyle name="Followed Hyperlink" xfId="9800" builtinId="9" hidden="1"/>
    <cellStyle name="Followed Hyperlink" xfId="9796" builtinId="9" hidden="1"/>
    <cellStyle name="Followed Hyperlink" xfId="9792" builtinId="9" hidden="1"/>
    <cellStyle name="Followed Hyperlink" xfId="9788" builtinId="9" hidden="1"/>
    <cellStyle name="Followed Hyperlink" xfId="9784" builtinId="9" hidden="1"/>
    <cellStyle name="Followed Hyperlink" xfId="9780" builtinId="9" hidden="1"/>
    <cellStyle name="Followed Hyperlink" xfId="9776" builtinId="9" hidden="1"/>
    <cellStyle name="Followed Hyperlink" xfId="9772" builtinId="9" hidden="1"/>
    <cellStyle name="Followed Hyperlink" xfId="9768" builtinId="9" hidden="1"/>
    <cellStyle name="Followed Hyperlink" xfId="9764" builtinId="9" hidden="1"/>
    <cellStyle name="Followed Hyperlink" xfId="9760" builtinId="9" hidden="1"/>
    <cellStyle name="Followed Hyperlink" xfId="9756" builtinId="9" hidden="1"/>
    <cellStyle name="Followed Hyperlink" xfId="9752" builtinId="9" hidden="1"/>
    <cellStyle name="Followed Hyperlink" xfId="9748" builtinId="9" hidden="1"/>
    <cellStyle name="Followed Hyperlink" xfId="9744" builtinId="9" hidden="1"/>
    <cellStyle name="Followed Hyperlink" xfId="9740" builtinId="9" hidden="1"/>
    <cellStyle name="Followed Hyperlink" xfId="9736" builtinId="9" hidden="1"/>
    <cellStyle name="Followed Hyperlink" xfId="9732" builtinId="9" hidden="1"/>
    <cellStyle name="Followed Hyperlink" xfId="9728" builtinId="9" hidden="1"/>
    <cellStyle name="Followed Hyperlink" xfId="9724" builtinId="9" hidden="1"/>
    <cellStyle name="Followed Hyperlink" xfId="9720" builtinId="9" hidden="1"/>
    <cellStyle name="Followed Hyperlink" xfId="9716" builtinId="9" hidden="1"/>
    <cellStyle name="Followed Hyperlink" xfId="9712" builtinId="9" hidden="1"/>
    <cellStyle name="Followed Hyperlink" xfId="9708" builtinId="9" hidden="1"/>
    <cellStyle name="Followed Hyperlink" xfId="9704" builtinId="9" hidden="1"/>
    <cellStyle name="Followed Hyperlink" xfId="9700" builtinId="9" hidden="1"/>
    <cellStyle name="Followed Hyperlink" xfId="9696" builtinId="9" hidden="1"/>
    <cellStyle name="Followed Hyperlink" xfId="9692" builtinId="9" hidden="1"/>
    <cellStyle name="Followed Hyperlink" xfId="9688" builtinId="9" hidden="1"/>
    <cellStyle name="Followed Hyperlink" xfId="9684" builtinId="9" hidden="1"/>
    <cellStyle name="Followed Hyperlink" xfId="9680" builtinId="9" hidden="1"/>
    <cellStyle name="Followed Hyperlink" xfId="9676" builtinId="9" hidden="1"/>
    <cellStyle name="Followed Hyperlink" xfId="9672" builtinId="9" hidden="1"/>
    <cellStyle name="Followed Hyperlink" xfId="9668" builtinId="9" hidden="1"/>
    <cellStyle name="Followed Hyperlink" xfId="9664" builtinId="9" hidden="1"/>
    <cellStyle name="Followed Hyperlink" xfId="9660" builtinId="9" hidden="1"/>
    <cellStyle name="Followed Hyperlink" xfId="9656" builtinId="9" hidden="1"/>
    <cellStyle name="Followed Hyperlink" xfId="9652" builtinId="9" hidden="1"/>
    <cellStyle name="Followed Hyperlink" xfId="9648" builtinId="9" hidden="1"/>
    <cellStyle name="Followed Hyperlink" xfId="9644" builtinId="9" hidden="1"/>
    <cellStyle name="Followed Hyperlink" xfId="9640" builtinId="9" hidden="1"/>
    <cellStyle name="Followed Hyperlink" xfId="9636" builtinId="9" hidden="1"/>
    <cellStyle name="Followed Hyperlink" xfId="9632" builtinId="9" hidden="1"/>
    <cellStyle name="Followed Hyperlink" xfId="9628" builtinId="9" hidden="1"/>
    <cellStyle name="Followed Hyperlink" xfId="9624" builtinId="9" hidden="1"/>
    <cellStyle name="Followed Hyperlink" xfId="9620" builtinId="9" hidden="1"/>
    <cellStyle name="Followed Hyperlink" xfId="9616" builtinId="9" hidden="1"/>
    <cellStyle name="Followed Hyperlink" xfId="9612" builtinId="9" hidden="1"/>
    <cellStyle name="Followed Hyperlink" xfId="9608" builtinId="9" hidden="1"/>
    <cellStyle name="Followed Hyperlink" xfId="9604" builtinId="9" hidden="1"/>
    <cellStyle name="Followed Hyperlink" xfId="9600" builtinId="9" hidden="1"/>
    <cellStyle name="Followed Hyperlink" xfId="9596" builtinId="9" hidden="1"/>
    <cellStyle name="Followed Hyperlink" xfId="9592" builtinId="9" hidden="1"/>
    <cellStyle name="Followed Hyperlink" xfId="9588" builtinId="9" hidden="1"/>
    <cellStyle name="Followed Hyperlink" xfId="9584" builtinId="9" hidden="1"/>
    <cellStyle name="Followed Hyperlink" xfId="9580" builtinId="9" hidden="1"/>
    <cellStyle name="Followed Hyperlink" xfId="9576" builtinId="9" hidden="1"/>
    <cellStyle name="Followed Hyperlink" xfId="9572" builtinId="9" hidden="1"/>
    <cellStyle name="Followed Hyperlink" xfId="9568" builtinId="9" hidden="1"/>
    <cellStyle name="Followed Hyperlink" xfId="9564" builtinId="9" hidden="1"/>
    <cellStyle name="Followed Hyperlink" xfId="9560" builtinId="9" hidden="1"/>
    <cellStyle name="Followed Hyperlink" xfId="9556" builtinId="9" hidden="1"/>
    <cellStyle name="Followed Hyperlink" xfId="9552" builtinId="9" hidden="1"/>
    <cellStyle name="Followed Hyperlink" xfId="9548" builtinId="9" hidden="1"/>
    <cellStyle name="Followed Hyperlink" xfId="9544" builtinId="9" hidden="1"/>
    <cellStyle name="Followed Hyperlink" xfId="9540" builtinId="9" hidden="1"/>
    <cellStyle name="Followed Hyperlink" xfId="9536" builtinId="9" hidden="1"/>
    <cellStyle name="Followed Hyperlink" xfId="9532" builtinId="9" hidden="1"/>
    <cellStyle name="Followed Hyperlink" xfId="9528" builtinId="9" hidden="1"/>
    <cellStyle name="Followed Hyperlink" xfId="9524" builtinId="9" hidden="1"/>
    <cellStyle name="Followed Hyperlink" xfId="9520" builtinId="9" hidden="1"/>
    <cellStyle name="Followed Hyperlink" xfId="9516" builtinId="9" hidden="1"/>
    <cellStyle name="Followed Hyperlink" xfId="9512" builtinId="9" hidden="1"/>
    <cellStyle name="Followed Hyperlink" xfId="9508" builtinId="9" hidden="1"/>
    <cellStyle name="Followed Hyperlink" xfId="9504" builtinId="9" hidden="1"/>
    <cellStyle name="Followed Hyperlink" xfId="9500" builtinId="9" hidden="1"/>
    <cellStyle name="Followed Hyperlink" xfId="9496" builtinId="9" hidden="1"/>
    <cellStyle name="Followed Hyperlink" xfId="9492" builtinId="9" hidden="1"/>
    <cellStyle name="Followed Hyperlink" xfId="9488" builtinId="9" hidden="1"/>
    <cellStyle name="Followed Hyperlink" xfId="9484" builtinId="9" hidden="1"/>
    <cellStyle name="Followed Hyperlink" xfId="9480" builtinId="9" hidden="1"/>
    <cellStyle name="Followed Hyperlink" xfId="9476" builtinId="9" hidden="1"/>
    <cellStyle name="Followed Hyperlink" xfId="9472" builtinId="9" hidden="1"/>
    <cellStyle name="Followed Hyperlink" xfId="9468" builtinId="9" hidden="1"/>
    <cellStyle name="Followed Hyperlink" xfId="9464" builtinId="9" hidden="1"/>
    <cellStyle name="Followed Hyperlink" xfId="9460" builtinId="9" hidden="1"/>
    <cellStyle name="Followed Hyperlink" xfId="9456" builtinId="9" hidden="1"/>
    <cellStyle name="Followed Hyperlink" xfId="9452" builtinId="9" hidden="1"/>
    <cellStyle name="Followed Hyperlink" xfId="9448" builtinId="9" hidden="1"/>
    <cellStyle name="Followed Hyperlink" xfId="9444" builtinId="9" hidden="1"/>
    <cellStyle name="Followed Hyperlink" xfId="9440" builtinId="9" hidden="1"/>
    <cellStyle name="Followed Hyperlink" xfId="9436" builtinId="9" hidden="1"/>
    <cellStyle name="Followed Hyperlink" xfId="9432" builtinId="9" hidden="1"/>
    <cellStyle name="Followed Hyperlink" xfId="9428" builtinId="9" hidden="1"/>
    <cellStyle name="Followed Hyperlink" xfId="9424" builtinId="9" hidden="1"/>
    <cellStyle name="Followed Hyperlink" xfId="9420" builtinId="9" hidden="1"/>
    <cellStyle name="Followed Hyperlink" xfId="9416" builtinId="9" hidden="1"/>
    <cellStyle name="Followed Hyperlink" xfId="9412" builtinId="9" hidden="1"/>
    <cellStyle name="Followed Hyperlink" xfId="9408" builtinId="9" hidden="1"/>
    <cellStyle name="Followed Hyperlink" xfId="9404" builtinId="9" hidden="1"/>
    <cellStyle name="Followed Hyperlink" xfId="9400" builtinId="9" hidden="1"/>
    <cellStyle name="Followed Hyperlink" xfId="9396" builtinId="9" hidden="1"/>
    <cellStyle name="Followed Hyperlink" xfId="9392" builtinId="9" hidden="1"/>
    <cellStyle name="Followed Hyperlink" xfId="9388" builtinId="9" hidden="1"/>
    <cellStyle name="Followed Hyperlink" xfId="9384" builtinId="9" hidden="1"/>
    <cellStyle name="Followed Hyperlink" xfId="9380" builtinId="9" hidden="1"/>
    <cellStyle name="Followed Hyperlink" xfId="9376" builtinId="9" hidden="1"/>
    <cellStyle name="Followed Hyperlink" xfId="9372" builtinId="9" hidden="1"/>
    <cellStyle name="Followed Hyperlink" xfId="9368" builtinId="9" hidden="1"/>
    <cellStyle name="Followed Hyperlink" xfId="9364" builtinId="9" hidden="1"/>
    <cellStyle name="Followed Hyperlink" xfId="9360" builtinId="9" hidden="1"/>
    <cellStyle name="Followed Hyperlink" xfId="9356" builtinId="9" hidden="1"/>
    <cellStyle name="Followed Hyperlink" xfId="9352" builtinId="9" hidden="1"/>
    <cellStyle name="Followed Hyperlink" xfId="9348" builtinId="9" hidden="1"/>
    <cellStyle name="Followed Hyperlink" xfId="9344" builtinId="9" hidden="1"/>
    <cellStyle name="Followed Hyperlink" xfId="9340" builtinId="9" hidden="1"/>
    <cellStyle name="Followed Hyperlink" xfId="9336" builtinId="9" hidden="1"/>
    <cellStyle name="Followed Hyperlink" xfId="9332" builtinId="9" hidden="1"/>
    <cellStyle name="Followed Hyperlink" xfId="9328" builtinId="9" hidden="1"/>
    <cellStyle name="Followed Hyperlink" xfId="9324" builtinId="9" hidden="1"/>
    <cellStyle name="Followed Hyperlink" xfId="9320" builtinId="9" hidden="1"/>
    <cellStyle name="Followed Hyperlink" xfId="9316" builtinId="9" hidden="1"/>
    <cellStyle name="Followed Hyperlink" xfId="9312" builtinId="9" hidden="1"/>
    <cellStyle name="Followed Hyperlink" xfId="9308" builtinId="9" hidden="1"/>
    <cellStyle name="Followed Hyperlink" xfId="9304" builtinId="9" hidden="1"/>
    <cellStyle name="Followed Hyperlink" xfId="9300" builtinId="9" hidden="1"/>
    <cellStyle name="Followed Hyperlink" xfId="9296" builtinId="9" hidden="1"/>
    <cellStyle name="Followed Hyperlink" xfId="9292" builtinId="9" hidden="1"/>
    <cellStyle name="Followed Hyperlink" xfId="9288" builtinId="9" hidden="1"/>
    <cellStyle name="Followed Hyperlink" xfId="9284" builtinId="9" hidden="1"/>
    <cellStyle name="Followed Hyperlink" xfId="9280" builtinId="9" hidden="1"/>
    <cellStyle name="Followed Hyperlink" xfId="9276" builtinId="9" hidden="1"/>
    <cellStyle name="Followed Hyperlink" xfId="9272" builtinId="9" hidden="1"/>
    <cellStyle name="Followed Hyperlink" xfId="9268" builtinId="9" hidden="1"/>
    <cellStyle name="Followed Hyperlink" xfId="9264" builtinId="9" hidden="1"/>
    <cellStyle name="Followed Hyperlink" xfId="9260" builtinId="9" hidden="1"/>
    <cellStyle name="Followed Hyperlink" xfId="9256" builtinId="9" hidden="1"/>
    <cellStyle name="Followed Hyperlink" xfId="9252" builtinId="9" hidden="1"/>
    <cellStyle name="Followed Hyperlink" xfId="9248" builtinId="9" hidden="1"/>
    <cellStyle name="Followed Hyperlink" xfId="9244" builtinId="9" hidden="1"/>
    <cellStyle name="Followed Hyperlink" xfId="9240" builtinId="9" hidden="1"/>
    <cellStyle name="Followed Hyperlink" xfId="9236" builtinId="9" hidden="1"/>
    <cellStyle name="Followed Hyperlink" xfId="9232" builtinId="9" hidden="1"/>
    <cellStyle name="Followed Hyperlink" xfId="9228" builtinId="9" hidden="1"/>
    <cellStyle name="Followed Hyperlink" xfId="9224" builtinId="9" hidden="1"/>
    <cellStyle name="Followed Hyperlink" xfId="9220" builtinId="9" hidden="1"/>
    <cellStyle name="Followed Hyperlink" xfId="9216" builtinId="9" hidden="1"/>
    <cellStyle name="Followed Hyperlink" xfId="9212" builtinId="9" hidden="1"/>
    <cellStyle name="Followed Hyperlink" xfId="9208" builtinId="9" hidden="1"/>
    <cellStyle name="Followed Hyperlink" xfId="9204" builtinId="9" hidden="1"/>
    <cellStyle name="Followed Hyperlink" xfId="9200" builtinId="9" hidden="1"/>
    <cellStyle name="Followed Hyperlink" xfId="9196" builtinId="9" hidden="1"/>
    <cellStyle name="Followed Hyperlink" xfId="9192" builtinId="9" hidden="1"/>
    <cellStyle name="Followed Hyperlink" xfId="9188" builtinId="9" hidden="1"/>
    <cellStyle name="Followed Hyperlink" xfId="9184" builtinId="9" hidden="1"/>
    <cellStyle name="Followed Hyperlink" xfId="9180" builtinId="9" hidden="1"/>
    <cellStyle name="Followed Hyperlink" xfId="9176" builtinId="9" hidden="1"/>
    <cellStyle name="Followed Hyperlink" xfId="9172" builtinId="9" hidden="1"/>
    <cellStyle name="Followed Hyperlink" xfId="9168" builtinId="9" hidden="1"/>
    <cellStyle name="Followed Hyperlink" xfId="9164" builtinId="9" hidden="1"/>
    <cellStyle name="Followed Hyperlink" xfId="9160" builtinId="9" hidden="1"/>
    <cellStyle name="Followed Hyperlink" xfId="9156" builtinId="9" hidden="1"/>
    <cellStyle name="Followed Hyperlink" xfId="9152" builtinId="9" hidden="1"/>
    <cellStyle name="Followed Hyperlink" xfId="9148" builtinId="9" hidden="1"/>
    <cellStyle name="Followed Hyperlink" xfId="9144" builtinId="9" hidden="1"/>
    <cellStyle name="Followed Hyperlink" xfId="9140" builtinId="9" hidden="1"/>
    <cellStyle name="Followed Hyperlink" xfId="9136" builtinId="9" hidden="1"/>
    <cellStyle name="Followed Hyperlink" xfId="9132" builtinId="9" hidden="1"/>
    <cellStyle name="Followed Hyperlink" xfId="9128" builtinId="9" hidden="1"/>
    <cellStyle name="Followed Hyperlink" xfId="9124" builtinId="9" hidden="1"/>
    <cellStyle name="Followed Hyperlink" xfId="9120" builtinId="9" hidden="1"/>
    <cellStyle name="Followed Hyperlink" xfId="9116" builtinId="9" hidden="1"/>
    <cellStyle name="Followed Hyperlink" xfId="9112" builtinId="9" hidden="1"/>
    <cellStyle name="Followed Hyperlink" xfId="9108" builtinId="9" hidden="1"/>
    <cellStyle name="Followed Hyperlink" xfId="9104" builtinId="9" hidden="1"/>
    <cellStyle name="Followed Hyperlink" xfId="9100" builtinId="9" hidden="1"/>
    <cellStyle name="Followed Hyperlink" xfId="9096" builtinId="9" hidden="1"/>
    <cellStyle name="Followed Hyperlink" xfId="9092" builtinId="9" hidden="1"/>
    <cellStyle name="Followed Hyperlink" xfId="9088" builtinId="9" hidden="1"/>
    <cellStyle name="Followed Hyperlink" xfId="9084" builtinId="9" hidden="1"/>
    <cellStyle name="Followed Hyperlink" xfId="9080" builtinId="9" hidden="1"/>
    <cellStyle name="Followed Hyperlink" xfId="9076" builtinId="9" hidden="1"/>
    <cellStyle name="Followed Hyperlink" xfId="9072" builtinId="9" hidden="1"/>
    <cellStyle name="Followed Hyperlink" xfId="9068" builtinId="9" hidden="1"/>
    <cellStyle name="Followed Hyperlink" xfId="9064" builtinId="9" hidden="1"/>
    <cellStyle name="Followed Hyperlink" xfId="9060" builtinId="9" hidden="1"/>
    <cellStyle name="Followed Hyperlink" xfId="9056" builtinId="9" hidden="1"/>
    <cellStyle name="Followed Hyperlink" xfId="9052" builtinId="9" hidden="1"/>
    <cellStyle name="Followed Hyperlink" xfId="9048" builtinId="9" hidden="1"/>
    <cellStyle name="Followed Hyperlink" xfId="9044" builtinId="9" hidden="1"/>
    <cellStyle name="Followed Hyperlink" xfId="9040" builtinId="9" hidden="1"/>
    <cellStyle name="Followed Hyperlink" xfId="9036" builtinId="9" hidden="1"/>
    <cellStyle name="Followed Hyperlink" xfId="9032" builtinId="9" hidden="1"/>
    <cellStyle name="Followed Hyperlink" xfId="9028" builtinId="9" hidden="1"/>
    <cellStyle name="Followed Hyperlink" xfId="9024" builtinId="9" hidden="1"/>
    <cellStyle name="Followed Hyperlink" xfId="9020" builtinId="9" hidden="1"/>
    <cellStyle name="Followed Hyperlink" xfId="9016" builtinId="9" hidden="1"/>
    <cellStyle name="Followed Hyperlink" xfId="9012" builtinId="9" hidden="1"/>
    <cellStyle name="Followed Hyperlink" xfId="9008" builtinId="9" hidden="1"/>
    <cellStyle name="Followed Hyperlink" xfId="9004" builtinId="9" hidden="1"/>
    <cellStyle name="Followed Hyperlink" xfId="9000" builtinId="9" hidden="1"/>
    <cellStyle name="Followed Hyperlink" xfId="8996" builtinId="9" hidden="1"/>
    <cellStyle name="Followed Hyperlink" xfId="8992" builtinId="9" hidden="1"/>
    <cellStyle name="Followed Hyperlink" xfId="8988" builtinId="9" hidden="1"/>
    <cellStyle name="Followed Hyperlink" xfId="8984" builtinId="9" hidden="1"/>
    <cellStyle name="Followed Hyperlink" xfId="8980" builtinId="9" hidden="1"/>
    <cellStyle name="Followed Hyperlink" xfId="8976" builtinId="9" hidden="1"/>
    <cellStyle name="Followed Hyperlink" xfId="8972" builtinId="9" hidden="1"/>
    <cellStyle name="Followed Hyperlink" xfId="8968" builtinId="9" hidden="1"/>
    <cellStyle name="Followed Hyperlink" xfId="8964" builtinId="9" hidden="1"/>
    <cellStyle name="Followed Hyperlink" xfId="8960" builtinId="9" hidden="1"/>
    <cellStyle name="Followed Hyperlink" xfId="8956" builtinId="9" hidden="1"/>
    <cellStyle name="Followed Hyperlink" xfId="8952" builtinId="9" hidden="1"/>
    <cellStyle name="Followed Hyperlink" xfId="8948" builtinId="9" hidden="1"/>
    <cellStyle name="Followed Hyperlink" xfId="8944" builtinId="9" hidden="1"/>
    <cellStyle name="Followed Hyperlink" xfId="8940" builtinId="9" hidden="1"/>
    <cellStyle name="Followed Hyperlink" xfId="8936" builtinId="9" hidden="1"/>
    <cellStyle name="Followed Hyperlink" xfId="8932" builtinId="9" hidden="1"/>
    <cellStyle name="Followed Hyperlink" xfId="8928" builtinId="9" hidden="1"/>
    <cellStyle name="Followed Hyperlink" xfId="8924" builtinId="9" hidden="1"/>
    <cellStyle name="Followed Hyperlink" xfId="8920" builtinId="9" hidden="1"/>
    <cellStyle name="Followed Hyperlink" xfId="8916" builtinId="9" hidden="1"/>
    <cellStyle name="Followed Hyperlink" xfId="8912" builtinId="9" hidden="1"/>
    <cellStyle name="Followed Hyperlink" xfId="8908" builtinId="9" hidden="1"/>
    <cellStyle name="Followed Hyperlink" xfId="8904" builtinId="9" hidden="1"/>
    <cellStyle name="Followed Hyperlink" xfId="8900" builtinId="9" hidden="1"/>
    <cellStyle name="Followed Hyperlink" xfId="8896" builtinId="9" hidden="1"/>
    <cellStyle name="Followed Hyperlink" xfId="8892" builtinId="9" hidden="1"/>
    <cellStyle name="Followed Hyperlink" xfId="8888" builtinId="9" hidden="1"/>
    <cellStyle name="Followed Hyperlink" xfId="8884" builtinId="9" hidden="1"/>
    <cellStyle name="Followed Hyperlink" xfId="8880" builtinId="9" hidden="1"/>
    <cellStyle name="Followed Hyperlink" xfId="8876" builtinId="9" hidden="1"/>
    <cellStyle name="Followed Hyperlink" xfId="8872" builtinId="9" hidden="1"/>
    <cellStyle name="Followed Hyperlink" xfId="8868" builtinId="9" hidden="1"/>
    <cellStyle name="Followed Hyperlink" xfId="8864" builtinId="9" hidden="1"/>
    <cellStyle name="Followed Hyperlink" xfId="8860" builtinId="9" hidden="1"/>
    <cellStyle name="Followed Hyperlink" xfId="8856" builtinId="9" hidden="1"/>
    <cellStyle name="Followed Hyperlink" xfId="8852" builtinId="9" hidden="1"/>
    <cellStyle name="Followed Hyperlink" xfId="8848" builtinId="9" hidden="1"/>
    <cellStyle name="Followed Hyperlink" xfId="8844" builtinId="9" hidden="1"/>
    <cellStyle name="Followed Hyperlink" xfId="8840" builtinId="9" hidden="1"/>
    <cellStyle name="Followed Hyperlink" xfId="8836" builtinId="9" hidden="1"/>
    <cellStyle name="Followed Hyperlink" xfId="8832" builtinId="9" hidden="1"/>
    <cellStyle name="Followed Hyperlink" xfId="8828" builtinId="9" hidden="1"/>
    <cellStyle name="Followed Hyperlink" xfId="8824" builtinId="9" hidden="1"/>
    <cellStyle name="Followed Hyperlink" xfId="8820" builtinId="9" hidden="1"/>
    <cellStyle name="Followed Hyperlink" xfId="8816" builtinId="9" hidden="1"/>
    <cellStyle name="Followed Hyperlink" xfId="8812" builtinId="9" hidden="1"/>
    <cellStyle name="Followed Hyperlink" xfId="8808" builtinId="9" hidden="1"/>
    <cellStyle name="Followed Hyperlink" xfId="8804" builtinId="9" hidden="1"/>
    <cellStyle name="Followed Hyperlink" xfId="8800" builtinId="9" hidden="1"/>
    <cellStyle name="Followed Hyperlink" xfId="8796" builtinId="9" hidden="1"/>
    <cellStyle name="Followed Hyperlink" xfId="8792" builtinId="9" hidden="1"/>
    <cellStyle name="Followed Hyperlink" xfId="8788" builtinId="9" hidden="1"/>
    <cellStyle name="Followed Hyperlink" xfId="8784" builtinId="9" hidden="1"/>
    <cellStyle name="Followed Hyperlink" xfId="8780" builtinId="9" hidden="1"/>
    <cellStyle name="Followed Hyperlink" xfId="8776" builtinId="9" hidden="1"/>
    <cellStyle name="Followed Hyperlink" xfId="8772" builtinId="9" hidden="1"/>
    <cellStyle name="Followed Hyperlink" xfId="8768" builtinId="9" hidden="1"/>
    <cellStyle name="Followed Hyperlink" xfId="8764" builtinId="9" hidden="1"/>
    <cellStyle name="Followed Hyperlink" xfId="8760" builtinId="9" hidden="1"/>
    <cellStyle name="Followed Hyperlink" xfId="8756" builtinId="9" hidden="1"/>
    <cellStyle name="Followed Hyperlink" xfId="8752" builtinId="9" hidden="1"/>
    <cellStyle name="Followed Hyperlink" xfId="8747" builtinId="9" hidden="1"/>
    <cellStyle name="Followed Hyperlink" xfId="8743" builtinId="9" hidden="1"/>
    <cellStyle name="Followed Hyperlink" xfId="8739" builtinId="9" hidden="1"/>
    <cellStyle name="Followed Hyperlink" xfId="8735" builtinId="9" hidden="1"/>
    <cellStyle name="Followed Hyperlink" xfId="8731" builtinId="9" hidden="1"/>
    <cellStyle name="Followed Hyperlink" xfId="8727" builtinId="9" hidden="1"/>
    <cellStyle name="Followed Hyperlink" xfId="8723" builtinId="9" hidden="1"/>
    <cellStyle name="Followed Hyperlink" xfId="8719" builtinId="9" hidden="1"/>
    <cellStyle name="Followed Hyperlink" xfId="8715" builtinId="9" hidden="1"/>
    <cellStyle name="Followed Hyperlink" xfId="8710" builtinId="9" hidden="1"/>
    <cellStyle name="Followed Hyperlink" xfId="8706" builtinId="9" hidden="1"/>
    <cellStyle name="Followed Hyperlink" xfId="8702" builtinId="9" hidden="1"/>
    <cellStyle name="Followed Hyperlink" xfId="8698" builtinId="9" hidden="1"/>
    <cellStyle name="Followed Hyperlink" xfId="8694" builtinId="9" hidden="1"/>
    <cellStyle name="Followed Hyperlink" xfId="8690" builtinId="9" hidden="1"/>
    <cellStyle name="Followed Hyperlink" xfId="8686" builtinId="9" hidden="1"/>
    <cellStyle name="Followed Hyperlink" xfId="8682" builtinId="9" hidden="1"/>
    <cellStyle name="Followed Hyperlink" xfId="8678" builtinId="9" hidden="1"/>
    <cellStyle name="Followed Hyperlink" xfId="8674" builtinId="9" hidden="1"/>
    <cellStyle name="Followed Hyperlink" xfId="8670" builtinId="9" hidden="1"/>
    <cellStyle name="Followed Hyperlink" xfId="8666" builtinId="9" hidden="1"/>
    <cellStyle name="Followed Hyperlink" xfId="8662" builtinId="9" hidden="1"/>
    <cellStyle name="Followed Hyperlink" xfId="8658" builtinId="9" hidden="1"/>
    <cellStyle name="Followed Hyperlink" xfId="8654" builtinId="9" hidden="1"/>
    <cellStyle name="Followed Hyperlink" xfId="8650" builtinId="9" hidden="1"/>
    <cellStyle name="Followed Hyperlink" xfId="8646" builtinId="9" hidden="1"/>
    <cellStyle name="Followed Hyperlink" xfId="8642" builtinId="9" hidden="1"/>
    <cellStyle name="Followed Hyperlink" xfId="8638" builtinId="9" hidden="1"/>
    <cellStyle name="Followed Hyperlink" xfId="8634" builtinId="9" hidden="1"/>
    <cellStyle name="Followed Hyperlink" xfId="8630" builtinId="9" hidden="1"/>
    <cellStyle name="Followed Hyperlink" xfId="8626" builtinId="9" hidden="1"/>
    <cellStyle name="Followed Hyperlink" xfId="8622" builtinId="9" hidden="1"/>
    <cellStyle name="Followed Hyperlink" xfId="8618" builtinId="9" hidden="1"/>
    <cellStyle name="Followed Hyperlink" xfId="8614" builtinId="9" hidden="1"/>
    <cellStyle name="Followed Hyperlink" xfId="8610" builtinId="9" hidden="1"/>
    <cellStyle name="Followed Hyperlink" xfId="8606" builtinId="9" hidden="1"/>
    <cellStyle name="Followed Hyperlink" xfId="8602" builtinId="9" hidden="1"/>
    <cellStyle name="Followed Hyperlink" xfId="8598" builtinId="9" hidden="1"/>
    <cellStyle name="Followed Hyperlink" xfId="8594" builtinId="9" hidden="1"/>
    <cellStyle name="Followed Hyperlink" xfId="8590" builtinId="9" hidden="1"/>
    <cellStyle name="Followed Hyperlink" xfId="8586" builtinId="9" hidden="1"/>
    <cellStyle name="Followed Hyperlink" xfId="8582" builtinId="9" hidden="1"/>
    <cellStyle name="Followed Hyperlink" xfId="8578" builtinId="9" hidden="1"/>
    <cellStyle name="Followed Hyperlink" xfId="8574" builtinId="9" hidden="1"/>
    <cellStyle name="Followed Hyperlink" xfId="8570" builtinId="9" hidden="1"/>
    <cellStyle name="Followed Hyperlink" xfId="8566" builtinId="9" hidden="1"/>
    <cellStyle name="Followed Hyperlink" xfId="8562" builtinId="9" hidden="1"/>
    <cellStyle name="Followed Hyperlink" xfId="8558" builtinId="9" hidden="1"/>
    <cellStyle name="Followed Hyperlink" xfId="8554" builtinId="9" hidden="1"/>
    <cellStyle name="Followed Hyperlink" xfId="8550" builtinId="9" hidden="1"/>
    <cellStyle name="Followed Hyperlink" xfId="8546" builtinId="9" hidden="1"/>
    <cellStyle name="Followed Hyperlink" xfId="8542" builtinId="9" hidden="1"/>
    <cellStyle name="Followed Hyperlink" xfId="8538" builtinId="9" hidden="1"/>
    <cellStyle name="Followed Hyperlink" xfId="8534" builtinId="9" hidden="1"/>
    <cellStyle name="Followed Hyperlink" xfId="8530" builtinId="9" hidden="1"/>
    <cellStyle name="Followed Hyperlink" xfId="8526" builtinId="9" hidden="1"/>
    <cellStyle name="Followed Hyperlink" xfId="8522" builtinId="9" hidden="1"/>
    <cellStyle name="Followed Hyperlink" xfId="8518" builtinId="9" hidden="1"/>
    <cellStyle name="Followed Hyperlink" xfId="8514" builtinId="9" hidden="1"/>
    <cellStyle name="Followed Hyperlink" xfId="8510" builtinId="9" hidden="1"/>
    <cellStyle name="Followed Hyperlink" xfId="8506" builtinId="9" hidden="1"/>
    <cellStyle name="Followed Hyperlink" xfId="8502" builtinId="9" hidden="1"/>
    <cellStyle name="Followed Hyperlink" xfId="8498" builtinId="9" hidden="1"/>
    <cellStyle name="Followed Hyperlink" xfId="8494" builtinId="9" hidden="1"/>
    <cellStyle name="Followed Hyperlink" xfId="8490" builtinId="9" hidden="1"/>
    <cellStyle name="Followed Hyperlink" xfId="8486" builtinId="9" hidden="1"/>
    <cellStyle name="Followed Hyperlink" xfId="8482" builtinId="9" hidden="1"/>
    <cellStyle name="Followed Hyperlink" xfId="8478" builtinId="9" hidden="1"/>
    <cellStyle name="Followed Hyperlink" xfId="8474" builtinId="9" hidden="1"/>
    <cellStyle name="Followed Hyperlink" xfId="8470" builtinId="9" hidden="1"/>
    <cellStyle name="Followed Hyperlink" xfId="8466" builtinId="9" hidden="1"/>
    <cellStyle name="Followed Hyperlink" xfId="8462" builtinId="9" hidden="1"/>
    <cellStyle name="Followed Hyperlink" xfId="8458" builtinId="9" hidden="1"/>
    <cellStyle name="Followed Hyperlink" xfId="8454" builtinId="9" hidden="1"/>
    <cellStyle name="Followed Hyperlink" xfId="8450" builtinId="9" hidden="1"/>
    <cellStyle name="Followed Hyperlink" xfId="8446" builtinId="9" hidden="1"/>
    <cellStyle name="Followed Hyperlink" xfId="8442" builtinId="9" hidden="1"/>
    <cellStyle name="Followed Hyperlink" xfId="8438" builtinId="9" hidden="1"/>
    <cellStyle name="Followed Hyperlink" xfId="8434" builtinId="9" hidden="1"/>
    <cellStyle name="Followed Hyperlink" xfId="8430" builtinId="9" hidden="1"/>
    <cellStyle name="Followed Hyperlink" xfId="8426" builtinId="9" hidden="1"/>
    <cellStyle name="Followed Hyperlink" xfId="8422" builtinId="9" hidden="1"/>
    <cellStyle name="Followed Hyperlink" xfId="8418" builtinId="9" hidden="1"/>
    <cellStyle name="Followed Hyperlink" xfId="8414" builtinId="9" hidden="1"/>
    <cellStyle name="Followed Hyperlink" xfId="8410" builtinId="9" hidden="1"/>
    <cellStyle name="Followed Hyperlink" xfId="8406" builtinId="9" hidden="1"/>
    <cellStyle name="Followed Hyperlink" xfId="8402" builtinId="9" hidden="1"/>
    <cellStyle name="Followed Hyperlink" xfId="8398" builtinId="9" hidden="1"/>
    <cellStyle name="Followed Hyperlink" xfId="8394" builtinId="9" hidden="1"/>
    <cellStyle name="Followed Hyperlink" xfId="8390" builtinId="9" hidden="1"/>
    <cellStyle name="Followed Hyperlink" xfId="8386" builtinId="9" hidden="1"/>
    <cellStyle name="Followed Hyperlink" xfId="8382" builtinId="9" hidden="1"/>
    <cellStyle name="Followed Hyperlink" xfId="8378" builtinId="9" hidden="1"/>
    <cellStyle name="Followed Hyperlink" xfId="8374" builtinId="9" hidden="1"/>
    <cellStyle name="Followed Hyperlink" xfId="8370" builtinId="9" hidden="1"/>
    <cellStyle name="Followed Hyperlink" xfId="8366" builtinId="9" hidden="1"/>
    <cellStyle name="Followed Hyperlink" xfId="8362" builtinId="9" hidden="1"/>
    <cellStyle name="Followed Hyperlink" xfId="8358" builtinId="9" hidden="1"/>
    <cellStyle name="Followed Hyperlink" xfId="8354" builtinId="9" hidden="1"/>
    <cellStyle name="Followed Hyperlink" xfId="8350" builtinId="9" hidden="1"/>
    <cellStyle name="Followed Hyperlink" xfId="8346" builtinId="9" hidden="1"/>
    <cellStyle name="Followed Hyperlink" xfId="8342" builtinId="9" hidden="1"/>
    <cellStyle name="Followed Hyperlink" xfId="8338" builtinId="9" hidden="1"/>
    <cellStyle name="Followed Hyperlink" xfId="8334" builtinId="9" hidden="1"/>
    <cellStyle name="Followed Hyperlink" xfId="8330" builtinId="9" hidden="1"/>
    <cellStyle name="Followed Hyperlink" xfId="8326" builtinId="9" hidden="1"/>
    <cellStyle name="Followed Hyperlink" xfId="8322" builtinId="9" hidden="1"/>
    <cellStyle name="Followed Hyperlink" xfId="8318" builtinId="9" hidden="1"/>
    <cellStyle name="Followed Hyperlink" xfId="8314" builtinId="9" hidden="1"/>
    <cellStyle name="Followed Hyperlink" xfId="8310" builtinId="9" hidden="1"/>
    <cellStyle name="Followed Hyperlink" xfId="8306" builtinId="9" hidden="1"/>
    <cellStyle name="Followed Hyperlink" xfId="8302" builtinId="9" hidden="1"/>
    <cellStyle name="Followed Hyperlink" xfId="8298" builtinId="9" hidden="1"/>
    <cellStyle name="Followed Hyperlink" xfId="8294" builtinId="9" hidden="1"/>
    <cellStyle name="Followed Hyperlink" xfId="8290" builtinId="9" hidden="1"/>
    <cellStyle name="Followed Hyperlink" xfId="8286" builtinId="9" hidden="1"/>
    <cellStyle name="Followed Hyperlink" xfId="8282" builtinId="9" hidden="1"/>
    <cellStyle name="Followed Hyperlink" xfId="8278" builtinId="9" hidden="1"/>
    <cellStyle name="Followed Hyperlink" xfId="8274" builtinId="9" hidden="1"/>
    <cellStyle name="Followed Hyperlink" xfId="8270" builtinId="9" hidden="1"/>
    <cellStyle name="Followed Hyperlink" xfId="8266" builtinId="9" hidden="1"/>
    <cellStyle name="Followed Hyperlink" xfId="8262" builtinId="9" hidden="1"/>
    <cellStyle name="Followed Hyperlink" xfId="8258" builtinId="9" hidden="1"/>
    <cellStyle name="Followed Hyperlink" xfId="8254" builtinId="9" hidden="1"/>
    <cellStyle name="Followed Hyperlink" xfId="8250" builtinId="9" hidden="1"/>
    <cellStyle name="Followed Hyperlink" xfId="8246" builtinId="9" hidden="1"/>
    <cellStyle name="Followed Hyperlink" xfId="8242" builtinId="9" hidden="1"/>
    <cellStyle name="Followed Hyperlink" xfId="8238" builtinId="9" hidden="1"/>
    <cellStyle name="Followed Hyperlink" xfId="8234" builtinId="9" hidden="1"/>
    <cellStyle name="Followed Hyperlink" xfId="8230" builtinId="9" hidden="1"/>
    <cellStyle name="Followed Hyperlink" xfId="8226" builtinId="9" hidden="1"/>
    <cellStyle name="Followed Hyperlink" xfId="8222" builtinId="9" hidden="1"/>
    <cellStyle name="Followed Hyperlink" xfId="8218" builtinId="9" hidden="1"/>
    <cellStyle name="Followed Hyperlink" xfId="8214" builtinId="9" hidden="1"/>
    <cellStyle name="Followed Hyperlink" xfId="8210" builtinId="9" hidden="1"/>
    <cellStyle name="Followed Hyperlink" xfId="8206" builtinId="9" hidden="1"/>
    <cellStyle name="Followed Hyperlink" xfId="8202" builtinId="9" hidden="1"/>
    <cellStyle name="Followed Hyperlink" xfId="8198" builtinId="9" hidden="1"/>
    <cellStyle name="Followed Hyperlink" xfId="8194" builtinId="9" hidden="1"/>
    <cellStyle name="Followed Hyperlink" xfId="8190" builtinId="9" hidden="1"/>
    <cellStyle name="Followed Hyperlink" xfId="8186" builtinId="9" hidden="1"/>
    <cellStyle name="Followed Hyperlink" xfId="8182" builtinId="9" hidden="1"/>
    <cellStyle name="Followed Hyperlink" xfId="8178" builtinId="9" hidden="1"/>
    <cellStyle name="Followed Hyperlink" xfId="8174" builtinId="9" hidden="1"/>
    <cellStyle name="Followed Hyperlink" xfId="8170" builtinId="9" hidden="1"/>
    <cellStyle name="Followed Hyperlink" xfId="8166" builtinId="9" hidden="1"/>
    <cellStyle name="Followed Hyperlink" xfId="8162" builtinId="9" hidden="1"/>
    <cellStyle name="Followed Hyperlink" xfId="8158" builtinId="9" hidden="1"/>
    <cellStyle name="Followed Hyperlink" xfId="8154" builtinId="9" hidden="1"/>
    <cellStyle name="Followed Hyperlink" xfId="8150" builtinId="9" hidden="1"/>
    <cellStyle name="Followed Hyperlink" xfId="8146" builtinId="9" hidden="1"/>
    <cellStyle name="Followed Hyperlink" xfId="8142" builtinId="9" hidden="1"/>
    <cellStyle name="Followed Hyperlink" xfId="8138" builtinId="9" hidden="1"/>
    <cellStyle name="Followed Hyperlink" xfId="8134" builtinId="9" hidden="1"/>
    <cellStyle name="Followed Hyperlink" xfId="8130" builtinId="9" hidden="1"/>
    <cellStyle name="Followed Hyperlink" xfId="8126" builtinId="9" hidden="1"/>
    <cellStyle name="Followed Hyperlink" xfId="8122" builtinId="9" hidden="1"/>
    <cellStyle name="Followed Hyperlink" xfId="8118" builtinId="9" hidden="1"/>
    <cellStyle name="Followed Hyperlink" xfId="8114" builtinId="9" hidden="1"/>
    <cellStyle name="Followed Hyperlink" xfId="8110" builtinId="9" hidden="1"/>
    <cellStyle name="Followed Hyperlink" xfId="8106" builtinId="9" hidden="1"/>
    <cellStyle name="Followed Hyperlink" xfId="8102" builtinId="9" hidden="1"/>
    <cellStyle name="Followed Hyperlink" xfId="8098" builtinId="9" hidden="1"/>
    <cellStyle name="Followed Hyperlink" xfId="8094" builtinId="9" hidden="1"/>
    <cellStyle name="Followed Hyperlink" xfId="8090" builtinId="9" hidden="1"/>
    <cellStyle name="Followed Hyperlink" xfId="8086" builtinId="9" hidden="1"/>
    <cellStyle name="Followed Hyperlink" xfId="8082" builtinId="9" hidden="1"/>
    <cellStyle name="Followed Hyperlink" xfId="8078" builtinId="9" hidden="1"/>
    <cellStyle name="Followed Hyperlink" xfId="8074" builtinId="9" hidden="1"/>
    <cellStyle name="Followed Hyperlink" xfId="8070" builtinId="9" hidden="1"/>
    <cellStyle name="Followed Hyperlink" xfId="8066" builtinId="9" hidden="1"/>
    <cellStyle name="Followed Hyperlink" xfId="8062" builtinId="9" hidden="1"/>
    <cellStyle name="Followed Hyperlink" xfId="8058" builtinId="9" hidden="1"/>
    <cellStyle name="Followed Hyperlink" xfId="8054" builtinId="9" hidden="1"/>
    <cellStyle name="Followed Hyperlink" xfId="8050" builtinId="9" hidden="1"/>
    <cellStyle name="Followed Hyperlink" xfId="8046" builtinId="9" hidden="1"/>
    <cellStyle name="Followed Hyperlink" xfId="8042" builtinId="9" hidden="1"/>
    <cellStyle name="Followed Hyperlink" xfId="8038" builtinId="9" hidden="1"/>
    <cellStyle name="Followed Hyperlink" xfId="8034" builtinId="9" hidden="1"/>
    <cellStyle name="Followed Hyperlink" xfId="8030" builtinId="9" hidden="1"/>
    <cellStyle name="Followed Hyperlink" xfId="8026" builtinId="9" hidden="1"/>
    <cellStyle name="Followed Hyperlink" xfId="8022" builtinId="9" hidden="1"/>
    <cellStyle name="Followed Hyperlink" xfId="8018" builtinId="9" hidden="1"/>
    <cellStyle name="Followed Hyperlink" xfId="8014" builtinId="9" hidden="1"/>
    <cellStyle name="Followed Hyperlink" xfId="8010" builtinId="9" hidden="1"/>
    <cellStyle name="Followed Hyperlink" xfId="8006" builtinId="9" hidden="1"/>
    <cellStyle name="Followed Hyperlink" xfId="8002" builtinId="9" hidden="1"/>
    <cellStyle name="Followed Hyperlink" xfId="7998" builtinId="9" hidden="1"/>
    <cellStyle name="Followed Hyperlink" xfId="7994" builtinId="9" hidden="1"/>
    <cellStyle name="Followed Hyperlink" xfId="7990" builtinId="9" hidden="1"/>
    <cellStyle name="Followed Hyperlink" xfId="7986" builtinId="9" hidden="1"/>
    <cellStyle name="Followed Hyperlink" xfId="7982" builtinId="9" hidden="1"/>
    <cellStyle name="Followed Hyperlink" xfId="7978" builtinId="9" hidden="1"/>
    <cellStyle name="Followed Hyperlink" xfId="7974" builtinId="9" hidden="1"/>
    <cellStyle name="Followed Hyperlink" xfId="7970" builtinId="9" hidden="1"/>
    <cellStyle name="Followed Hyperlink" xfId="7966" builtinId="9" hidden="1"/>
    <cellStyle name="Followed Hyperlink" xfId="7962" builtinId="9" hidden="1"/>
    <cellStyle name="Followed Hyperlink" xfId="7958" builtinId="9" hidden="1"/>
    <cellStyle name="Followed Hyperlink" xfId="7954" builtinId="9" hidden="1"/>
    <cellStyle name="Followed Hyperlink" xfId="7950" builtinId="9" hidden="1"/>
    <cellStyle name="Followed Hyperlink" xfId="7946" builtinId="9" hidden="1"/>
    <cellStyle name="Followed Hyperlink" xfId="7942" builtinId="9" hidden="1"/>
    <cellStyle name="Followed Hyperlink" xfId="7938" builtinId="9" hidden="1"/>
    <cellStyle name="Followed Hyperlink" xfId="7934" builtinId="9" hidden="1"/>
    <cellStyle name="Followed Hyperlink" xfId="7930" builtinId="9" hidden="1"/>
    <cellStyle name="Followed Hyperlink" xfId="7926" builtinId="9" hidden="1"/>
    <cellStyle name="Followed Hyperlink" xfId="7922" builtinId="9" hidden="1"/>
    <cellStyle name="Followed Hyperlink" xfId="7918" builtinId="9" hidden="1"/>
    <cellStyle name="Followed Hyperlink" xfId="7914" builtinId="9" hidden="1"/>
    <cellStyle name="Followed Hyperlink" xfId="7910" builtinId="9" hidden="1"/>
    <cellStyle name="Followed Hyperlink" xfId="7906" builtinId="9" hidden="1"/>
    <cellStyle name="Followed Hyperlink" xfId="7902" builtinId="9" hidden="1"/>
    <cellStyle name="Followed Hyperlink" xfId="7898" builtinId="9" hidden="1"/>
    <cellStyle name="Followed Hyperlink" xfId="7894" builtinId="9" hidden="1"/>
    <cellStyle name="Followed Hyperlink" xfId="7890" builtinId="9" hidden="1"/>
    <cellStyle name="Followed Hyperlink" xfId="7886" builtinId="9" hidden="1"/>
    <cellStyle name="Followed Hyperlink" xfId="7882" builtinId="9" hidden="1"/>
    <cellStyle name="Followed Hyperlink" xfId="7878" builtinId="9" hidden="1"/>
    <cellStyle name="Followed Hyperlink" xfId="7874" builtinId="9" hidden="1"/>
    <cellStyle name="Followed Hyperlink" xfId="7870" builtinId="9" hidden="1"/>
    <cellStyle name="Followed Hyperlink" xfId="7866" builtinId="9" hidden="1"/>
    <cellStyle name="Followed Hyperlink" xfId="7862" builtinId="9" hidden="1"/>
    <cellStyle name="Followed Hyperlink" xfId="7858" builtinId="9" hidden="1"/>
    <cellStyle name="Followed Hyperlink" xfId="7854" builtinId="9" hidden="1"/>
    <cellStyle name="Followed Hyperlink" xfId="7850" builtinId="9" hidden="1"/>
    <cellStyle name="Followed Hyperlink" xfId="7846" builtinId="9" hidden="1"/>
    <cellStyle name="Followed Hyperlink" xfId="7842" builtinId="9" hidden="1"/>
    <cellStyle name="Followed Hyperlink" xfId="7838" builtinId="9" hidden="1"/>
    <cellStyle name="Followed Hyperlink" xfId="7834" builtinId="9" hidden="1"/>
    <cellStyle name="Followed Hyperlink" xfId="7830" builtinId="9" hidden="1"/>
    <cellStyle name="Followed Hyperlink" xfId="7826" builtinId="9" hidden="1"/>
    <cellStyle name="Followed Hyperlink" xfId="7822" builtinId="9" hidden="1"/>
    <cellStyle name="Followed Hyperlink" xfId="7818" builtinId="9" hidden="1"/>
    <cellStyle name="Followed Hyperlink" xfId="7814" builtinId="9" hidden="1"/>
    <cellStyle name="Followed Hyperlink" xfId="7810" builtinId="9" hidden="1"/>
    <cellStyle name="Followed Hyperlink" xfId="7806" builtinId="9" hidden="1"/>
    <cellStyle name="Followed Hyperlink" xfId="7802" builtinId="9" hidden="1"/>
    <cellStyle name="Followed Hyperlink" xfId="7798" builtinId="9" hidden="1"/>
    <cellStyle name="Followed Hyperlink" xfId="7794" builtinId="9" hidden="1"/>
    <cellStyle name="Followed Hyperlink" xfId="7790" builtinId="9" hidden="1"/>
    <cellStyle name="Followed Hyperlink" xfId="7786" builtinId="9" hidden="1"/>
    <cellStyle name="Followed Hyperlink" xfId="7782" builtinId="9" hidden="1"/>
    <cellStyle name="Followed Hyperlink" xfId="7778" builtinId="9" hidden="1"/>
    <cellStyle name="Followed Hyperlink" xfId="7774" builtinId="9" hidden="1"/>
    <cellStyle name="Followed Hyperlink" xfId="7770" builtinId="9" hidden="1"/>
    <cellStyle name="Followed Hyperlink" xfId="7766" builtinId="9" hidden="1"/>
    <cellStyle name="Followed Hyperlink" xfId="7762" builtinId="9" hidden="1"/>
    <cellStyle name="Followed Hyperlink" xfId="7758" builtinId="9" hidden="1"/>
    <cellStyle name="Followed Hyperlink" xfId="7754" builtinId="9" hidden="1"/>
    <cellStyle name="Followed Hyperlink" xfId="7750" builtinId="9" hidden="1"/>
    <cellStyle name="Followed Hyperlink" xfId="7746" builtinId="9" hidden="1"/>
    <cellStyle name="Followed Hyperlink" xfId="7742" builtinId="9" hidden="1"/>
    <cellStyle name="Followed Hyperlink" xfId="7738" builtinId="9" hidden="1"/>
    <cellStyle name="Followed Hyperlink" xfId="7734" builtinId="9" hidden="1"/>
    <cellStyle name="Followed Hyperlink" xfId="7730" builtinId="9" hidden="1"/>
    <cellStyle name="Followed Hyperlink" xfId="7726" builtinId="9" hidden="1"/>
    <cellStyle name="Followed Hyperlink" xfId="7722" builtinId="9" hidden="1"/>
    <cellStyle name="Followed Hyperlink" xfId="7718" builtinId="9" hidden="1"/>
    <cellStyle name="Followed Hyperlink" xfId="7714" builtinId="9" hidden="1"/>
    <cellStyle name="Followed Hyperlink" xfId="7710" builtinId="9" hidden="1"/>
    <cellStyle name="Followed Hyperlink" xfId="7706" builtinId="9" hidden="1"/>
    <cellStyle name="Followed Hyperlink" xfId="7702" builtinId="9" hidden="1"/>
    <cellStyle name="Followed Hyperlink" xfId="7698" builtinId="9" hidden="1"/>
    <cellStyle name="Followed Hyperlink" xfId="7694" builtinId="9" hidden="1"/>
    <cellStyle name="Followed Hyperlink" xfId="7690" builtinId="9" hidden="1"/>
    <cellStyle name="Followed Hyperlink" xfId="7686" builtinId="9" hidden="1"/>
    <cellStyle name="Followed Hyperlink" xfId="7682" builtinId="9" hidden="1"/>
    <cellStyle name="Followed Hyperlink" xfId="7678" builtinId="9" hidden="1"/>
    <cellStyle name="Followed Hyperlink" xfId="7674" builtinId="9" hidden="1"/>
    <cellStyle name="Followed Hyperlink" xfId="7670" builtinId="9" hidden="1"/>
    <cellStyle name="Followed Hyperlink" xfId="7666" builtinId="9" hidden="1"/>
    <cellStyle name="Followed Hyperlink" xfId="7662" builtinId="9" hidden="1"/>
    <cellStyle name="Followed Hyperlink" xfId="7658" builtinId="9" hidden="1"/>
    <cellStyle name="Followed Hyperlink" xfId="7654" builtinId="9" hidden="1"/>
    <cellStyle name="Followed Hyperlink" xfId="7650" builtinId="9" hidden="1"/>
    <cellStyle name="Followed Hyperlink" xfId="7646" builtinId="9" hidden="1"/>
    <cellStyle name="Followed Hyperlink" xfId="7642" builtinId="9" hidden="1"/>
    <cellStyle name="Followed Hyperlink" xfId="7638" builtinId="9" hidden="1"/>
    <cellStyle name="Followed Hyperlink" xfId="7634" builtinId="9" hidden="1"/>
    <cellStyle name="Followed Hyperlink" xfId="7630" builtinId="9" hidden="1"/>
    <cellStyle name="Followed Hyperlink" xfId="7626" builtinId="9" hidden="1"/>
    <cellStyle name="Followed Hyperlink" xfId="7622" builtinId="9" hidden="1"/>
    <cellStyle name="Followed Hyperlink" xfId="7618" builtinId="9" hidden="1"/>
    <cellStyle name="Followed Hyperlink" xfId="7614" builtinId="9" hidden="1"/>
    <cellStyle name="Followed Hyperlink" xfId="7610" builtinId="9" hidden="1"/>
    <cellStyle name="Followed Hyperlink" xfId="7606" builtinId="9" hidden="1"/>
    <cellStyle name="Followed Hyperlink" xfId="7602" builtinId="9" hidden="1"/>
    <cellStyle name="Followed Hyperlink" xfId="7598" builtinId="9" hidden="1"/>
    <cellStyle name="Followed Hyperlink" xfId="7594" builtinId="9" hidden="1"/>
    <cellStyle name="Followed Hyperlink" xfId="7590" builtinId="9" hidden="1"/>
    <cellStyle name="Followed Hyperlink" xfId="7586" builtinId="9" hidden="1"/>
    <cellStyle name="Followed Hyperlink" xfId="7582" builtinId="9" hidden="1"/>
    <cellStyle name="Followed Hyperlink" xfId="7578" builtinId="9" hidden="1"/>
    <cellStyle name="Followed Hyperlink" xfId="7574" builtinId="9" hidden="1"/>
    <cellStyle name="Followed Hyperlink" xfId="7570" builtinId="9" hidden="1"/>
    <cellStyle name="Followed Hyperlink" xfId="7566" builtinId="9" hidden="1"/>
    <cellStyle name="Followed Hyperlink" xfId="7562" builtinId="9" hidden="1"/>
    <cellStyle name="Followed Hyperlink" xfId="7558" builtinId="9" hidden="1"/>
    <cellStyle name="Followed Hyperlink" xfId="7554" builtinId="9" hidden="1"/>
    <cellStyle name="Followed Hyperlink" xfId="7550" builtinId="9" hidden="1"/>
    <cellStyle name="Followed Hyperlink" xfId="7546" builtinId="9" hidden="1"/>
    <cellStyle name="Followed Hyperlink" xfId="7542" builtinId="9" hidden="1"/>
    <cellStyle name="Followed Hyperlink" xfId="7538" builtinId="9" hidden="1"/>
    <cellStyle name="Followed Hyperlink" xfId="7534" builtinId="9" hidden="1"/>
    <cellStyle name="Followed Hyperlink" xfId="7530" builtinId="9" hidden="1"/>
    <cellStyle name="Followed Hyperlink" xfId="7526" builtinId="9" hidden="1"/>
    <cellStyle name="Followed Hyperlink" xfId="7522" builtinId="9" hidden="1"/>
    <cellStyle name="Followed Hyperlink" xfId="7518" builtinId="9" hidden="1"/>
    <cellStyle name="Followed Hyperlink" xfId="7514" builtinId="9" hidden="1"/>
    <cellStyle name="Followed Hyperlink" xfId="7510" builtinId="9" hidden="1"/>
    <cellStyle name="Followed Hyperlink" xfId="7506" builtinId="9" hidden="1"/>
    <cellStyle name="Followed Hyperlink" xfId="7502" builtinId="9" hidden="1"/>
    <cellStyle name="Followed Hyperlink" xfId="7498" builtinId="9" hidden="1"/>
    <cellStyle name="Followed Hyperlink" xfId="7494" builtinId="9" hidden="1"/>
    <cellStyle name="Followed Hyperlink" xfId="7490" builtinId="9" hidden="1"/>
    <cellStyle name="Followed Hyperlink" xfId="7486" builtinId="9" hidden="1"/>
    <cellStyle name="Followed Hyperlink" xfId="7482" builtinId="9" hidden="1"/>
    <cellStyle name="Followed Hyperlink" xfId="7478" builtinId="9" hidden="1"/>
    <cellStyle name="Followed Hyperlink" xfId="7474" builtinId="9" hidden="1"/>
    <cellStyle name="Followed Hyperlink" xfId="7470" builtinId="9" hidden="1"/>
    <cellStyle name="Followed Hyperlink" xfId="7466" builtinId="9" hidden="1"/>
    <cellStyle name="Followed Hyperlink" xfId="7462" builtinId="9" hidden="1"/>
    <cellStyle name="Followed Hyperlink" xfId="7458" builtinId="9" hidden="1"/>
    <cellStyle name="Followed Hyperlink" xfId="7454" builtinId="9" hidden="1"/>
    <cellStyle name="Followed Hyperlink" xfId="7450" builtinId="9" hidden="1"/>
    <cellStyle name="Followed Hyperlink" xfId="7446" builtinId="9" hidden="1"/>
    <cellStyle name="Followed Hyperlink" xfId="7442" builtinId="9" hidden="1"/>
    <cellStyle name="Followed Hyperlink" xfId="7438" builtinId="9" hidden="1"/>
    <cellStyle name="Followed Hyperlink" xfId="7434" builtinId="9" hidden="1"/>
    <cellStyle name="Followed Hyperlink" xfId="7430" builtinId="9" hidden="1"/>
    <cellStyle name="Followed Hyperlink" xfId="7426" builtinId="9" hidden="1"/>
    <cellStyle name="Followed Hyperlink" xfId="7422" builtinId="9" hidden="1"/>
    <cellStyle name="Followed Hyperlink" xfId="7418" builtinId="9" hidden="1"/>
    <cellStyle name="Followed Hyperlink" xfId="7414" builtinId="9" hidden="1"/>
    <cellStyle name="Followed Hyperlink" xfId="7410" builtinId="9" hidden="1"/>
    <cellStyle name="Followed Hyperlink" xfId="7406" builtinId="9" hidden="1"/>
    <cellStyle name="Followed Hyperlink" xfId="7402" builtinId="9" hidden="1"/>
    <cellStyle name="Followed Hyperlink" xfId="7398" builtinId="9" hidden="1"/>
    <cellStyle name="Followed Hyperlink" xfId="7394" builtinId="9" hidden="1"/>
    <cellStyle name="Followed Hyperlink" xfId="7390" builtinId="9" hidden="1"/>
    <cellStyle name="Followed Hyperlink" xfId="7386" builtinId="9" hidden="1"/>
    <cellStyle name="Followed Hyperlink" xfId="7382" builtinId="9" hidden="1"/>
    <cellStyle name="Followed Hyperlink" xfId="7378" builtinId="9" hidden="1"/>
    <cellStyle name="Followed Hyperlink" xfId="7374" builtinId="9" hidden="1"/>
    <cellStyle name="Followed Hyperlink" xfId="7370" builtinId="9" hidden="1"/>
    <cellStyle name="Followed Hyperlink" xfId="7366" builtinId="9" hidden="1"/>
    <cellStyle name="Followed Hyperlink" xfId="7362" builtinId="9" hidden="1"/>
    <cellStyle name="Followed Hyperlink" xfId="7358" builtinId="9" hidden="1"/>
    <cellStyle name="Followed Hyperlink" xfId="7354" builtinId="9" hidden="1"/>
    <cellStyle name="Followed Hyperlink" xfId="7350" builtinId="9" hidden="1"/>
    <cellStyle name="Followed Hyperlink" xfId="7346" builtinId="9" hidden="1"/>
    <cellStyle name="Followed Hyperlink" xfId="7342" builtinId="9" hidden="1"/>
    <cellStyle name="Followed Hyperlink" xfId="7338" builtinId="9" hidden="1"/>
    <cellStyle name="Followed Hyperlink" xfId="7334" builtinId="9" hidden="1"/>
    <cellStyle name="Followed Hyperlink" xfId="7330" builtinId="9" hidden="1"/>
    <cellStyle name="Followed Hyperlink" xfId="7326" builtinId="9" hidden="1"/>
    <cellStyle name="Followed Hyperlink" xfId="7322" builtinId="9" hidden="1"/>
    <cellStyle name="Followed Hyperlink" xfId="7318" builtinId="9" hidden="1"/>
    <cellStyle name="Followed Hyperlink" xfId="7314" builtinId="9" hidden="1"/>
    <cellStyle name="Followed Hyperlink" xfId="7310" builtinId="9" hidden="1"/>
    <cellStyle name="Followed Hyperlink" xfId="7306" builtinId="9" hidden="1"/>
    <cellStyle name="Followed Hyperlink" xfId="7302" builtinId="9" hidden="1"/>
    <cellStyle name="Followed Hyperlink" xfId="7298" builtinId="9" hidden="1"/>
    <cellStyle name="Followed Hyperlink" xfId="7294" builtinId="9" hidden="1"/>
    <cellStyle name="Followed Hyperlink" xfId="7290" builtinId="9" hidden="1"/>
    <cellStyle name="Followed Hyperlink" xfId="7286" builtinId="9" hidden="1"/>
    <cellStyle name="Followed Hyperlink" xfId="7282" builtinId="9" hidden="1"/>
    <cellStyle name="Followed Hyperlink" xfId="7278" builtinId="9" hidden="1"/>
    <cellStyle name="Followed Hyperlink" xfId="7274" builtinId="9" hidden="1"/>
    <cellStyle name="Followed Hyperlink" xfId="7270" builtinId="9" hidden="1"/>
    <cellStyle name="Followed Hyperlink" xfId="7266" builtinId="9" hidden="1"/>
    <cellStyle name="Followed Hyperlink" xfId="7262" builtinId="9" hidden="1"/>
    <cellStyle name="Followed Hyperlink" xfId="7258" builtinId="9" hidden="1"/>
    <cellStyle name="Followed Hyperlink" xfId="7254" builtinId="9" hidden="1"/>
    <cellStyle name="Followed Hyperlink" xfId="7250" builtinId="9" hidden="1"/>
    <cellStyle name="Followed Hyperlink" xfId="7246" builtinId="9" hidden="1"/>
    <cellStyle name="Followed Hyperlink" xfId="7242" builtinId="9" hidden="1"/>
    <cellStyle name="Followed Hyperlink" xfId="7238" builtinId="9" hidden="1"/>
    <cellStyle name="Followed Hyperlink" xfId="7234" builtinId="9" hidden="1"/>
    <cellStyle name="Followed Hyperlink" xfId="7230" builtinId="9" hidden="1"/>
    <cellStyle name="Followed Hyperlink" xfId="7226" builtinId="9" hidden="1"/>
    <cellStyle name="Followed Hyperlink" xfId="7222" builtinId="9" hidden="1"/>
    <cellStyle name="Followed Hyperlink" xfId="7218" builtinId="9" hidden="1"/>
    <cellStyle name="Followed Hyperlink" xfId="7214" builtinId="9" hidden="1"/>
    <cellStyle name="Followed Hyperlink" xfId="7210" builtinId="9" hidden="1"/>
    <cellStyle name="Followed Hyperlink" xfId="7206" builtinId="9" hidden="1"/>
    <cellStyle name="Followed Hyperlink" xfId="7202" builtinId="9" hidden="1"/>
    <cellStyle name="Followed Hyperlink" xfId="7198" builtinId="9" hidden="1"/>
    <cellStyle name="Followed Hyperlink" xfId="7194" builtinId="9" hidden="1"/>
    <cellStyle name="Followed Hyperlink" xfId="7190" builtinId="9" hidden="1"/>
    <cellStyle name="Followed Hyperlink" xfId="7186" builtinId="9" hidden="1"/>
    <cellStyle name="Followed Hyperlink" xfId="7182" builtinId="9" hidden="1"/>
    <cellStyle name="Followed Hyperlink" xfId="7178" builtinId="9" hidden="1"/>
    <cellStyle name="Followed Hyperlink" xfId="7174" builtinId="9" hidden="1"/>
    <cellStyle name="Followed Hyperlink" xfId="7170" builtinId="9" hidden="1"/>
    <cellStyle name="Followed Hyperlink" xfId="7166" builtinId="9" hidden="1"/>
    <cellStyle name="Followed Hyperlink" xfId="7162" builtinId="9" hidden="1"/>
    <cellStyle name="Followed Hyperlink" xfId="7158" builtinId="9" hidden="1"/>
    <cellStyle name="Followed Hyperlink" xfId="7154" builtinId="9" hidden="1"/>
    <cellStyle name="Followed Hyperlink" xfId="7150" builtinId="9" hidden="1"/>
    <cellStyle name="Followed Hyperlink" xfId="7146" builtinId="9" hidden="1"/>
    <cellStyle name="Followed Hyperlink" xfId="7142" builtinId="9" hidden="1"/>
    <cellStyle name="Followed Hyperlink" xfId="7138" builtinId="9" hidden="1"/>
    <cellStyle name="Followed Hyperlink" xfId="7134" builtinId="9" hidden="1"/>
    <cellStyle name="Followed Hyperlink" xfId="7130" builtinId="9" hidden="1"/>
    <cellStyle name="Followed Hyperlink" xfId="7126" builtinId="9" hidden="1"/>
    <cellStyle name="Followed Hyperlink" xfId="7122" builtinId="9" hidden="1"/>
    <cellStyle name="Followed Hyperlink" xfId="7118" builtinId="9" hidden="1"/>
    <cellStyle name="Followed Hyperlink" xfId="7114" builtinId="9" hidden="1"/>
    <cellStyle name="Followed Hyperlink" xfId="7110" builtinId="9" hidden="1"/>
    <cellStyle name="Followed Hyperlink" xfId="7106" builtinId="9" hidden="1"/>
    <cellStyle name="Followed Hyperlink" xfId="7102" builtinId="9" hidden="1"/>
    <cellStyle name="Followed Hyperlink" xfId="7098" builtinId="9" hidden="1"/>
    <cellStyle name="Followed Hyperlink" xfId="7094" builtinId="9" hidden="1"/>
    <cellStyle name="Followed Hyperlink" xfId="7091" builtinId="9" hidden="1"/>
    <cellStyle name="Followed Hyperlink" xfId="7087" builtinId="9" hidden="1"/>
    <cellStyle name="Followed Hyperlink" xfId="7083" builtinId="9" hidden="1"/>
    <cellStyle name="Followed Hyperlink" xfId="7079" builtinId="9" hidden="1"/>
    <cellStyle name="Followed Hyperlink" xfId="7075" builtinId="9" hidden="1"/>
    <cellStyle name="Followed Hyperlink" xfId="7071" builtinId="9" hidden="1"/>
    <cellStyle name="Followed Hyperlink" xfId="7067" builtinId="9" hidden="1"/>
    <cellStyle name="Followed Hyperlink" xfId="7063" builtinId="9" hidden="1"/>
    <cellStyle name="Followed Hyperlink" xfId="7059" builtinId="9" hidden="1"/>
    <cellStyle name="Followed Hyperlink" xfId="7055" builtinId="9" hidden="1"/>
    <cellStyle name="Followed Hyperlink" xfId="7051" builtinId="9" hidden="1"/>
    <cellStyle name="Followed Hyperlink" xfId="7047" builtinId="9" hidden="1"/>
    <cellStyle name="Followed Hyperlink" xfId="7043" builtinId="9" hidden="1"/>
    <cellStyle name="Followed Hyperlink" xfId="7039" builtinId="9" hidden="1"/>
    <cellStyle name="Followed Hyperlink" xfId="7034" builtinId="9" hidden="1"/>
    <cellStyle name="Followed Hyperlink" xfId="7030" builtinId="9" hidden="1"/>
    <cellStyle name="Followed Hyperlink" xfId="7026" builtinId="9" hidden="1"/>
    <cellStyle name="Followed Hyperlink" xfId="7022" builtinId="9" hidden="1"/>
    <cellStyle name="Followed Hyperlink" xfId="7018" builtinId="9" hidden="1"/>
    <cellStyle name="Followed Hyperlink" xfId="7015" builtinId="9" hidden="1"/>
    <cellStyle name="Followed Hyperlink" xfId="7011" builtinId="9" hidden="1"/>
    <cellStyle name="Followed Hyperlink" xfId="7007" builtinId="9" hidden="1"/>
    <cellStyle name="Followed Hyperlink" xfId="7003" builtinId="9" hidden="1"/>
    <cellStyle name="Followed Hyperlink" xfId="6999" builtinId="9" hidden="1"/>
    <cellStyle name="Followed Hyperlink" xfId="6995" builtinId="9" hidden="1"/>
    <cellStyle name="Followed Hyperlink" xfId="6991" builtinId="9" hidden="1"/>
    <cellStyle name="Followed Hyperlink" xfId="6987" builtinId="9" hidden="1"/>
    <cellStyle name="Followed Hyperlink" xfId="6983" builtinId="9" hidden="1"/>
    <cellStyle name="Followed Hyperlink" xfId="6979" builtinId="9" hidden="1"/>
    <cellStyle name="Followed Hyperlink" xfId="6975" builtinId="9" hidden="1"/>
    <cellStyle name="Followed Hyperlink" xfId="6971" builtinId="9" hidden="1"/>
    <cellStyle name="Followed Hyperlink" xfId="6967" builtinId="9" hidden="1"/>
    <cellStyle name="Followed Hyperlink" xfId="6962" builtinId="9" hidden="1"/>
    <cellStyle name="Followed Hyperlink" xfId="6958" builtinId="9" hidden="1"/>
    <cellStyle name="Followed Hyperlink" xfId="6954" builtinId="9" hidden="1"/>
    <cellStyle name="Followed Hyperlink" xfId="6950" builtinId="9" hidden="1"/>
    <cellStyle name="Followed Hyperlink" xfId="6946" builtinId="9" hidden="1"/>
    <cellStyle name="Followed Hyperlink" xfId="6942" builtinId="9" hidden="1"/>
    <cellStyle name="Followed Hyperlink" xfId="6938" builtinId="9" hidden="1"/>
    <cellStyle name="Followed Hyperlink" xfId="6934" builtinId="9" hidden="1"/>
    <cellStyle name="Followed Hyperlink" xfId="6930" builtinId="9" hidden="1"/>
    <cellStyle name="Followed Hyperlink" xfId="6926" builtinId="9" hidden="1"/>
    <cellStyle name="Followed Hyperlink" xfId="6922" builtinId="9" hidden="1"/>
    <cellStyle name="Followed Hyperlink" xfId="6918" builtinId="9" hidden="1"/>
    <cellStyle name="Followed Hyperlink" xfId="6914" builtinId="9" hidden="1"/>
    <cellStyle name="Followed Hyperlink" xfId="6910" builtinId="9" hidden="1"/>
    <cellStyle name="Followed Hyperlink" xfId="6906" builtinId="9" hidden="1"/>
    <cellStyle name="Followed Hyperlink" xfId="6902" builtinId="9" hidden="1"/>
    <cellStyle name="Followed Hyperlink" xfId="6898" builtinId="9" hidden="1"/>
    <cellStyle name="Followed Hyperlink" xfId="6894" builtinId="9" hidden="1"/>
    <cellStyle name="Followed Hyperlink" xfId="6890" builtinId="9" hidden="1"/>
    <cellStyle name="Followed Hyperlink" xfId="6886" builtinId="9" hidden="1"/>
    <cellStyle name="Followed Hyperlink" xfId="6882" builtinId="9" hidden="1"/>
    <cellStyle name="Followed Hyperlink" xfId="6878" builtinId="9" hidden="1"/>
    <cellStyle name="Followed Hyperlink" xfId="6874" builtinId="9" hidden="1"/>
    <cellStyle name="Followed Hyperlink" xfId="6870" builtinId="9" hidden="1"/>
    <cellStyle name="Followed Hyperlink" xfId="6866" builtinId="9" hidden="1"/>
    <cellStyle name="Followed Hyperlink" xfId="6862" builtinId="9" hidden="1"/>
    <cellStyle name="Followed Hyperlink" xfId="6858" builtinId="9" hidden="1"/>
    <cellStyle name="Followed Hyperlink" xfId="6854" builtinId="9" hidden="1"/>
    <cellStyle name="Followed Hyperlink" xfId="6850" builtinId="9" hidden="1"/>
    <cellStyle name="Followed Hyperlink" xfId="6845" builtinId="9" hidden="1"/>
    <cellStyle name="Followed Hyperlink" xfId="6841" builtinId="9" hidden="1"/>
    <cellStyle name="Followed Hyperlink" xfId="6837" builtinId="9" hidden="1"/>
    <cellStyle name="Followed Hyperlink" xfId="6833" builtinId="9" hidden="1"/>
    <cellStyle name="Followed Hyperlink" xfId="6829" builtinId="9" hidden="1"/>
    <cellStyle name="Followed Hyperlink" xfId="6825" builtinId="9" hidden="1"/>
    <cellStyle name="Followed Hyperlink" xfId="6821" builtinId="9" hidden="1"/>
    <cellStyle name="Followed Hyperlink" xfId="6817" builtinId="9" hidden="1"/>
    <cellStyle name="Followed Hyperlink" xfId="6813" builtinId="9" hidden="1"/>
    <cellStyle name="Followed Hyperlink" xfId="6809" builtinId="9" hidden="1"/>
    <cellStyle name="Followed Hyperlink" xfId="6805" builtinId="9" hidden="1"/>
    <cellStyle name="Followed Hyperlink" xfId="6801" builtinId="9" hidden="1"/>
    <cellStyle name="Followed Hyperlink" xfId="6797" builtinId="9" hidden="1"/>
    <cellStyle name="Followed Hyperlink" xfId="6793" builtinId="9" hidden="1"/>
    <cellStyle name="Followed Hyperlink" xfId="6789" builtinId="9" hidden="1"/>
    <cellStyle name="Followed Hyperlink" xfId="6784" builtinId="9" hidden="1"/>
    <cellStyle name="Followed Hyperlink" xfId="6780" builtinId="9" hidden="1"/>
    <cellStyle name="Followed Hyperlink" xfId="6776" builtinId="9" hidden="1"/>
    <cellStyle name="Followed Hyperlink" xfId="6772" builtinId="9" hidden="1"/>
    <cellStyle name="Followed Hyperlink" xfId="6768" builtinId="9" hidden="1"/>
    <cellStyle name="Followed Hyperlink" xfId="6764" builtinId="9" hidden="1"/>
    <cellStyle name="Followed Hyperlink" xfId="6760" builtinId="9" hidden="1"/>
    <cellStyle name="Followed Hyperlink" xfId="6756" builtinId="9" hidden="1"/>
    <cellStyle name="Followed Hyperlink" xfId="6752" builtinId="9" hidden="1"/>
    <cellStyle name="Followed Hyperlink" xfId="6748" builtinId="9" hidden="1"/>
    <cellStyle name="Followed Hyperlink" xfId="6744" builtinId="9" hidden="1"/>
    <cellStyle name="Followed Hyperlink" xfId="6740" builtinId="9" hidden="1"/>
    <cellStyle name="Followed Hyperlink" xfId="6736" builtinId="9" hidden="1"/>
    <cellStyle name="Followed Hyperlink" xfId="6732" builtinId="9" hidden="1"/>
    <cellStyle name="Followed Hyperlink" xfId="6728" builtinId="9" hidden="1"/>
    <cellStyle name="Followed Hyperlink" xfId="6723" builtinId="9" hidden="1"/>
    <cellStyle name="Followed Hyperlink" xfId="6719" builtinId="9" hidden="1"/>
    <cellStyle name="Followed Hyperlink" xfId="6715" builtinId="9" hidden="1"/>
    <cellStyle name="Followed Hyperlink" xfId="6711" builtinId="9" hidden="1"/>
    <cellStyle name="Followed Hyperlink" xfId="6707" builtinId="9" hidden="1"/>
    <cellStyle name="Followed Hyperlink" xfId="6703" builtinId="9" hidden="1"/>
    <cellStyle name="Followed Hyperlink" xfId="6699" builtinId="9" hidden="1"/>
    <cellStyle name="Followed Hyperlink" xfId="6695" builtinId="9" hidden="1"/>
    <cellStyle name="Followed Hyperlink" xfId="6691" builtinId="9" hidden="1"/>
    <cellStyle name="Followed Hyperlink" xfId="6687" builtinId="9" hidden="1"/>
    <cellStyle name="Followed Hyperlink" xfId="6683" builtinId="9" hidden="1"/>
    <cellStyle name="Followed Hyperlink" xfId="6679" builtinId="9" hidden="1"/>
    <cellStyle name="Followed Hyperlink" xfId="6675" builtinId="9" hidden="1"/>
    <cellStyle name="Followed Hyperlink" xfId="6671" builtinId="9" hidden="1"/>
    <cellStyle name="Followed Hyperlink" xfId="6667" builtinId="9" hidden="1"/>
    <cellStyle name="Followed Hyperlink" xfId="6663" builtinId="9" hidden="1"/>
    <cellStyle name="Followed Hyperlink" xfId="6659" builtinId="9" hidden="1"/>
    <cellStyle name="Followed Hyperlink" xfId="6655" builtinId="9" hidden="1"/>
    <cellStyle name="Followed Hyperlink" xfId="6651" builtinId="9" hidden="1"/>
    <cellStyle name="Followed Hyperlink" xfId="6647" builtinId="9" hidden="1"/>
    <cellStyle name="Followed Hyperlink" xfId="6643" builtinId="9" hidden="1"/>
    <cellStyle name="Followed Hyperlink" xfId="6639" builtinId="9" hidden="1"/>
    <cellStyle name="Followed Hyperlink" xfId="6635" builtinId="9" hidden="1"/>
    <cellStyle name="Followed Hyperlink" xfId="6631" builtinId="9" hidden="1"/>
    <cellStyle name="Followed Hyperlink" xfId="6627" builtinId="9" hidden="1"/>
    <cellStyle name="Followed Hyperlink" xfId="6623" builtinId="9" hidden="1"/>
    <cellStyle name="Followed Hyperlink" xfId="6619" builtinId="9" hidden="1"/>
    <cellStyle name="Followed Hyperlink" xfId="6615" builtinId="9" hidden="1"/>
    <cellStyle name="Followed Hyperlink" xfId="6611" builtinId="9" hidden="1"/>
    <cellStyle name="Followed Hyperlink" xfId="6607" builtinId="9" hidden="1"/>
    <cellStyle name="Followed Hyperlink" xfId="6603" builtinId="9" hidden="1"/>
    <cellStyle name="Followed Hyperlink" xfId="6599" builtinId="9" hidden="1"/>
    <cellStyle name="Followed Hyperlink" xfId="6595" builtinId="9" hidden="1"/>
    <cellStyle name="Followed Hyperlink" xfId="6591" builtinId="9" hidden="1"/>
    <cellStyle name="Followed Hyperlink" xfId="6587" builtinId="9" hidden="1"/>
    <cellStyle name="Followed Hyperlink" xfId="6583" builtinId="9" hidden="1"/>
    <cellStyle name="Followed Hyperlink" xfId="6578" builtinId="9" hidden="1"/>
    <cellStyle name="Followed Hyperlink" xfId="6574" builtinId="9" hidden="1"/>
    <cellStyle name="Followed Hyperlink" xfId="6570" builtinId="9" hidden="1"/>
    <cellStyle name="Followed Hyperlink" xfId="6566" builtinId="9" hidden="1"/>
    <cellStyle name="Followed Hyperlink" xfId="6562" builtinId="9" hidden="1"/>
    <cellStyle name="Followed Hyperlink" xfId="6558" builtinId="9" hidden="1"/>
    <cellStyle name="Followed Hyperlink" xfId="6554" builtinId="9" hidden="1"/>
    <cellStyle name="Followed Hyperlink" xfId="6550" builtinId="9" hidden="1"/>
    <cellStyle name="Followed Hyperlink" xfId="6546" builtinId="9" hidden="1"/>
    <cellStyle name="Followed Hyperlink" xfId="6542" builtinId="9" hidden="1"/>
    <cellStyle name="Followed Hyperlink" xfId="6538" builtinId="9" hidden="1"/>
    <cellStyle name="Followed Hyperlink" xfId="6534" builtinId="9" hidden="1"/>
    <cellStyle name="Followed Hyperlink" xfId="6530" builtinId="9" hidden="1"/>
    <cellStyle name="Followed Hyperlink" xfId="6526" builtinId="9" hidden="1"/>
    <cellStyle name="Followed Hyperlink" xfId="6522" builtinId="9" hidden="1"/>
    <cellStyle name="Followed Hyperlink" xfId="6518" builtinId="9" hidden="1"/>
    <cellStyle name="Followed Hyperlink" xfId="6514" builtinId="9" hidden="1"/>
    <cellStyle name="Followed Hyperlink" xfId="6510" builtinId="9" hidden="1"/>
    <cellStyle name="Followed Hyperlink" xfId="6506" builtinId="9" hidden="1"/>
    <cellStyle name="Followed Hyperlink" xfId="6502" builtinId="9" hidden="1"/>
    <cellStyle name="Followed Hyperlink" xfId="6498" builtinId="9" hidden="1"/>
    <cellStyle name="Followed Hyperlink" xfId="6494" builtinId="9" hidden="1"/>
    <cellStyle name="Followed Hyperlink" xfId="6490" builtinId="9" hidden="1"/>
    <cellStyle name="Followed Hyperlink" xfId="6485" builtinId="9" hidden="1"/>
    <cellStyle name="Followed Hyperlink" xfId="6481" builtinId="9" hidden="1"/>
    <cellStyle name="Followed Hyperlink" xfId="6477" builtinId="9" hidden="1"/>
    <cellStyle name="Followed Hyperlink" xfId="6473" builtinId="9" hidden="1"/>
    <cellStyle name="Followed Hyperlink" xfId="6469" builtinId="9" hidden="1"/>
    <cellStyle name="Followed Hyperlink" xfId="6465" builtinId="9" hidden="1"/>
    <cellStyle name="Followed Hyperlink" xfId="6461" builtinId="9" hidden="1"/>
    <cellStyle name="Followed Hyperlink" xfId="6457" builtinId="9" hidden="1"/>
    <cellStyle name="Followed Hyperlink" xfId="6453" builtinId="9" hidden="1"/>
    <cellStyle name="Followed Hyperlink" xfId="6449" builtinId="9" hidden="1"/>
    <cellStyle name="Followed Hyperlink" xfId="6445" builtinId="9" hidden="1"/>
    <cellStyle name="Followed Hyperlink" xfId="6441" builtinId="9" hidden="1"/>
    <cellStyle name="Followed Hyperlink" xfId="6437" builtinId="9" hidden="1"/>
    <cellStyle name="Followed Hyperlink" xfId="6433" builtinId="9" hidden="1"/>
    <cellStyle name="Followed Hyperlink" xfId="6429" builtinId="9" hidden="1"/>
    <cellStyle name="Followed Hyperlink" xfId="6425" builtinId="9" hidden="1"/>
    <cellStyle name="Followed Hyperlink" xfId="6421" builtinId="9" hidden="1"/>
    <cellStyle name="Followed Hyperlink" xfId="6417" builtinId="9" hidden="1"/>
    <cellStyle name="Followed Hyperlink" xfId="6413" builtinId="9" hidden="1"/>
    <cellStyle name="Followed Hyperlink" xfId="6409" builtinId="9" hidden="1"/>
    <cellStyle name="Followed Hyperlink" xfId="6405" builtinId="9" hidden="1"/>
    <cellStyle name="Followed Hyperlink" xfId="6401" builtinId="9" hidden="1"/>
    <cellStyle name="Followed Hyperlink" xfId="6397" builtinId="9" hidden="1"/>
    <cellStyle name="Followed Hyperlink" xfId="6393" builtinId="9" hidden="1"/>
    <cellStyle name="Followed Hyperlink" xfId="6389" builtinId="9" hidden="1"/>
    <cellStyle name="Followed Hyperlink" xfId="6385" builtinId="9" hidden="1"/>
    <cellStyle name="Followed Hyperlink" xfId="6381" builtinId="9" hidden="1"/>
    <cellStyle name="Followed Hyperlink" xfId="6377" builtinId="9" hidden="1"/>
    <cellStyle name="Followed Hyperlink" xfId="6373" builtinId="9" hidden="1"/>
    <cellStyle name="Followed Hyperlink" xfId="6369" builtinId="9" hidden="1"/>
    <cellStyle name="Followed Hyperlink" xfId="6365" builtinId="9" hidden="1"/>
    <cellStyle name="Followed Hyperlink" xfId="6361" builtinId="9" hidden="1"/>
    <cellStyle name="Followed Hyperlink" xfId="6357" builtinId="9" hidden="1"/>
    <cellStyle name="Followed Hyperlink" xfId="6353" builtinId="9" hidden="1"/>
    <cellStyle name="Followed Hyperlink" xfId="6349" builtinId="9" hidden="1"/>
    <cellStyle name="Followed Hyperlink" xfId="6345" builtinId="9" hidden="1"/>
    <cellStyle name="Followed Hyperlink" xfId="6341" builtinId="9" hidden="1"/>
    <cellStyle name="Followed Hyperlink" xfId="6337" builtinId="9" hidden="1"/>
    <cellStyle name="Followed Hyperlink" xfId="6333" builtinId="9" hidden="1"/>
    <cellStyle name="Followed Hyperlink" xfId="6329" builtinId="9" hidden="1"/>
    <cellStyle name="Followed Hyperlink" xfId="6325" builtinId="9" hidden="1"/>
    <cellStyle name="Followed Hyperlink" xfId="6321" builtinId="9" hidden="1"/>
    <cellStyle name="Followed Hyperlink" xfId="369" builtinId="9" hidden="1"/>
    <cellStyle name="Followed Hyperlink" xfId="6317" builtinId="9" hidden="1"/>
    <cellStyle name="Followed Hyperlink" xfId="6313" builtinId="9" hidden="1"/>
    <cellStyle name="Followed Hyperlink" xfId="6309" builtinId="9" hidden="1"/>
    <cellStyle name="Followed Hyperlink" xfId="6305" builtinId="9" hidden="1"/>
    <cellStyle name="Followed Hyperlink" xfId="6301" builtinId="9" hidden="1"/>
    <cellStyle name="Followed Hyperlink" xfId="6297" builtinId="9" hidden="1"/>
    <cellStyle name="Followed Hyperlink" xfId="6293" builtinId="9" hidden="1"/>
    <cellStyle name="Followed Hyperlink" xfId="6289" builtinId="9" hidden="1"/>
    <cellStyle name="Followed Hyperlink" xfId="6285" builtinId="9" hidden="1"/>
    <cellStyle name="Followed Hyperlink" xfId="6281" builtinId="9" hidden="1"/>
    <cellStyle name="Followed Hyperlink" xfId="6277" builtinId="9" hidden="1"/>
    <cellStyle name="Followed Hyperlink" xfId="6273" builtinId="9" hidden="1"/>
    <cellStyle name="Followed Hyperlink" xfId="6269" builtinId="9" hidden="1"/>
    <cellStyle name="Followed Hyperlink" xfId="6265" builtinId="9" hidden="1"/>
    <cellStyle name="Followed Hyperlink" xfId="6261" builtinId="9" hidden="1"/>
    <cellStyle name="Followed Hyperlink" xfId="6257" builtinId="9" hidden="1"/>
    <cellStyle name="Followed Hyperlink" xfId="6253" builtinId="9" hidden="1"/>
    <cellStyle name="Followed Hyperlink" xfId="6249" builtinId="9" hidden="1"/>
    <cellStyle name="Followed Hyperlink" xfId="6245" builtinId="9" hidden="1"/>
    <cellStyle name="Followed Hyperlink" xfId="6241" builtinId="9" hidden="1"/>
    <cellStyle name="Followed Hyperlink" xfId="6237" builtinId="9" hidden="1"/>
    <cellStyle name="Followed Hyperlink" xfId="6233" builtinId="9" hidden="1"/>
    <cellStyle name="Followed Hyperlink" xfId="6229" builtinId="9" hidden="1"/>
    <cellStyle name="Followed Hyperlink" xfId="6224" builtinId="9" hidden="1"/>
    <cellStyle name="Followed Hyperlink" xfId="6220" builtinId="9" hidden="1"/>
    <cellStyle name="Followed Hyperlink" xfId="6216" builtinId="9" hidden="1"/>
    <cellStyle name="Followed Hyperlink" xfId="6180" builtinId="9" hidden="1"/>
    <cellStyle name="Followed Hyperlink" xfId="6176" builtinId="9" hidden="1"/>
    <cellStyle name="Followed Hyperlink" xfId="6172" builtinId="9" hidden="1"/>
    <cellStyle name="Followed Hyperlink" xfId="6168" builtinId="9" hidden="1"/>
    <cellStyle name="Followed Hyperlink" xfId="6164" builtinId="9" hidden="1"/>
    <cellStyle name="Followed Hyperlink" xfId="6160" builtinId="9" hidden="1"/>
    <cellStyle name="Followed Hyperlink" xfId="6156" builtinId="9" hidden="1"/>
    <cellStyle name="Followed Hyperlink" xfId="6151" builtinId="9" hidden="1"/>
    <cellStyle name="Followed Hyperlink" xfId="6147" builtinId="9" hidden="1"/>
    <cellStyle name="Followed Hyperlink" xfId="6143" builtinId="9" hidden="1"/>
    <cellStyle name="Followed Hyperlink" xfId="6139" builtinId="9" hidden="1"/>
    <cellStyle name="Followed Hyperlink" xfId="6135" builtinId="9" hidden="1"/>
    <cellStyle name="Followed Hyperlink" xfId="6131" builtinId="9" hidden="1"/>
    <cellStyle name="Followed Hyperlink" xfId="6127" builtinId="9" hidden="1"/>
    <cellStyle name="Followed Hyperlink" xfId="6123" builtinId="9" hidden="1"/>
    <cellStyle name="Followed Hyperlink" xfId="6119" builtinId="9" hidden="1"/>
    <cellStyle name="Followed Hyperlink" xfId="6115" builtinId="9" hidden="1"/>
    <cellStyle name="Followed Hyperlink" xfId="6111" builtinId="9" hidden="1"/>
    <cellStyle name="Followed Hyperlink" xfId="6107" builtinId="9" hidden="1"/>
    <cellStyle name="Followed Hyperlink" xfId="6103" builtinId="9" hidden="1"/>
    <cellStyle name="Followed Hyperlink" xfId="6099" builtinId="9" hidden="1"/>
    <cellStyle name="Followed Hyperlink" xfId="6095" builtinId="9" hidden="1"/>
    <cellStyle name="Followed Hyperlink" xfId="6091" builtinId="9" hidden="1"/>
    <cellStyle name="Followed Hyperlink" xfId="6087" builtinId="9" hidden="1"/>
    <cellStyle name="Followed Hyperlink" xfId="6083" builtinId="9" hidden="1"/>
    <cellStyle name="Followed Hyperlink" xfId="6079" builtinId="9" hidden="1"/>
    <cellStyle name="Followed Hyperlink" xfId="6075" builtinId="9" hidden="1"/>
    <cellStyle name="Followed Hyperlink" xfId="6071" builtinId="9" hidden="1"/>
    <cellStyle name="Followed Hyperlink" xfId="6067" builtinId="9" hidden="1"/>
    <cellStyle name="Followed Hyperlink" xfId="6063" builtinId="9" hidden="1"/>
    <cellStyle name="Followed Hyperlink" xfId="6059" builtinId="9" hidden="1"/>
    <cellStyle name="Followed Hyperlink" xfId="6055" builtinId="9" hidden="1"/>
    <cellStyle name="Followed Hyperlink" xfId="6051" builtinId="9" hidden="1"/>
    <cellStyle name="Followed Hyperlink" xfId="6047" builtinId="9" hidden="1"/>
    <cellStyle name="Followed Hyperlink" xfId="6043" builtinId="9" hidden="1"/>
    <cellStyle name="Followed Hyperlink" xfId="6039" builtinId="9" hidden="1"/>
    <cellStyle name="Followed Hyperlink" xfId="6035" builtinId="9" hidden="1"/>
    <cellStyle name="Followed Hyperlink" xfId="6031" builtinId="9" hidden="1"/>
    <cellStyle name="Followed Hyperlink" xfId="6027" builtinId="9" hidden="1"/>
    <cellStyle name="Followed Hyperlink" xfId="6023" builtinId="9" hidden="1"/>
    <cellStyle name="Followed Hyperlink" xfId="6019" builtinId="9" hidden="1"/>
    <cellStyle name="Followed Hyperlink" xfId="6015" builtinId="9" hidden="1"/>
    <cellStyle name="Followed Hyperlink" xfId="6011" builtinId="9" hidden="1"/>
    <cellStyle name="Followed Hyperlink" xfId="6007" builtinId="9" hidden="1"/>
    <cellStyle name="Followed Hyperlink" xfId="6003" builtinId="9" hidden="1"/>
    <cellStyle name="Followed Hyperlink" xfId="5999" builtinId="9" hidden="1"/>
    <cellStyle name="Followed Hyperlink" xfId="5995" builtinId="9" hidden="1"/>
    <cellStyle name="Followed Hyperlink" xfId="5991" builtinId="9" hidden="1"/>
    <cellStyle name="Followed Hyperlink" xfId="5987" builtinId="9" hidden="1"/>
    <cellStyle name="Followed Hyperlink" xfId="5983" builtinId="9" hidden="1"/>
    <cellStyle name="Followed Hyperlink" xfId="5979" builtinId="9" hidden="1"/>
    <cellStyle name="Followed Hyperlink" xfId="5975" builtinId="9" hidden="1"/>
    <cellStyle name="Followed Hyperlink" xfId="5971" builtinId="9" hidden="1"/>
    <cellStyle name="Followed Hyperlink" xfId="5967" builtinId="9" hidden="1"/>
    <cellStyle name="Followed Hyperlink" xfId="5963" builtinId="9" hidden="1"/>
    <cellStyle name="Followed Hyperlink" xfId="5959" builtinId="9" hidden="1"/>
    <cellStyle name="Followed Hyperlink" xfId="5955" builtinId="9" hidden="1"/>
    <cellStyle name="Followed Hyperlink" xfId="5951" builtinId="9" hidden="1"/>
    <cellStyle name="Followed Hyperlink" xfId="5947" builtinId="9" hidden="1"/>
    <cellStyle name="Followed Hyperlink" xfId="5943" builtinId="9" hidden="1"/>
    <cellStyle name="Followed Hyperlink" xfId="5939" builtinId="9" hidden="1"/>
    <cellStyle name="Followed Hyperlink" xfId="5935" builtinId="9" hidden="1"/>
    <cellStyle name="Followed Hyperlink" xfId="5931" builtinId="9" hidden="1"/>
    <cellStyle name="Followed Hyperlink" xfId="5927" builtinId="9" hidden="1"/>
    <cellStyle name="Followed Hyperlink" xfId="5921" builtinId="9" hidden="1"/>
    <cellStyle name="Followed Hyperlink" xfId="5917" builtinId="9" hidden="1"/>
    <cellStyle name="Followed Hyperlink" xfId="5913" builtinId="9" hidden="1"/>
    <cellStyle name="Followed Hyperlink" xfId="5909" builtinId="9" hidden="1"/>
    <cellStyle name="Followed Hyperlink" xfId="5905" builtinId="9" hidden="1"/>
    <cellStyle name="Followed Hyperlink" xfId="5901" builtinId="9" hidden="1"/>
    <cellStyle name="Followed Hyperlink" xfId="5897" builtinId="9" hidden="1"/>
    <cellStyle name="Followed Hyperlink" xfId="5893" builtinId="9" hidden="1"/>
    <cellStyle name="Followed Hyperlink" xfId="5889" builtinId="9" hidden="1"/>
    <cellStyle name="Followed Hyperlink" xfId="5885" builtinId="9" hidden="1"/>
    <cellStyle name="Followed Hyperlink" xfId="5881" builtinId="9" hidden="1"/>
    <cellStyle name="Followed Hyperlink" xfId="5877" builtinId="9" hidden="1"/>
    <cellStyle name="Followed Hyperlink" xfId="5873" builtinId="9" hidden="1"/>
    <cellStyle name="Followed Hyperlink" xfId="5869" builtinId="9" hidden="1"/>
    <cellStyle name="Followed Hyperlink" xfId="5865" builtinId="9" hidden="1"/>
    <cellStyle name="Followed Hyperlink" xfId="5861" builtinId="9" hidden="1"/>
    <cellStyle name="Followed Hyperlink" xfId="5857" builtinId="9" hidden="1"/>
    <cellStyle name="Followed Hyperlink" xfId="5853" builtinId="9" hidden="1"/>
    <cellStyle name="Followed Hyperlink" xfId="5849" builtinId="9" hidden="1"/>
    <cellStyle name="Followed Hyperlink" xfId="5845" builtinId="9" hidden="1"/>
    <cellStyle name="Followed Hyperlink" xfId="5841" builtinId="9" hidden="1"/>
    <cellStyle name="Followed Hyperlink" xfId="5837" builtinId="9" hidden="1"/>
    <cellStyle name="Followed Hyperlink" xfId="5833" builtinId="9" hidden="1"/>
    <cellStyle name="Followed Hyperlink" xfId="5829" builtinId="9" hidden="1"/>
    <cellStyle name="Followed Hyperlink" xfId="5825" builtinId="9" hidden="1"/>
    <cellStyle name="Followed Hyperlink" xfId="5821" builtinId="9" hidden="1"/>
    <cellStyle name="Followed Hyperlink" xfId="5817" builtinId="9" hidden="1"/>
    <cellStyle name="Followed Hyperlink" xfId="5813" builtinId="9" hidden="1"/>
    <cellStyle name="Followed Hyperlink" xfId="5809" builtinId="9" hidden="1"/>
    <cellStyle name="Followed Hyperlink" xfId="5805" builtinId="9" hidden="1"/>
    <cellStyle name="Followed Hyperlink" xfId="5801" builtinId="9" hidden="1"/>
    <cellStyle name="Followed Hyperlink" xfId="5797" builtinId="9" hidden="1"/>
    <cellStyle name="Followed Hyperlink" xfId="5793" builtinId="9" hidden="1"/>
    <cellStyle name="Followed Hyperlink" xfId="5789" builtinId="9" hidden="1"/>
    <cellStyle name="Followed Hyperlink" xfId="5785" builtinId="9" hidden="1"/>
    <cellStyle name="Followed Hyperlink" xfId="5781" builtinId="9" hidden="1"/>
    <cellStyle name="Followed Hyperlink" xfId="5777" builtinId="9" hidden="1"/>
    <cellStyle name="Followed Hyperlink" xfId="5773" builtinId="9" hidden="1"/>
    <cellStyle name="Followed Hyperlink" xfId="5769" builtinId="9" hidden="1"/>
    <cellStyle name="Followed Hyperlink" xfId="5765" builtinId="9" hidden="1"/>
    <cellStyle name="Followed Hyperlink" xfId="5761" builtinId="9" hidden="1"/>
    <cellStyle name="Followed Hyperlink" xfId="5757" builtinId="9" hidden="1"/>
    <cellStyle name="Followed Hyperlink" xfId="5753" builtinId="9" hidden="1"/>
    <cellStyle name="Followed Hyperlink" xfId="5749" builtinId="9" hidden="1"/>
    <cellStyle name="Followed Hyperlink" xfId="5745" builtinId="9" hidden="1"/>
    <cellStyle name="Followed Hyperlink" xfId="5741" builtinId="9" hidden="1"/>
    <cellStyle name="Followed Hyperlink" xfId="5737" builtinId="9" hidden="1"/>
    <cellStyle name="Followed Hyperlink" xfId="5733" builtinId="9" hidden="1"/>
    <cellStyle name="Followed Hyperlink" xfId="5729" builtinId="9" hidden="1"/>
    <cellStyle name="Followed Hyperlink" xfId="5725" builtinId="9" hidden="1"/>
    <cellStyle name="Followed Hyperlink" xfId="5721" builtinId="9" hidden="1"/>
    <cellStyle name="Followed Hyperlink" xfId="5717" builtinId="9" hidden="1"/>
    <cellStyle name="Followed Hyperlink" xfId="5713" builtinId="9" hidden="1"/>
    <cellStyle name="Followed Hyperlink" xfId="5709" builtinId="9" hidden="1"/>
    <cellStyle name="Followed Hyperlink" xfId="5705" builtinId="9" hidden="1"/>
    <cellStyle name="Followed Hyperlink" xfId="5701" builtinId="9" hidden="1"/>
    <cellStyle name="Followed Hyperlink" xfId="5697" builtinId="9" hidden="1"/>
    <cellStyle name="Followed Hyperlink" xfId="5693" builtinId="9" hidden="1"/>
    <cellStyle name="Followed Hyperlink" xfId="5689" builtinId="9" hidden="1"/>
    <cellStyle name="Followed Hyperlink" xfId="5685" builtinId="9" hidden="1"/>
    <cellStyle name="Followed Hyperlink" xfId="5681" builtinId="9" hidden="1"/>
    <cellStyle name="Followed Hyperlink" xfId="5677" builtinId="9" hidden="1"/>
    <cellStyle name="Followed Hyperlink" xfId="5673" builtinId="9" hidden="1"/>
    <cellStyle name="Followed Hyperlink" xfId="5669" builtinId="9" hidden="1"/>
    <cellStyle name="Followed Hyperlink" xfId="5665" builtinId="9" hidden="1"/>
    <cellStyle name="Followed Hyperlink" xfId="5661" builtinId="9" hidden="1"/>
    <cellStyle name="Followed Hyperlink" xfId="5657" builtinId="9" hidden="1"/>
    <cellStyle name="Followed Hyperlink" xfId="5653" builtinId="9" hidden="1"/>
    <cellStyle name="Followed Hyperlink" xfId="5649" builtinId="9" hidden="1"/>
    <cellStyle name="Followed Hyperlink" xfId="5645" builtinId="9" hidden="1"/>
    <cellStyle name="Followed Hyperlink" xfId="5641" builtinId="9" hidden="1"/>
    <cellStyle name="Followed Hyperlink" xfId="5637" builtinId="9" hidden="1"/>
    <cellStyle name="Followed Hyperlink" xfId="5633" builtinId="9" hidden="1"/>
    <cellStyle name="Followed Hyperlink" xfId="5629" builtinId="9" hidden="1"/>
    <cellStyle name="Followed Hyperlink" xfId="5625" builtinId="9" hidden="1"/>
    <cellStyle name="Followed Hyperlink" xfId="5621" builtinId="9" hidden="1"/>
    <cellStyle name="Followed Hyperlink" xfId="5617" builtinId="9" hidden="1"/>
    <cellStyle name="Followed Hyperlink" xfId="5613" builtinId="9" hidden="1"/>
    <cellStyle name="Followed Hyperlink" xfId="5609" builtinId="9" hidden="1"/>
    <cellStyle name="Followed Hyperlink" xfId="5605" builtinId="9" hidden="1"/>
    <cellStyle name="Followed Hyperlink" xfId="5601" builtinId="9" hidden="1"/>
    <cellStyle name="Followed Hyperlink" xfId="5597" builtinId="9" hidden="1"/>
    <cellStyle name="Followed Hyperlink" xfId="5593" builtinId="9" hidden="1"/>
    <cellStyle name="Followed Hyperlink" xfId="5589" builtinId="9" hidden="1"/>
    <cellStyle name="Followed Hyperlink" xfId="5585" builtinId="9" hidden="1"/>
    <cellStyle name="Followed Hyperlink" xfId="5581" builtinId="9" hidden="1"/>
    <cellStyle name="Followed Hyperlink" xfId="5577" builtinId="9" hidden="1"/>
    <cellStyle name="Followed Hyperlink" xfId="5573" builtinId="9" hidden="1"/>
    <cellStyle name="Followed Hyperlink" xfId="5569" builtinId="9" hidden="1"/>
    <cellStyle name="Followed Hyperlink" xfId="5565" builtinId="9" hidden="1"/>
    <cellStyle name="Followed Hyperlink" xfId="5561" builtinId="9" hidden="1"/>
    <cellStyle name="Followed Hyperlink" xfId="5557" builtinId="9" hidden="1"/>
    <cellStyle name="Followed Hyperlink" xfId="5553" builtinId="9" hidden="1"/>
    <cellStyle name="Followed Hyperlink" xfId="5549" builtinId="9" hidden="1"/>
    <cellStyle name="Followed Hyperlink" xfId="5545" builtinId="9" hidden="1"/>
    <cellStyle name="Followed Hyperlink" xfId="5541" builtinId="9" hidden="1"/>
    <cellStyle name="Followed Hyperlink" xfId="5537" builtinId="9" hidden="1"/>
    <cellStyle name="Followed Hyperlink" xfId="5533" builtinId="9" hidden="1"/>
    <cellStyle name="Followed Hyperlink" xfId="5529" builtinId="9" hidden="1"/>
    <cellStyle name="Followed Hyperlink" xfId="5525" builtinId="9" hidden="1"/>
    <cellStyle name="Followed Hyperlink" xfId="5521" builtinId="9" hidden="1"/>
    <cellStyle name="Followed Hyperlink" xfId="5517" builtinId="9" hidden="1"/>
    <cellStyle name="Followed Hyperlink" xfId="5513" builtinId="9" hidden="1"/>
    <cellStyle name="Followed Hyperlink" xfId="5509" builtinId="9" hidden="1"/>
    <cellStyle name="Followed Hyperlink" xfId="5505" builtinId="9" hidden="1"/>
    <cellStyle name="Followed Hyperlink" xfId="5501" builtinId="9" hidden="1"/>
    <cellStyle name="Followed Hyperlink" xfId="5497" builtinId="9" hidden="1"/>
    <cellStyle name="Followed Hyperlink" xfId="5493" builtinId="9" hidden="1"/>
    <cellStyle name="Followed Hyperlink" xfId="5489" builtinId="9" hidden="1"/>
    <cellStyle name="Followed Hyperlink" xfId="5485" builtinId="9" hidden="1"/>
    <cellStyle name="Followed Hyperlink" xfId="5481" builtinId="9" hidden="1"/>
    <cellStyle name="Followed Hyperlink" xfId="5477" builtinId="9" hidden="1"/>
    <cellStyle name="Followed Hyperlink" xfId="5473" builtinId="9" hidden="1"/>
    <cellStyle name="Followed Hyperlink" xfId="5469" builtinId="9" hidden="1"/>
    <cellStyle name="Followed Hyperlink" xfId="5465" builtinId="9" hidden="1"/>
    <cellStyle name="Followed Hyperlink" xfId="5461" builtinId="9" hidden="1"/>
    <cellStyle name="Followed Hyperlink" xfId="5457" builtinId="9" hidden="1"/>
    <cellStyle name="Followed Hyperlink" xfId="5453" builtinId="9" hidden="1"/>
    <cellStyle name="Followed Hyperlink" xfId="5449" builtinId="9" hidden="1"/>
    <cellStyle name="Followed Hyperlink" xfId="5445" builtinId="9" hidden="1"/>
    <cellStyle name="Followed Hyperlink" xfId="5441" builtinId="9" hidden="1"/>
    <cellStyle name="Followed Hyperlink" xfId="5437" builtinId="9" hidden="1"/>
    <cellStyle name="Followed Hyperlink" xfId="5433" builtinId="9" hidden="1"/>
    <cellStyle name="Followed Hyperlink" xfId="5429" builtinId="9" hidden="1"/>
    <cellStyle name="Followed Hyperlink" xfId="5425" builtinId="9" hidden="1"/>
    <cellStyle name="Followed Hyperlink" xfId="5421" builtinId="9" hidden="1"/>
    <cellStyle name="Followed Hyperlink" xfId="5417" builtinId="9" hidden="1"/>
    <cellStyle name="Followed Hyperlink" xfId="5413" builtinId="9" hidden="1"/>
    <cellStyle name="Followed Hyperlink" xfId="5409" builtinId="9" hidden="1"/>
    <cellStyle name="Followed Hyperlink" xfId="5405" builtinId="9" hidden="1"/>
    <cellStyle name="Followed Hyperlink" xfId="5401" builtinId="9" hidden="1"/>
    <cellStyle name="Followed Hyperlink" xfId="5397" builtinId="9" hidden="1"/>
    <cellStyle name="Followed Hyperlink" xfId="5393" builtinId="9" hidden="1"/>
    <cellStyle name="Followed Hyperlink" xfId="5389" builtinId="9" hidden="1"/>
    <cellStyle name="Followed Hyperlink" xfId="5385" builtinId="9" hidden="1"/>
    <cellStyle name="Followed Hyperlink" xfId="5381" builtinId="9" hidden="1"/>
    <cellStyle name="Followed Hyperlink" xfId="5377" builtinId="9" hidden="1"/>
    <cellStyle name="Followed Hyperlink" xfId="5373" builtinId="9" hidden="1"/>
    <cellStyle name="Followed Hyperlink" xfId="5369" builtinId="9" hidden="1"/>
    <cellStyle name="Followed Hyperlink" xfId="5365" builtinId="9" hidden="1"/>
    <cellStyle name="Followed Hyperlink" xfId="5361" builtinId="9" hidden="1"/>
    <cellStyle name="Followed Hyperlink" xfId="5357" builtinId="9" hidden="1"/>
    <cellStyle name="Followed Hyperlink" xfId="5353" builtinId="9" hidden="1"/>
    <cellStyle name="Followed Hyperlink" xfId="5349" builtinId="9" hidden="1"/>
    <cellStyle name="Followed Hyperlink" xfId="5345" builtinId="9" hidden="1"/>
    <cellStyle name="Followed Hyperlink" xfId="5341" builtinId="9" hidden="1"/>
    <cellStyle name="Followed Hyperlink" xfId="5337" builtinId="9" hidden="1"/>
    <cellStyle name="Followed Hyperlink" xfId="5333" builtinId="9" hidden="1"/>
    <cellStyle name="Followed Hyperlink" xfId="5329" builtinId="9" hidden="1"/>
    <cellStyle name="Followed Hyperlink" xfId="5325" builtinId="9" hidden="1"/>
    <cellStyle name="Followed Hyperlink" xfId="5321" builtinId="9" hidden="1"/>
    <cellStyle name="Followed Hyperlink" xfId="5317" builtinId="9" hidden="1"/>
    <cellStyle name="Followed Hyperlink" xfId="5313" builtinId="9" hidden="1"/>
    <cellStyle name="Followed Hyperlink" xfId="5309" builtinId="9" hidden="1"/>
    <cellStyle name="Followed Hyperlink" xfId="5305" builtinId="9" hidden="1"/>
    <cellStyle name="Followed Hyperlink" xfId="5301" builtinId="9" hidden="1"/>
    <cellStyle name="Followed Hyperlink" xfId="5297" builtinId="9" hidden="1"/>
    <cellStyle name="Followed Hyperlink" xfId="5293" builtinId="9" hidden="1"/>
    <cellStyle name="Followed Hyperlink" xfId="5289" builtinId="9" hidden="1"/>
    <cellStyle name="Followed Hyperlink" xfId="5285" builtinId="9" hidden="1"/>
    <cellStyle name="Followed Hyperlink" xfId="5281" builtinId="9" hidden="1"/>
    <cellStyle name="Followed Hyperlink" xfId="5277" builtinId="9" hidden="1"/>
    <cellStyle name="Followed Hyperlink" xfId="5273" builtinId="9" hidden="1"/>
    <cellStyle name="Followed Hyperlink" xfId="5269" builtinId="9" hidden="1"/>
    <cellStyle name="Followed Hyperlink" xfId="5265" builtinId="9" hidden="1"/>
    <cellStyle name="Followed Hyperlink" xfId="5261" builtinId="9" hidden="1"/>
    <cellStyle name="Followed Hyperlink" xfId="5257" builtinId="9" hidden="1"/>
    <cellStyle name="Followed Hyperlink" xfId="5253" builtinId="9" hidden="1"/>
    <cellStyle name="Followed Hyperlink" xfId="5249" builtinId="9" hidden="1"/>
    <cellStyle name="Followed Hyperlink" xfId="5245" builtinId="9" hidden="1"/>
    <cellStyle name="Followed Hyperlink" xfId="5241" builtinId="9" hidden="1"/>
    <cellStyle name="Followed Hyperlink" xfId="5237" builtinId="9" hidden="1"/>
    <cellStyle name="Followed Hyperlink" xfId="5233" builtinId="9" hidden="1"/>
    <cellStyle name="Followed Hyperlink" xfId="5229" builtinId="9" hidden="1"/>
    <cellStyle name="Followed Hyperlink" xfId="5225" builtinId="9" hidden="1"/>
    <cellStyle name="Followed Hyperlink" xfId="5221" builtinId="9" hidden="1"/>
    <cellStyle name="Followed Hyperlink" xfId="5217" builtinId="9" hidden="1"/>
    <cellStyle name="Followed Hyperlink" xfId="5213" builtinId="9" hidden="1"/>
    <cellStyle name="Followed Hyperlink" xfId="5209" builtinId="9" hidden="1"/>
    <cellStyle name="Followed Hyperlink" xfId="5205" builtinId="9" hidden="1"/>
    <cellStyle name="Followed Hyperlink" xfId="5201" builtinId="9" hidden="1"/>
    <cellStyle name="Followed Hyperlink" xfId="5197" builtinId="9" hidden="1"/>
    <cellStyle name="Followed Hyperlink" xfId="5193" builtinId="9" hidden="1"/>
    <cellStyle name="Followed Hyperlink" xfId="5189" builtinId="9" hidden="1"/>
    <cellStyle name="Followed Hyperlink" xfId="5185" builtinId="9" hidden="1"/>
    <cellStyle name="Followed Hyperlink" xfId="5181" builtinId="9" hidden="1"/>
    <cellStyle name="Followed Hyperlink" xfId="5177" builtinId="9" hidden="1"/>
    <cellStyle name="Followed Hyperlink" xfId="5173" builtinId="9" hidden="1"/>
    <cellStyle name="Followed Hyperlink" xfId="5169" builtinId="9" hidden="1"/>
    <cellStyle name="Followed Hyperlink" xfId="5165" builtinId="9" hidden="1"/>
    <cellStyle name="Followed Hyperlink" xfId="5161" builtinId="9" hidden="1"/>
    <cellStyle name="Followed Hyperlink" xfId="5157" builtinId="9" hidden="1"/>
    <cellStyle name="Followed Hyperlink" xfId="5153" builtinId="9" hidden="1"/>
    <cellStyle name="Followed Hyperlink" xfId="5149" builtinId="9" hidden="1"/>
    <cellStyle name="Followed Hyperlink" xfId="5145" builtinId="9" hidden="1"/>
    <cellStyle name="Followed Hyperlink" xfId="5141" builtinId="9" hidden="1"/>
    <cellStyle name="Followed Hyperlink" xfId="5137" builtinId="9" hidden="1"/>
    <cellStyle name="Followed Hyperlink" xfId="5133" builtinId="9" hidden="1"/>
    <cellStyle name="Followed Hyperlink" xfId="5129" builtinId="9" hidden="1"/>
    <cellStyle name="Followed Hyperlink" xfId="5125" builtinId="9" hidden="1"/>
    <cellStyle name="Followed Hyperlink" xfId="5121" builtinId="9" hidden="1"/>
    <cellStyle name="Followed Hyperlink" xfId="5117" builtinId="9" hidden="1"/>
    <cellStyle name="Followed Hyperlink" xfId="5113" builtinId="9" hidden="1"/>
    <cellStyle name="Followed Hyperlink" xfId="5109" builtinId="9" hidden="1"/>
    <cellStyle name="Followed Hyperlink" xfId="5105" builtinId="9" hidden="1"/>
    <cellStyle name="Followed Hyperlink" xfId="5101" builtinId="9" hidden="1"/>
    <cellStyle name="Followed Hyperlink" xfId="5097" builtinId="9" hidden="1"/>
    <cellStyle name="Followed Hyperlink" xfId="5093" builtinId="9" hidden="1"/>
    <cellStyle name="Followed Hyperlink" xfId="5089" builtinId="9" hidden="1"/>
    <cellStyle name="Followed Hyperlink" xfId="5085" builtinId="9" hidden="1"/>
    <cellStyle name="Followed Hyperlink" xfId="5081" builtinId="9" hidden="1"/>
    <cellStyle name="Followed Hyperlink" xfId="5077" builtinId="9" hidden="1"/>
    <cellStyle name="Followed Hyperlink" xfId="5073" builtinId="9" hidden="1"/>
    <cellStyle name="Followed Hyperlink" xfId="5069" builtinId="9" hidden="1"/>
    <cellStyle name="Followed Hyperlink" xfId="5065" builtinId="9" hidden="1"/>
    <cellStyle name="Followed Hyperlink" xfId="5060" builtinId="9" hidden="1"/>
    <cellStyle name="Followed Hyperlink" xfId="5056" builtinId="9" hidden="1"/>
    <cellStyle name="Followed Hyperlink" xfId="5052" builtinId="9" hidden="1"/>
    <cellStyle name="Followed Hyperlink" xfId="5048" builtinId="9" hidden="1"/>
    <cellStyle name="Followed Hyperlink" xfId="5044" builtinId="9" hidden="1"/>
    <cellStyle name="Followed Hyperlink" xfId="5040" builtinId="9" hidden="1"/>
    <cellStyle name="Followed Hyperlink" xfId="5036" builtinId="9" hidden="1"/>
    <cellStyle name="Followed Hyperlink" xfId="5032" builtinId="9" hidden="1"/>
    <cellStyle name="Followed Hyperlink" xfId="5028" builtinId="9" hidden="1"/>
    <cellStyle name="Followed Hyperlink" xfId="5024" builtinId="9" hidden="1"/>
    <cellStyle name="Followed Hyperlink" xfId="5020" builtinId="9" hidden="1"/>
    <cellStyle name="Followed Hyperlink" xfId="5016" builtinId="9" hidden="1"/>
    <cellStyle name="Followed Hyperlink" xfId="5012" builtinId="9" hidden="1"/>
    <cellStyle name="Followed Hyperlink" xfId="5008" builtinId="9" hidden="1"/>
    <cellStyle name="Followed Hyperlink" xfId="5004" builtinId="9" hidden="1"/>
    <cellStyle name="Followed Hyperlink" xfId="5000" builtinId="9" hidden="1"/>
    <cellStyle name="Followed Hyperlink" xfId="4996" builtinId="9" hidden="1"/>
    <cellStyle name="Followed Hyperlink" xfId="4992" builtinId="9" hidden="1"/>
    <cellStyle name="Followed Hyperlink" xfId="4988" builtinId="9" hidden="1"/>
    <cellStyle name="Followed Hyperlink" xfId="4984" builtinId="9" hidden="1"/>
    <cellStyle name="Followed Hyperlink" xfId="4980" builtinId="9" hidden="1"/>
    <cellStyle name="Followed Hyperlink" xfId="4976" builtinId="9" hidden="1"/>
    <cellStyle name="Followed Hyperlink" xfId="4972" builtinId="9" hidden="1"/>
    <cellStyle name="Followed Hyperlink" xfId="4968" builtinId="9" hidden="1"/>
    <cellStyle name="Followed Hyperlink" xfId="4964" builtinId="9" hidden="1"/>
    <cellStyle name="Followed Hyperlink" xfId="4960" builtinId="9" hidden="1"/>
    <cellStyle name="Followed Hyperlink" xfId="4956" builtinId="9" hidden="1"/>
    <cellStyle name="Followed Hyperlink" xfId="4952" builtinId="9" hidden="1"/>
    <cellStyle name="Followed Hyperlink" xfId="4948" builtinId="9" hidden="1"/>
    <cellStyle name="Followed Hyperlink" xfId="4944" builtinId="9" hidden="1"/>
    <cellStyle name="Followed Hyperlink" xfId="4940" builtinId="9" hidden="1"/>
    <cellStyle name="Followed Hyperlink" xfId="4936" builtinId="9" hidden="1"/>
    <cellStyle name="Followed Hyperlink" xfId="4932" builtinId="9" hidden="1"/>
    <cellStyle name="Followed Hyperlink" xfId="4928" builtinId="9" hidden="1"/>
    <cellStyle name="Followed Hyperlink" xfId="4924" builtinId="9" hidden="1"/>
    <cellStyle name="Followed Hyperlink" xfId="4920" builtinId="9" hidden="1"/>
    <cellStyle name="Followed Hyperlink" xfId="4916" builtinId="9" hidden="1"/>
    <cellStyle name="Followed Hyperlink" xfId="4912" builtinId="9" hidden="1"/>
    <cellStyle name="Followed Hyperlink" xfId="4908" builtinId="9" hidden="1"/>
    <cellStyle name="Followed Hyperlink" xfId="4903" builtinId="9" hidden="1"/>
    <cellStyle name="Followed Hyperlink" xfId="4899" builtinId="9" hidden="1"/>
    <cellStyle name="Followed Hyperlink" xfId="4895" builtinId="9" hidden="1"/>
    <cellStyle name="Followed Hyperlink" xfId="4891" builtinId="9" hidden="1"/>
    <cellStyle name="Followed Hyperlink" xfId="4887" builtinId="9" hidden="1"/>
    <cellStyle name="Followed Hyperlink" xfId="4883" builtinId="9" hidden="1"/>
    <cellStyle name="Followed Hyperlink" xfId="4879" builtinId="9" hidden="1"/>
    <cellStyle name="Followed Hyperlink" xfId="4875" builtinId="9" hidden="1"/>
    <cellStyle name="Followed Hyperlink" xfId="4871" builtinId="9" hidden="1"/>
    <cellStyle name="Followed Hyperlink" xfId="4867" builtinId="9" hidden="1"/>
    <cellStyle name="Followed Hyperlink" xfId="4863" builtinId="9" hidden="1"/>
    <cellStyle name="Followed Hyperlink" xfId="4859" builtinId="9" hidden="1"/>
    <cellStyle name="Followed Hyperlink" xfId="4855" builtinId="9" hidden="1"/>
    <cellStyle name="Followed Hyperlink" xfId="4851" builtinId="9" hidden="1"/>
    <cellStyle name="Followed Hyperlink" xfId="4847" builtinId="9" hidden="1"/>
    <cellStyle name="Followed Hyperlink" xfId="4843" builtinId="9" hidden="1"/>
    <cellStyle name="Followed Hyperlink" xfId="4839" builtinId="9" hidden="1"/>
    <cellStyle name="Followed Hyperlink" xfId="4835" builtinId="9" hidden="1"/>
    <cellStyle name="Followed Hyperlink" xfId="4831" builtinId="9" hidden="1"/>
    <cellStyle name="Followed Hyperlink" xfId="4827" builtinId="9" hidden="1"/>
    <cellStyle name="Followed Hyperlink" xfId="4823" builtinId="9" hidden="1"/>
    <cellStyle name="Followed Hyperlink" xfId="4819" builtinId="9" hidden="1"/>
    <cellStyle name="Followed Hyperlink" xfId="4815" builtinId="9" hidden="1"/>
    <cellStyle name="Followed Hyperlink" xfId="4811" builtinId="9" hidden="1"/>
    <cellStyle name="Followed Hyperlink" xfId="4807" builtinId="9" hidden="1"/>
    <cellStyle name="Followed Hyperlink" xfId="4803" builtinId="9" hidden="1"/>
    <cellStyle name="Followed Hyperlink" xfId="4799" builtinId="9" hidden="1"/>
    <cellStyle name="Followed Hyperlink" xfId="4795" builtinId="9" hidden="1"/>
    <cellStyle name="Followed Hyperlink" xfId="4791" builtinId="9" hidden="1"/>
    <cellStyle name="Followed Hyperlink" xfId="4787" builtinId="9" hidden="1"/>
    <cellStyle name="Followed Hyperlink" xfId="4783" builtinId="9" hidden="1"/>
    <cellStyle name="Followed Hyperlink" xfId="4779" builtinId="9" hidden="1"/>
    <cellStyle name="Followed Hyperlink" xfId="4775" builtinId="9" hidden="1"/>
    <cellStyle name="Followed Hyperlink" xfId="4771" builtinId="9" hidden="1"/>
    <cellStyle name="Followed Hyperlink" xfId="4767" builtinId="9" hidden="1"/>
    <cellStyle name="Followed Hyperlink" xfId="4763" builtinId="9" hidden="1"/>
    <cellStyle name="Followed Hyperlink" xfId="4759" builtinId="9" hidden="1"/>
    <cellStyle name="Followed Hyperlink" xfId="4755" builtinId="9" hidden="1"/>
    <cellStyle name="Followed Hyperlink" xfId="4751" builtinId="9" hidden="1"/>
    <cellStyle name="Followed Hyperlink" xfId="4747" builtinId="9" hidden="1"/>
    <cellStyle name="Followed Hyperlink" xfId="4743" builtinId="9" hidden="1"/>
    <cellStyle name="Followed Hyperlink" xfId="4739" builtinId="9" hidden="1"/>
    <cellStyle name="Followed Hyperlink" xfId="4735" builtinId="9" hidden="1"/>
    <cellStyle name="Followed Hyperlink" xfId="4731" builtinId="9" hidden="1"/>
    <cellStyle name="Followed Hyperlink" xfId="4727" builtinId="9" hidden="1"/>
    <cellStyle name="Followed Hyperlink" xfId="4723" builtinId="9" hidden="1"/>
    <cellStyle name="Followed Hyperlink" xfId="4719" builtinId="9" hidden="1"/>
    <cellStyle name="Followed Hyperlink" xfId="4715" builtinId="9" hidden="1"/>
    <cellStyle name="Followed Hyperlink" xfId="4711" builtinId="9" hidden="1"/>
    <cellStyle name="Followed Hyperlink" xfId="4707" builtinId="9" hidden="1"/>
    <cellStyle name="Followed Hyperlink" xfId="4703" builtinId="9" hidden="1"/>
    <cellStyle name="Followed Hyperlink" xfId="4699" builtinId="9" hidden="1"/>
    <cellStyle name="Followed Hyperlink" xfId="4695" builtinId="9" hidden="1"/>
    <cellStyle name="Followed Hyperlink" xfId="4691" builtinId="9" hidden="1"/>
    <cellStyle name="Followed Hyperlink" xfId="4687" builtinId="9" hidden="1"/>
    <cellStyle name="Followed Hyperlink" xfId="4683" builtinId="9" hidden="1"/>
    <cellStyle name="Followed Hyperlink" xfId="4679" builtinId="9" hidden="1"/>
    <cellStyle name="Followed Hyperlink" xfId="4675" builtinId="9" hidden="1"/>
    <cellStyle name="Followed Hyperlink" xfId="4671" builtinId="9" hidden="1"/>
    <cellStyle name="Followed Hyperlink" xfId="4667" builtinId="9" hidden="1"/>
    <cellStyle name="Followed Hyperlink" xfId="4663" builtinId="9" hidden="1"/>
    <cellStyle name="Followed Hyperlink" xfId="4659" builtinId="9" hidden="1"/>
    <cellStyle name="Followed Hyperlink" xfId="4655" builtinId="9" hidden="1"/>
    <cellStyle name="Followed Hyperlink" xfId="4651" builtinId="9" hidden="1"/>
    <cellStyle name="Followed Hyperlink" xfId="4647" builtinId="9" hidden="1"/>
    <cellStyle name="Followed Hyperlink" xfId="4643" builtinId="9" hidden="1"/>
    <cellStyle name="Followed Hyperlink" xfId="4639" builtinId="9" hidden="1"/>
    <cellStyle name="Followed Hyperlink" xfId="4635" builtinId="9" hidden="1"/>
    <cellStyle name="Followed Hyperlink" xfId="4631" builtinId="9" hidden="1"/>
    <cellStyle name="Followed Hyperlink" xfId="4627" builtinId="9" hidden="1"/>
    <cellStyle name="Followed Hyperlink" xfId="4623" builtinId="9" hidden="1"/>
    <cellStyle name="Followed Hyperlink" xfId="4619" builtinId="9" hidden="1"/>
    <cellStyle name="Followed Hyperlink" xfId="4615" builtinId="9" hidden="1"/>
    <cellStyle name="Followed Hyperlink" xfId="4611" builtinId="9" hidden="1"/>
    <cellStyle name="Followed Hyperlink" xfId="4607" builtinId="9" hidden="1"/>
    <cellStyle name="Followed Hyperlink" xfId="4603" builtinId="9" hidden="1"/>
    <cellStyle name="Followed Hyperlink" xfId="4599" builtinId="9" hidden="1"/>
    <cellStyle name="Followed Hyperlink" xfId="4595" builtinId="9" hidden="1"/>
    <cellStyle name="Followed Hyperlink" xfId="4591" builtinId="9" hidden="1"/>
    <cellStyle name="Followed Hyperlink" xfId="4587" builtinId="9" hidden="1"/>
    <cellStyle name="Followed Hyperlink" xfId="4583" builtinId="9" hidden="1"/>
    <cellStyle name="Followed Hyperlink" xfId="4579" builtinId="9" hidden="1"/>
    <cellStyle name="Followed Hyperlink" xfId="4575" builtinId="9" hidden="1"/>
    <cellStyle name="Followed Hyperlink" xfId="4571" builtinId="9" hidden="1"/>
    <cellStyle name="Followed Hyperlink" xfId="4567" builtinId="9" hidden="1"/>
    <cellStyle name="Followed Hyperlink" xfId="4563" builtinId="9" hidden="1"/>
    <cellStyle name="Followed Hyperlink" xfId="4559" builtinId="9" hidden="1"/>
    <cellStyle name="Followed Hyperlink" xfId="4555" builtinId="9" hidden="1"/>
    <cellStyle name="Followed Hyperlink" xfId="4551" builtinId="9" hidden="1"/>
    <cellStyle name="Followed Hyperlink" xfId="4547" builtinId="9" hidden="1"/>
    <cellStyle name="Followed Hyperlink" xfId="4543" builtinId="9" hidden="1"/>
    <cellStyle name="Followed Hyperlink" xfId="4539" builtinId="9" hidden="1"/>
    <cellStyle name="Followed Hyperlink" xfId="4535" builtinId="9" hidden="1"/>
    <cellStyle name="Followed Hyperlink" xfId="4531" builtinId="9" hidden="1"/>
    <cellStyle name="Followed Hyperlink" xfId="4527" builtinId="9" hidden="1"/>
    <cellStyle name="Followed Hyperlink" xfId="4523" builtinId="9" hidden="1"/>
    <cellStyle name="Followed Hyperlink" xfId="4519" builtinId="9" hidden="1"/>
    <cellStyle name="Followed Hyperlink" xfId="4515" builtinId="9" hidden="1"/>
    <cellStyle name="Followed Hyperlink" xfId="4511" builtinId="9" hidden="1"/>
    <cellStyle name="Followed Hyperlink" xfId="4507" builtinId="9" hidden="1"/>
    <cellStyle name="Followed Hyperlink" xfId="4503" builtinId="9" hidden="1"/>
    <cellStyle name="Followed Hyperlink" xfId="4499" builtinId="9" hidden="1"/>
    <cellStyle name="Followed Hyperlink" xfId="4495" builtinId="9" hidden="1"/>
    <cellStyle name="Followed Hyperlink" xfId="4491" builtinId="9" hidden="1"/>
    <cellStyle name="Followed Hyperlink" xfId="4487" builtinId="9" hidden="1"/>
    <cellStyle name="Followed Hyperlink" xfId="4483" builtinId="9" hidden="1"/>
    <cellStyle name="Followed Hyperlink" xfId="4479" builtinId="9" hidden="1"/>
    <cellStyle name="Followed Hyperlink" xfId="4475" builtinId="9" hidden="1"/>
    <cellStyle name="Followed Hyperlink" xfId="4471" builtinId="9" hidden="1"/>
    <cellStyle name="Followed Hyperlink" xfId="4467" builtinId="9" hidden="1"/>
    <cellStyle name="Followed Hyperlink" xfId="4463" builtinId="9" hidden="1"/>
    <cellStyle name="Followed Hyperlink" xfId="4459" builtinId="9" hidden="1"/>
    <cellStyle name="Followed Hyperlink" xfId="4455" builtinId="9" hidden="1"/>
    <cellStyle name="Followed Hyperlink" xfId="4451" builtinId="9" hidden="1"/>
    <cellStyle name="Followed Hyperlink" xfId="4447" builtinId="9" hidden="1"/>
    <cellStyle name="Followed Hyperlink" xfId="4443" builtinId="9" hidden="1"/>
    <cellStyle name="Followed Hyperlink" xfId="4439" builtinId="9" hidden="1"/>
    <cellStyle name="Followed Hyperlink" xfId="4435" builtinId="9" hidden="1"/>
    <cellStyle name="Followed Hyperlink" xfId="4431" builtinId="9" hidden="1"/>
    <cellStyle name="Followed Hyperlink" xfId="4427" builtinId="9" hidden="1"/>
    <cellStyle name="Followed Hyperlink" xfId="4423" builtinId="9" hidden="1"/>
    <cellStyle name="Followed Hyperlink" xfId="4419" builtinId="9" hidden="1"/>
    <cellStyle name="Followed Hyperlink" xfId="4414" builtinId="9" hidden="1"/>
    <cellStyle name="Followed Hyperlink" xfId="4410" builtinId="9" hidden="1"/>
    <cellStyle name="Followed Hyperlink" xfId="4406" builtinId="9" hidden="1"/>
    <cellStyle name="Followed Hyperlink" xfId="4402" builtinId="9" hidden="1"/>
    <cellStyle name="Followed Hyperlink" xfId="4398" builtinId="9" hidden="1"/>
    <cellStyle name="Followed Hyperlink" xfId="4394" builtinId="9" hidden="1"/>
    <cellStyle name="Followed Hyperlink" xfId="4390" builtinId="9" hidden="1"/>
    <cellStyle name="Followed Hyperlink" xfId="4386" builtinId="9" hidden="1"/>
    <cellStyle name="Followed Hyperlink" xfId="4382" builtinId="9" hidden="1"/>
    <cellStyle name="Followed Hyperlink" xfId="4378" builtinId="9" hidden="1"/>
    <cellStyle name="Followed Hyperlink" xfId="4374" builtinId="9" hidden="1"/>
    <cellStyle name="Followed Hyperlink" xfId="4370" builtinId="9" hidden="1"/>
    <cellStyle name="Followed Hyperlink" xfId="4366" builtinId="9" hidden="1"/>
    <cellStyle name="Followed Hyperlink" xfId="4362" builtinId="9" hidden="1"/>
    <cellStyle name="Followed Hyperlink" xfId="4358" builtinId="9" hidden="1"/>
    <cellStyle name="Followed Hyperlink" xfId="4354" builtinId="9" hidden="1"/>
    <cellStyle name="Followed Hyperlink" xfId="4350" builtinId="9" hidden="1"/>
    <cellStyle name="Followed Hyperlink" xfId="4346" builtinId="9" hidden="1"/>
    <cellStyle name="Followed Hyperlink" xfId="4342" builtinId="9" hidden="1"/>
    <cellStyle name="Followed Hyperlink" xfId="4338" builtinId="9" hidden="1"/>
    <cellStyle name="Followed Hyperlink" xfId="4334" builtinId="9" hidden="1"/>
    <cellStyle name="Followed Hyperlink" xfId="4330" builtinId="9" hidden="1"/>
    <cellStyle name="Followed Hyperlink" xfId="4326" builtinId="9" hidden="1"/>
    <cellStyle name="Followed Hyperlink" xfId="4322" builtinId="9" hidden="1"/>
    <cellStyle name="Followed Hyperlink" xfId="4318" builtinId="9" hidden="1"/>
    <cellStyle name="Followed Hyperlink" xfId="4314" builtinId="9" hidden="1"/>
    <cellStyle name="Followed Hyperlink" xfId="4310" builtinId="9" hidden="1"/>
    <cellStyle name="Followed Hyperlink" xfId="4306" builtinId="9" hidden="1"/>
    <cellStyle name="Followed Hyperlink" xfId="4302" builtinId="9" hidden="1"/>
    <cellStyle name="Followed Hyperlink" xfId="4298" builtinId="9" hidden="1"/>
    <cellStyle name="Followed Hyperlink" xfId="4294" builtinId="9" hidden="1"/>
    <cellStyle name="Followed Hyperlink" xfId="4290" builtinId="9" hidden="1"/>
    <cellStyle name="Followed Hyperlink" xfId="4286" builtinId="9" hidden="1"/>
    <cellStyle name="Followed Hyperlink" xfId="4282" builtinId="9" hidden="1"/>
    <cellStyle name="Followed Hyperlink" xfId="4278" builtinId="9" hidden="1"/>
    <cellStyle name="Followed Hyperlink" xfId="4274" builtinId="9" hidden="1"/>
    <cellStyle name="Followed Hyperlink" xfId="4270" builtinId="9" hidden="1"/>
    <cellStyle name="Followed Hyperlink" xfId="4266" builtinId="9" hidden="1"/>
    <cellStyle name="Followed Hyperlink" xfId="4262" builtinId="9" hidden="1"/>
    <cellStyle name="Followed Hyperlink" xfId="4258" builtinId="9" hidden="1"/>
    <cellStyle name="Followed Hyperlink" xfId="4254" builtinId="9" hidden="1"/>
    <cellStyle name="Followed Hyperlink" xfId="4250" builtinId="9" hidden="1"/>
    <cellStyle name="Followed Hyperlink" xfId="4246" builtinId="9" hidden="1"/>
    <cellStyle name="Followed Hyperlink" xfId="4242" builtinId="9" hidden="1"/>
    <cellStyle name="Followed Hyperlink" xfId="4238" builtinId="9" hidden="1"/>
    <cellStyle name="Followed Hyperlink" xfId="4234" builtinId="9" hidden="1"/>
    <cellStyle name="Followed Hyperlink" xfId="4230" builtinId="9" hidden="1"/>
    <cellStyle name="Followed Hyperlink" xfId="4226" builtinId="9" hidden="1"/>
    <cellStyle name="Followed Hyperlink" xfId="4222" builtinId="9" hidden="1"/>
    <cellStyle name="Followed Hyperlink" xfId="4218" builtinId="9" hidden="1"/>
    <cellStyle name="Followed Hyperlink" xfId="4214" builtinId="9" hidden="1"/>
    <cellStyle name="Followed Hyperlink" xfId="4210" builtinId="9" hidden="1"/>
    <cellStyle name="Followed Hyperlink" xfId="4206" builtinId="9" hidden="1"/>
    <cellStyle name="Followed Hyperlink" xfId="4202" builtinId="9" hidden="1"/>
    <cellStyle name="Followed Hyperlink" xfId="4198" builtinId="9" hidden="1"/>
    <cellStyle name="Followed Hyperlink" xfId="4194" builtinId="9" hidden="1"/>
    <cellStyle name="Followed Hyperlink" xfId="4190" builtinId="9" hidden="1"/>
    <cellStyle name="Followed Hyperlink" xfId="4186" builtinId="9" hidden="1"/>
    <cellStyle name="Followed Hyperlink" xfId="4182" builtinId="9" hidden="1"/>
    <cellStyle name="Followed Hyperlink" xfId="4178" builtinId="9" hidden="1"/>
    <cellStyle name="Followed Hyperlink" xfId="4174" builtinId="9" hidden="1"/>
    <cellStyle name="Followed Hyperlink" xfId="4170" builtinId="9" hidden="1"/>
    <cellStyle name="Followed Hyperlink" xfId="4166" builtinId="9" hidden="1"/>
    <cellStyle name="Followed Hyperlink" xfId="4162" builtinId="9" hidden="1"/>
    <cellStyle name="Followed Hyperlink" xfId="4158" builtinId="9" hidden="1"/>
    <cellStyle name="Followed Hyperlink" xfId="4154" builtinId="9" hidden="1"/>
    <cellStyle name="Followed Hyperlink" xfId="4150" builtinId="9" hidden="1"/>
    <cellStyle name="Followed Hyperlink" xfId="4146" builtinId="9" hidden="1"/>
    <cellStyle name="Followed Hyperlink" xfId="4142" builtinId="9" hidden="1"/>
    <cellStyle name="Followed Hyperlink" xfId="4138" builtinId="9" hidden="1"/>
    <cellStyle name="Followed Hyperlink" xfId="4134" builtinId="9" hidden="1"/>
    <cellStyle name="Followed Hyperlink" xfId="4130" builtinId="9" hidden="1"/>
    <cellStyle name="Followed Hyperlink" xfId="4126" builtinId="9" hidden="1"/>
    <cellStyle name="Followed Hyperlink" xfId="4122" builtinId="9" hidden="1"/>
    <cellStyle name="Followed Hyperlink" xfId="4118" builtinId="9" hidden="1"/>
    <cellStyle name="Followed Hyperlink" xfId="4114" builtinId="9" hidden="1"/>
    <cellStyle name="Followed Hyperlink" xfId="4110" builtinId="9" hidden="1"/>
    <cellStyle name="Followed Hyperlink" xfId="4106" builtinId="9" hidden="1"/>
    <cellStyle name="Followed Hyperlink" xfId="4102" builtinId="9" hidden="1"/>
    <cellStyle name="Followed Hyperlink" xfId="4098" builtinId="9" hidden="1"/>
    <cellStyle name="Followed Hyperlink" xfId="4094" builtinId="9" hidden="1"/>
    <cellStyle name="Followed Hyperlink" xfId="4090" builtinId="9" hidden="1"/>
    <cellStyle name="Followed Hyperlink" xfId="4086" builtinId="9" hidden="1"/>
    <cellStyle name="Followed Hyperlink" xfId="4082" builtinId="9" hidden="1"/>
    <cellStyle name="Followed Hyperlink" xfId="4078" builtinId="9" hidden="1"/>
    <cellStyle name="Followed Hyperlink" xfId="4074" builtinId="9" hidden="1"/>
    <cellStyle name="Followed Hyperlink" xfId="4070" builtinId="9" hidden="1"/>
    <cellStyle name="Followed Hyperlink" xfId="4066" builtinId="9" hidden="1"/>
    <cellStyle name="Followed Hyperlink" xfId="4062" builtinId="9" hidden="1"/>
    <cellStyle name="Followed Hyperlink" xfId="4058" builtinId="9" hidden="1"/>
    <cellStyle name="Followed Hyperlink" xfId="4054" builtinId="9" hidden="1"/>
    <cellStyle name="Followed Hyperlink" xfId="4050" builtinId="9" hidden="1"/>
    <cellStyle name="Followed Hyperlink" xfId="4046" builtinId="9" hidden="1"/>
    <cellStyle name="Followed Hyperlink" xfId="4042" builtinId="9" hidden="1"/>
    <cellStyle name="Followed Hyperlink" xfId="4038" builtinId="9" hidden="1"/>
    <cellStyle name="Followed Hyperlink" xfId="4034" builtinId="9" hidden="1"/>
    <cellStyle name="Followed Hyperlink" xfId="4030" builtinId="9" hidden="1"/>
    <cellStyle name="Followed Hyperlink" xfId="4026" builtinId="9" hidden="1"/>
    <cellStyle name="Followed Hyperlink" xfId="4022" builtinId="9" hidden="1"/>
    <cellStyle name="Followed Hyperlink" xfId="4018" builtinId="9" hidden="1"/>
    <cellStyle name="Followed Hyperlink" xfId="4014" builtinId="9" hidden="1"/>
    <cellStyle name="Followed Hyperlink" xfId="4010" builtinId="9" hidden="1"/>
    <cellStyle name="Followed Hyperlink" xfId="4006" builtinId="9" hidden="1"/>
    <cellStyle name="Followed Hyperlink" xfId="4002" builtinId="9" hidden="1"/>
    <cellStyle name="Followed Hyperlink" xfId="3998" builtinId="9" hidden="1"/>
    <cellStyle name="Followed Hyperlink" xfId="3994" builtinId="9" hidden="1"/>
    <cellStyle name="Followed Hyperlink" xfId="3990" builtinId="9" hidden="1"/>
    <cellStyle name="Followed Hyperlink" xfId="3986" builtinId="9" hidden="1"/>
    <cellStyle name="Followed Hyperlink" xfId="3982" builtinId="9" hidden="1"/>
    <cellStyle name="Followed Hyperlink" xfId="3978" builtinId="9" hidden="1"/>
    <cellStyle name="Followed Hyperlink" xfId="3974" builtinId="9" hidden="1"/>
    <cellStyle name="Followed Hyperlink" xfId="3970" builtinId="9" hidden="1"/>
    <cellStyle name="Followed Hyperlink" xfId="3966" builtinId="9" hidden="1"/>
    <cellStyle name="Followed Hyperlink" xfId="3962" builtinId="9" hidden="1"/>
    <cellStyle name="Followed Hyperlink" xfId="3958" builtinId="9" hidden="1"/>
    <cellStyle name="Followed Hyperlink" xfId="3954" builtinId="9" hidden="1"/>
    <cellStyle name="Followed Hyperlink" xfId="3950" builtinId="9" hidden="1"/>
    <cellStyle name="Followed Hyperlink" xfId="3946" builtinId="9" hidden="1"/>
    <cellStyle name="Followed Hyperlink" xfId="3942" builtinId="9" hidden="1"/>
    <cellStyle name="Followed Hyperlink" xfId="3938" builtinId="9" hidden="1"/>
    <cellStyle name="Followed Hyperlink" xfId="3934" builtinId="9" hidden="1"/>
    <cellStyle name="Followed Hyperlink" xfId="3930" builtinId="9" hidden="1"/>
    <cellStyle name="Followed Hyperlink" xfId="3926" builtinId="9" hidden="1"/>
    <cellStyle name="Followed Hyperlink" xfId="3922" builtinId="9" hidden="1"/>
    <cellStyle name="Followed Hyperlink" xfId="3918" builtinId="9" hidden="1"/>
    <cellStyle name="Followed Hyperlink" xfId="3914" builtinId="9" hidden="1"/>
    <cellStyle name="Followed Hyperlink" xfId="3910" builtinId="9" hidden="1"/>
    <cellStyle name="Followed Hyperlink" xfId="3906" builtinId="9" hidden="1"/>
    <cellStyle name="Followed Hyperlink" xfId="3902" builtinId="9" hidden="1"/>
    <cellStyle name="Followed Hyperlink" xfId="3898" builtinId="9" hidden="1"/>
    <cellStyle name="Followed Hyperlink" xfId="3894" builtinId="9" hidden="1"/>
    <cellStyle name="Followed Hyperlink" xfId="3890" builtinId="9" hidden="1"/>
    <cellStyle name="Followed Hyperlink" xfId="3886" builtinId="9" hidden="1"/>
    <cellStyle name="Followed Hyperlink" xfId="3882" builtinId="9" hidden="1"/>
    <cellStyle name="Followed Hyperlink" xfId="3878" builtinId="9" hidden="1"/>
    <cellStyle name="Followed Hyperlink" xfId="3874" builtinId="9" hidden="1"/>
    <cellStyle name="Followed Hyperlink" xfId="3870" builtinId="9" hidden="1"/>
    <cellStyle name="Followed Hyperlink" xfId="3866" builtinId="9" hidden="1"/>
    <cellStyle name="Followed Hyperlink" xfId="3862" builtinId="9" hidden="1"/>
    <cellStyle name="Followed Hyperlink" xfId="3858" builtinId="9" hidden="1"/>
    <cellStyle name="Followed Hyperlink" xfId="3854" builtinId="9" hidden="1"/>
    <cellStyle name="Followed Hyperlink" xfId="3850" builtinId="9" hidden="1"/>
    <cellStyle name="Followed Hyperlink" xfId="3846" builtinId="9" hidden="1"/>
    <cellStyle name="Followed Hyperlink" xfId="3842" builtinId="9" hidden="1"/>
    <cellStyle name="Followed Hyperlink" xfId="3838" builtinId="9" hidden="1"/>
    <cellStyle name="Followed Hyperlink" xfId="3834" builtinId="9" hidden="1"/>
    <cellStyle name="Followed Hyperlink" xfId="3830" builtinId="9" hidden="1"/>
    <cellStyle name="Followed Hyperlink" xfId="3826" builtinId="9" hidden="1"/>
    <cellStyle name="Followed Hyperlink" xfId="3822" builtinId="9" hidden="1"/>
    <cellStyle name="Followed Hyperlink" xfId="3818" builtinId="9" hidden="1"/>
    <cellStyle name="Followed Hyperlink" xfId="3814" builtinId="9" hidden="1"/>
    <cellStyle name="Followed Hyperlink" xfId="3810" builtinId="9" hidden="1"/>
    <cellStyle name="Followed Hyperlink" xfId="3806" builtinId="9" hidden="1"/>
    <cellStyle name="Followed Hyperlink" xfId="3802" builtinId="9" hidden="1"/>
    <cellStyle name="Followed Hyperlink" xfId="3798" builtinId="9" hidden="1"/>
    <cellStyle name="Followed Hyperlink" xfId="3794" builtinId="9" hidden="1"/>
    <cellStyle name="Followed Hyperlink" xfId="3790" builtinId="9" hidden="1"/>
    <cellStyle name="Followed Hyperlink" xfId="3786" builtinId="9" hidden="1"/>
    <cellStyle name="Followed Hyperlink" xfId="3782" builtinId="9" hidden="1"/>
    <cellStyle name="Followed Hyperlink" xfId="3778" builtinId="9" hidden="1"/>
    <cellStyle name="Followed Hyperlink" xfId="3774" builtinId="9" hidden="1"/>
    <cellStyle name="Followed Hyperlink" xfId="3770" builtinId="9" hidden="1"/>
    <cellStyle name="Followed Hyperlink" xfId="3766" builtinId="9" hidden="1"/>
    <cellStyle name="Followed Hyperlink" xfId="3762" builtinId="9" hidden="1"/>
    <cellStyle name="Followed Hyperlink" xfId="3758" builtinId="9" hidden="1"/>
    <cellStyle name="Followed Hyperlink" xfId="3754" builtinId="9" hidden="1"/>
    <cellStyle name="Followed Hyperlink" xfId="3750" builtinId="9" hidden="1"/>
    <cellStyle name="Followed Hyperlink" xfId="3746" builtinId="9" hidden="1"/>
    <cellStyle name="Followed Hyperlink" xfId="3742" builtinId="9" hidden="1"/>
    <cellStyle name="Followed Hyperlink" xfId="3738" builtinId="9" hidden="1"/>
    <cellStyle name="Followed Hyperlink" xfId="3734" builtinId="9" hidden="1"/>
    <cellStyle name="Followed Hyperlink" xfId="3730" builtinId="9" hidden="1"/>
    <cellStyle name="Followed Hyperlink" xfId="3726" builtinId="9" hidden="1"/>
    <cellStyle name="Followed Hyperlink" xfId="3722" builtinId="9" hidden="1"/>
    <cellStyle name="Followed Hyperlink" xfId="3718" builtinId="9" hidden="1"/>
    <cellStyle name="Followed Hyperlink" xfId="3714" builtinId="9" hidden="1"/>
    <cellStyle name="Followed Hyperlink" xfId="3710" builtinId="9" hidden="1"/>
    <cellStyle name="Followed Hyperlink" xfId="3706" builtinId="9" hidden="1"/>
    <cellStyle name="Followed Hyperlink" xfId="3702" builtinId="9" hidden="1"/>
    <cellStyle name="Followed Hyperlink" xfId="3698" builtinId="9" hidden="1"/>
    <cellStyle name="Followed Hyperlink" xfId="3694" builtinId="9" hidden="1"/>
    <cellStyle name="Followed Hyperlink" xfId="3690" builtinId="9" hidden="1"/>
    <cellStyle name="Followed Hyperlink" xfId="3686" builtinId="9" hidden="1"/>
    <cellStyle name="Followed Hyperlink" xfId="3682" builtinId="9" hidden="1"/>
    <cellStyle name="Followed Hyperlink" xfId="3678" builtinId="9" hidden="1"/>
    <cellStyle name="Followed Hyperlink" xfId="3674" builtinId="9" hidden="1"/>
    <cellStyle name="Followed Hyperlink" xfId="3670" builtinId="9" hidden="1"/>
    <cellStyle name="Followed Hyperlink" xfId="3666" builtinId="9" hidden="1"/>
    <cellStyle name="Followed Hyperlink" xfId="3662" builtinId="9" hidden="1"/>
    <cellStyle name="Followed Hyperlink" xfId="3658" builtinId="9" hidden="1"/>
    <cellStyle name="Followed Hyperlink" xfId="3654" builtinId="9" hidden="1"/>
    <cellStyle name="Followed Hyperlink" xfId="3650" builtinId="9" hidden="1"/>
    <cellStyle name="Followed Hyperlink" xfId="3646" builtinId="9" hidden="1"/>
    <cellStyle name="Followed Hyperlink" xfId="3642" builtinId="9" hidden="1"/>
    <cellStyle name="Followed Hyperlink" xfId="3638" builtinId="9" hidden="1"/>
    <cellStyle name="Followed Hyperlink" xfId="3634" builtinId="9" hidden="1"/>
    <cellStyle name="Followed Hyperlink" xfId="3630" builtinId="9" hidden="1"/>
    <cellStyle name="Followed Hyperlink" xfId="3626" builtinId="9" hidden="1"/>
    <cellStyle name="Followed Hyperlink" xfId="3622" builtinId="9" hidden="1"/>
    <cellStyle name="Followed Hyperlink" xfId="3618" builtinId="9" hidden="1"/>
    <cellStyle name="Followed Hyperlink" xfId="3614" builtinId="9" hidden="1"/>
    <cellStyle name="Followed Hyperlink" xfId="3610" builtinId="9" hidden="1"/>
    <cellStyle name="Followed Hyperlink" xfId="3606" builtinId="9" hidden="1"/>
    <cellStyle name="Followed Hyperlink" xfId="3602" builtinId="9" hidden="1"/>
    <cellStyle name="Followed Hyperlink" xfId="3598" builtinId="9" hidden="1"/>
    <cellStyle name="Followed Hyperlink" xfId="3594" builtinId="9" hidden="1"/>
    <cellStyle name="Followed Hyperlink" xfId="3590" builtinId="9" hidden="1"/>
    <cellStyle name="Followed Hyperlink" xfId="3586" builtinId="9" hidden="1"/>
    <cellStyle name="Followed Hyperlink" xfId="3582" builtinId="9" hidden="1"/>
    <cellStyle name="Followed Hyperlink" xfId="3578" builtinId="9" hidden="1"/>
    <cellStyle name="Followed Hyperlink" xfId="3574" builtinId="9" hidden="1"/>
    <cellStyle name="Followed Hyperlink" xfId="3570" builtinId="9" hidden="1"/>
    <cellStyle name="Followed Hyperlink" xfId="3566" builtinId="9" hidden="1"/>
    <cellStyle name="Followed Hyperlink" xfId="3562" builtinId="9" hidden="1"/>
    <cellStyle name="Followed Hyperlink" xfId="3558" builtinId="9" hidden="1"/>
    <cellStyle name="Followed Hyperlink" xfId="3554" builtinId="9" hidden="1"/>
    <cellStyle name="Followed Hyperlink" xfId="3550" builtinId="9" hidden="1"/>
    <cellStyle name="Followed Hyperlink" xfId="3546" builtinId="9" hidden="1"/>
    <cellStyle name="Followed Hyperlink" xfId="3542" builtinId="9" hidden="1"/>
    <cellStyle name="Followed Hyperlink" xfId="3538" builtinId="9" hidden="1"/>
    <cellStyle name="Followed Hyperlink" xfId="3534" builtinId="9" hidden="1"/>
    <cellStyle name="Followed Hyperlink" xfId="3530" builtinId="9" hidden="1"/>
    <cellStyle name="Followed Hyperlink" xfId="3526" builtinId="9" hidden="1"/>
    <cellStyle name="Followed Hyperlink" xfId="3522" builtinId="9" hidden="1"/>
    <cellStyle name="Followed Hyperlink" xfId="3518" builtinId="9" hidden="1"/>
    <cellStyle name="Followed Hyperlink" xfId="3514" builtinId="9" hidden="1"/>
    <cellStyle name="Followed Hyperlink" xfId="3510" builtinId="9" hidden="1"/>
    <cellStyle name="Followed Hyperlink" xfId="3506" builtinId="9" hidden="1"/>
    <cellStyle name="Followed Hyperlink" xfId="3502" builtinId="9" hidden="1"/>
    <cellStyle name="Followed Hyperlink" xfId="3498" builtinId="9" hidden="1"/>
    <cellStyle name="Followed Hyperlink" xfId="3494" builtinId="9" hidden="1"/>
    <cellStyle name="Followed Hyperlink" xfId="3490" builtinId="9" hidden="1"/>
    <cellStyle name="Followed Hyperlink" xfId="3486" builtinId="9" hidden="1"/>
    <cellStyle name="Followed Hyperlink" xfId="3482" builtinId="9" hidden="1"/>
    <cellStyle name="Followed Hyperlink" xfId="3478" builtinId="9" hidden="1"/>
    <cellStyle name="Followed Hyperlink" xfId="3474" builtinId="9" hidden="1"/>
    <cellStyle name="Followed Hyperlink" xfId="3470" builtinId="9" hidden="1"/>
    <cellStyle name="Followed Hyperlink" xfId="3466" builtinId="9" hidden="1"/>
    <cellStyle name="Followed Hyperlink" xfId="3462" builtinId="9" hidden="1"/>
    <cellStyle name="Followed Hyperlink" xfId="3458" builtinId="9" hidden="1"/>
    <cellStyle name="Followed Hyperlink" xfId="3454" builtinId="9" hidden="1"/>
    <cellStyle name="Followed Hyperlink" xfId="3450" builtinId="9" hidden="1"/>
    <cellStyle name="Followed Hyperlink" xfId="3446" builtinId="9" hidden="1"/>
    <cellStyle name="Followed Hyperlink" xfId="3442" builtinId="9" hidden="1"/>
    <cellStyle name="Followed Hyperlink" xfId="3438" builtinId="9" hidden="1"/>
    <cellStyle name="Followed Hyperlink" xfId="3434" builtinId="9" hidden="1"/>
    <cellStyle name="Followed Hyperlink" xfId="3430" builtinId="9" hidden="1"/>
    <cellStyle name="Followed Hyperlink" xfId="3426" builtinId="9" hidden="1"/>
    <cellStyle name="Followed Hyperlink" xfId="3422" builtinId="9" hidden="1"/>
    <cellStyle name="Followed Hyperlink" xfId="3418" builtinId="9" hidden="1"/>
    <cellStyle name="Followed Hyperlink" xfId="3414" builtinId="9" hidden="1"/>
    <cellStyle name="Followed Hyperlink" xfId="3410" builtinId="9" hidden="1"/>
    <cellStyle name="Followed Hyperlink" xfId="3406" builtinId="9" hidden="1"/>
    <cellStyle name="Followed Hyperlink" xfId="3402" builtinId="9" hidden="1"/>
    <cellStyle name="Followed Hyperlink" xfId="3398" builtinId="9" hidden="1"/>
    <cellStyle name="Followed Hyperlink" xfId="3394" builtinId="9" hidden="1"/>
    <cellStyle name="Followed Hyperlink" xfId="3390" builtinId="9" hidden="1"/>
    <cellStyle name="Followed Hyperlink" xfId="3386" builtinId="9" hidden="1"/>
    <cellStyle name="Followed Hyperlink" xfId="3382" builtinId="9" hidden="1"/>
    <cellStyle name="Followed Hyperlink" xfId="3378" builtinId="9" hidden="1"/>
    <cellStyle name="Followed Hyperlink" xfId="3374" builtinId="9" hidden="1"/>
    <cellStyle name="Followed Hyperlink" xfId="3370" builtinId="9" hidden="1"/>
    <cellStyle name="Followed Hyperlink" xfId="3366" builtinId="9" hidden="1"/>
    <cellStyle name="Followed Hyperlink" xfId="3362" builtinId="9" hidden="1"/>
    <cellStyle name="Followed Hyperlink" xfId="3358" builtinId="9" hidden="1"/>
    <cellStyle name="Followed Hyperlink" xfId="3354" builtinId="9" hidden="1"/>
    <cellStyle name="Followed Hyperlink" xfId="3350" builtinId="9" hidden="1"/>
    <cellStyle name="Followed Hyperlink" xfId="3346" builtinId="9" hidden="1"/>
    <cellStyle name="Followed Hyperlink" xfId="3342" builtinId="9" hidden="1"/>
    <cellStyle name="Followed Hyperlink" xfId="3338" builtinId="9" hidden="1"/>
    <cellStyle name="Followed Hyperlink" xfId="3334" builtinId="9" hidden="1"/>
    <cellStyle name="Followed Hyperlink" xfId="3330" builtinId="9" hidden="1"/>
    <cellStyle name="Followed Hyperlink" xfId="3326" builtinId="9" hidden="1"/>
    <cellStyle name="Followed Hyperlink" xfId="3322" builtinId="9" hidden="1"/>
    <cellStyle name="Followed Hyperlink" xfId="3318" builtinId="9" hidden="1"/>
    <cellStyle name="Followed Hyperlink" xfId="3314" builtinId="9" hidden="1"/>
    <cellStyle name="Followed Hyperlink" xfId="3310" builtinId="9" hidden="1"/>
    <cellStyle name="Followed Hyperlink" xfId="3306" builtinId="9" hidden="1"/>
    <cellStyle name="Followed Hyperlink" xfId="3302" builtinId="9" hidden="1"/>
    <cellStyle name="Followed Hyperlink" xfId="3298" builtinId="9" hidden="1"/>
    <cellStyle name="Followed Hyperlink" xfId="3294" builtinId="9" hidden="1"/>
    <cellStyle name="Followed Hyperlink" xfId="3290" builtinId="9" hidden="1"/>
    <cellStyle name="Followed Hyperlink" xfId="3286" builtinId="9" hidden="1"/>
    <cellStyle name="Followed Hyperlink" xfId="3282" builtinId="9" hidden="1"/>
    <cellStyle name="Followed Hyperlink" xfId="3278" builtinId="9" hidden="1"/>
    <cellStyle name="Followed Hyperlink" xfId="3274" builtinId="9" hidden="1"/>
    <cellStyle name="Followed Hyperlink" xfId="3270" builtinId="9" hidden="1"/>
    <cellStyle name="Followed Hyperlink" xfId="3266" builtinId="9" hidden="1"/>
    <cellStyle name="Followed Hyperlink" xfId="3262" builtinId="9" hidden="1"/>
    <cellStyle name="Followed Hyperlink" xfId="3258" builtinId="9" hidden="1"/>
    <cellStyle name="Followed Hyperlink" xfId="3254" builtinId="9" hidden="1"/>
    <cellStyle name="Followed Hyperlink" xfId="3250" builtinId="9" hidden="1"/>
    <cellStyle name="Followed Hyperlink" xfId="3246" builtinId="9" hidden="1"/>
    <cellStyle name="Followed Hyperlink" xfId="3242" builtinId="9" hidden="1"/>
    <cellStyle name="Followed Hyperlink" xfId="3238" builtinId="9" hidden="1"/>
    <cellStyle name="Followed Hyperlink" xfId="3234" builtinId="9" hidden="1"/>
    <cellStyle name="Followed Hyperlink" xfId="3230" builtinId="9" hidden="1"/>
    <cellStyle name="Followed Hyperlink" xfId="3226" builtinId="9" hidden="1"/>
    <cellStyle name="Followed Hyperlink" xfId="3222" builtinId="9" hidden="1"/>
    <cellStyle name="Followed Hyperlink" xfId="3218" builtinId="9" hidden="1"/>
    <cellStyle name="Followed Hyperlink" xfId="3214" builtinId="9" hidden="1"/>
    <cellStyle name="Followed Hyperlink" xfId="3210" builtinId="9" hidden="1"/>
    <cellStyle name="Followed Hyperlink" xfId="3206" builtinId="9" hidden="1"/>
    <cellStyle name="Followed Hyperlink" xfId="3202" builtinId="9" hidden="1"/>
    <cellStyle name="Followed Hyperlink" xfId="3198" builtinId="9" hidden="1"/>
    <cellStyle name="Followed Hyperlink" xfId="3194" builtinId="9" hidden="1"/>
    <cellStyle name="Followed Hyperlink" xfId="3190" builtinId="9" hidden="1"/>
    <cellStyle name="Followed Hyperlink" xfId="3186" builtinId="9" hidden="1"/>
    <cellStyle name="Followed Hyperlink" xfId="3182" builtinId="9" hidden="1"/>
    <cellStyle name="Followed Hyperlink" xfId="3178" builtinId="9" hidden="1"/>
    <cellStyle name="Followed Hyperlink" xfId="3174" builtinId="9" hidden="1"/>
    <cellStyle name="Followed Hyperlink" xfId="3170" builtinId="9" hidden="1"/>
    <cellStyle name="Followed Hyperlink" xfId="3166" builtinId="9" hidden="1"/>
    <cellStyle name="Followed Hyperlink" xfId="3162" builtinId="9" hidden="1"/>
    <cellStyle name="Followed Hyperlink" xfId="3158" builtinId="9" hidden="1"/>
    <cellStyle name="Followed Hyperlink" xfId="3154" builtinId="9" hidden="1"/>
    <cellStyle name="Followed Hyperlink" xfId="3150" builtinId="9" hidden="1"/>
    <cellStyle name="Followed Hyperlink" xfId="3146" builtinId="9" hidden="1"/>
    <cellStyle name="Followed Hyperlink" xfId="3142" builtinId="9" hidden="1"/>
    <cellStyle name="Followed Hyperlink" xfId="3138" builtinId="9" hidden="1"/>
    <cellStyle name="Followed Hyperlink" xfId="3134" builtinId="9" hidden="1"/>
    <cellStyle name="Followed Hyperlink" xfId="3130" builtinId="9" hidden="1"/>
    <cellStyle name="Followed Hyperlink" xfId="3126" builtinId="9" hidden="1"/>
    <cellStyle name="Followed Hyperlink" xfId="3122" builtinId="9" hidden="1"/>
    <cellStyle name="Followed Hyperlink" xfId="3118" builtinId="9" hidden="1"/>
    <cellStyle name="Followed Hyperlink" xfId="3114" builtinId="9" hidden="1"/>
    <cellStyle name="Followed Hyperlink" xfId="3110" builtinId="9" hidden="1"/>
    <cellStyle name="Followed Hyperlink" xfId="3106" builtinId="9" hidden="1"/>
    <cellStyle name="Followed Hyperlink" xfId="3103" builtinId="9" hidden="1"/>
    <cellStyle name="Followed Hyperlink" xfId="3099" builtinId="9" hidden="1"/>
    <cellStyle name="Followed Hyperlink" xfId="3095" builtinId="9" hidden="1"/>
    <cellStyle name="Followed Hyperlink" xfId="3091" builtinId="9" hidden="1"/>
    <cellStyle name="Followed Hyperlink" xfId="3087" builtinId="9" hidden="1"/>
    <cellStyle name="Followed Hyperlink" xfId="3083" builtinId="9" hidden="1"/>
    <cellStyle name="Followed Hyperlink" xfId="3079" builtinId="9" hidden="1"/>
    <cellStyle name="Followed Hyperlink" xfId="3075" builtinId="9" hidden="1"/>
    <cellStyle name="Followed Hyperlink" xfId="3071" builtinId="9" hidden="1"/>
    <cellStyle name="Followed Hyperlink" xfId="3067" builtinId="9" hidden="1"/>
    <cellStyle name="Followed Hyperlink" xfId="3063" builtinId="9" hidden="1"/>
    <cellStyle name="Followed Hyperlink" xfId="3059" builtinId="9" hidden="1"/>
    <cellStyle name="Followed Hyperlink" xfId="3055" builtinId="9" hidden="1"/>
    <cellStyle name="Followed Hyperlink" xfId="3051" builtinId="9" hidden="1"/>
    <cellStyle name="Followed Hyperlink" xfId="3047" builtinId="9" hidden="1"/>
    <cellStyle name="Followed Hyperlink" xfId="3043" builtinId="9" hidden="1"/>
    <cellStyle name="Followed Hyperlink" xfId="3039" builtinId="9" hidden="1"/>
    <cellStyle name="Followed Hyperlink" xfId="3035" builtinId="9" hidden="1"/>
    <cellStyle name="Followed Hyperlink" xfId="3031" builtinId="9" hidden="1"/>
    <cellStyle name="Followed Hyperlink" xfId="3027" builtinId="9" hidden="1"/>
    <cellStyle name="Followed Hyperlink" xfId="3023" builtinId="9" hidden="1"/>
    <cellStyle name="Followed Hyperlink" xfId="3019" builtinId="9" hidden="1"/>
    <cellStyle name="Followed Hyperlink" xfId="3015" builtinId="9" hidden="1"/>
    <cellStyle name="Followed Hyperlink" xfId="3011" builtinId="9" hidden="1"/>
    <cellStyle name="Followed Hyperlink" xfId="3007" builtinId="9" hidden="1"/>
    <cellStyle name="Followed Hyperlink" xfId="3003" builtinId="9" hidden="1"/>
    <cellStyle name="Followed Hyperlink" xfId="2999" builtinId="9" hidden="1"/>
    <cellStyle name="Followed Hyperlink" xfId="2995" builtinId="9" hidden="1"/>
    <cellStyle name="Followed Hyperlink" xfId="2991" builtinId="9" hidden="1"/>
    <cellStyle name="Followed Hyperlink" xfId="2987" builtinId="9" hidden="1"/>
    <cellStyle name="Followed Hyperlink" xfId="2983" builtinId="9" hidden="1"/>
    <cellStyle name="Followed Hyperlink" xfId="2979" builtinId="9" hidden="1"/>
    <cellStyle name="Followed Hyperlink" xfId="2975" builtinId="9" hidden="1"/>
    <cellStyle name="Followed Hyperlink" xfId="2971" builtinId="9" hidden="1"/>
    <cellStyle name="Followed Hyperlink" xfId="2967" builtinId="9" hidden="1"/>
    <cellStyle name="Followed Hyperlink" xfId="2963" builtinId="9" hidden="1"/>
    <cellStyle name="Followed Hyperlink" xfId="2959" builtinId="9" hidden="1"/>
    <cellStyle name="Followed Hyperlink" xfId="2955" builtinId="9" hidden="1"/>
    <cellStyle name="Followed Hyperlink" xfId="2951" builtinId="9" hidden="1"/>
    <cellStyle name="Followed Hyperlink" xfId="2947" builtinId="9" hidden="1"/>
    <cellStyle name="Followed Hyperlink" xfId="2943" builtinId="9" hidden="1"/>
    <cellStyle name="Followed Hyperlink" xfId="2939" builtinId="9" hidden="1"/>
    <cellStyle name="Followed Hyperlink" xfId="2935" builtinId="9" hidden="1"/>
    <cellStyle name="Followed Hyperlink" xfId="2931" builtinId="9" hidden="1"/>
    <cellStyle name="Followed Hyperlink" xfId="2927" builtinId="9" hidden="1"/>
    <cellStyle name="Followed Hyperlink" xfId="2923" builtinId="9" hidden="1"/>
    <cellStyle name="Followed Hyperlink" xfId="2919" builtinId="9" hidden="1"/>
    <cellStyle name="Followed Hyperlink" xfId="2915" builtinId="9" hidden="1"/>
    <cellStyle name="Followed Hyperlink" xfId="2911" builtinId="9" hidden="1"/>
    <cellStyle name="Followed Hyperlink" xfId="2907" builtinId="9" hidden="1"/>
    <cellStyle name="Followed Hyperlink" xfId="2903" builtinId="9" hidden="1"/>
    <cellStyle name="Followed Hyperlink" xfId="2899" builtinId="9" hidden="1"/>
    <cellStyle name="Followed Hyperlink" xfId="2895" builtinId="9" hidden="1"/>
    <cellStyle name="Followed Hyperlink" xfId="2891" builtinId="9" hidden="1"/>
    <cellStyle name="Followed Hyperlink" xfId="2887" builtinId="9" hidden="1"/>
    <cellStyle name="Followed Hyperlink" xfId="2883" builtinId="9" hidden="1"/>
    <cellStyle name="Followed Hyperlink" xfId="2879" builtinId="9" hidden="1"/>
    <cellStyle name="Followed Hyperlink" xfId="2875" builtinId="9" hidden="1"/>
    <cellStyle name="Followed Hyperlink" xfId="2871" builtinId="9" hidden="1"/>
    <cellStyle name="Followed Hyperlink" xfId="2867" builtinId="9" hidden="1"/>
    <cellStyle name="Followed Hyperlink" xfId="2863" builtinId="9" hidden="1"/>
    <cellStyle name="Followed Hyperlink" xfId="2859" builtinId="9" hidden="1"/>
    <cellStyle name="Followed Hyperlink" xfId="2855" builtinId="9" hidden="1"/>
    <cellStyle name="Followed Hyperlink" xfId="2851" builtinId="9" hidden="1"/>
    <cellStyle name="Followed Hyperlink" xfId="2847" builtinId="9" hidden="1"/>
    <cellStyle name="Followed Hyperlink" xfId="2843" builtinId="9" hidden="1"/>
    <cellStyle name="Followed Hyperlink" xfId="2839" builtinId="9" hidden="1"/>
    <cellStyle name="Followed Hyperlink" xfId="2835" builtinId="9" hidden="1"/>
    <cellStyle name="Followed Hyperlink" xfId="2831" builtinId="9" hidden="1"/>
    <cellStyle name="Followed Hyperlink" xfId="2827" builtinId="9" hidden="1"/>
    <cellStyle name="Followed Hyperlink" xfId="2823" builtinId="9" hidden="1"/>
    <cellStyle name="Followed Hyperlink" xfId="2819" builtinId="9" hidden="1"/>
    <cellStyle name="Followed Hyperlink" xfId="2815" builtinId="9" hidden="1"/>
    <cellStyle name="Followed Hyperlink" xfId="2811" builtinId="9" hidden="1"/>
    <cellStyle name="Followed Hyperlink" xfId="2807" builtinId="9" hidden="1"/>
    <cellStyle name="Followed Hyperlink" xfId="2803" builtinId="9" hidden="1"/>
    <cellStyle name="Followed Hyperlink" xfId="2799" builtinId="9" hidden="1"/>
    <cellStyle name="Followed Hyperlink" xfId="2795" builtinId="9" hidden="1"/>
    <cellStyle name="Followed Hyperlink" xfId="2791" builtinId="9" hidden="1"/>
    <cellStyle name="Followed Hyperlink" xfId="2787" builtinId="9" hidden="1"/>
    <cellStyle name="Followed Hyperlink" xfId="2783" builtinId="9" hidden="1"/>
    <cellStyle name="Followed Hyperlink" xfId="2779" builtinId="9" hidden="1"/>
    <cellStyle name="Followed Hyperlink" xfId="2775" builtinId="9" hidden="1"/>
    <cellStyle name="Followed Hyperlink" xfId="2771" builtinId="9" hidden="1"/>
    <cellStyle name="Followed Hyperlink" xfId="2767" builtinId="9" hidden="1"/>
    <cellStyle name="Followed Hyperlink" xfId="2763" builtinId="9" hidden="1"/>
    <cellStyle name="Followed Hyperlink" xfId="2759" builtinId="9" hidden="1"/>
    <cellStyle name="Followed Hyperlink" xfId="2755" builtinId="9" hidden="1"/>
    <cellStyle name="Followed Hyperlink" xfId="2751" builtinId="9" hidden="1"/>
    <cellStyle name="Followed Hyperlink" xfId="2747" builtinId="9" hidden="1"/>
    <cellStyle name="Followed Hyperlink" xfId="2743" builtinId="9" hidden="1"/>
    <cellStyle name="Followed Hyperlink" xfId="2739" builtinId="9" hidden="1"/>
    <cellStyle name="Followed Hyperlink" xfId="2735" builtinId="9" hidden="1"/>
    <cellStyle name="Followed Hyperlink" xfId="2731" builtinId="9" hidden="1"/>
    <cellStyle name="Followed Hyperlink" xfId="2727" builtinId="9" hidden="1"/>
    <cellStyle name="Followed Hyperlink" xfId="2723" builtinId="9" hidden="1"/>
    <cellStyle name="Followed Hyperlink" xfId="2719" builtinId="9" hidden="1"/>
    <cellStyle name="Followed Hyperlink" xfId="2715" builtinId="9" hidden="1"/>
    <cellStyle name="Followed Hyperlink" xfId="2711" builtinId="9" hidden="1"/>
    <cellStyle name="Followed Hyperlink" xfId="2707" builtinId="9" hidden="1"/>
    <cellStyle name="Followed Hyperlink" xfId="2703" builtinId="9" hidden="1"/>
    <cellStyle name="Followed Hyperlink" xfId="2699" builtinId="9" hidden="1"/>
    <cellStyle name="Followed Hyperlink" xfId="2695" builtinId="9" hidden="1"/>
    <cellStyle name="Followed Hyperlink" xfId="2691" builtinId="9" hidden="1"/>
    <cellStyle name="Followed Hyperlink" xfId="2687" builtinId="9" hidden="1"/>
    <cellStyle name="Followed Hyperlink" xfId="2683" builtinId="9" hidden="1"/>
    <cellStyle name="Followed Hyperlink" xfId="2679" builtinId="9" hidden="1"/>
    <cellStyle name="Followed Hyperlink" xfId="2675" builtinId="9" hidden="1"/>
    <cellStyle name="Followed Hyperlink" xfId="2671" builtinId="9" hidden="1"/>
    <cellStyle name="Followed Hyperlink" xfId="2667" builtinId="9" hidden="1"/>
    <cellStyle name="Followed Hyperlink" xfId="2663" builtinId="9" hidden="1"/>
    <cellStyle name="Followed Hyperlink" xfId="2659" builtinId="9" hidden="1"/>
    <cellStyle name="Followed Hyperlink" xfId="2655" builtinId="9" hidden="1"/>
    <cellStyle name="Followed Hyperlink" xfId="2651" builtinId="9" hidden="1"/>
    <cellStyle name="Followed Hyperlink" xfId="2647" builtinId="9" hidden="1"/>
    <cellStyle name="Followed Hyperlink" xfId="2643" builtinId="9" hidden="1"/>
    <cellStyle name="Followed Hyperlink" xfId="2639" builtinId="9" hidden="1"/>
    <cellStyle name="Followed Hyperlink" xfId="2635" builtinId="9" hidden="1"/>
    <cellStyle name="Followed Hyperlink" xfId="2631" builtinId="9" hidden="1"/>
    <cellStyle name="Followed Hyperlink" xfId="2627" builtinId="9" hidden="1"/>
    <cellStyle name="Followed Hyperlink" xfId="2623" builtinId="9" hidden="1"/>
    <cellStyle name="Followed Hyperlink" xfId="2619" builtinId="9" hidden="1"/>
    <cellStyle name="Followed Hyperlink" xfId="2615" builtinId="9" hidden="1"/>
    <cellStyle name="Followed Hyperlink" xfId="2611" builtinId="9" hidden="1"/>
    <cellStyle name="Followed Hyperlink" xfId="2607" builtinId="9" hidden="1"/>
    <cellStyle name="Followed Hyperlink" xfId="2603" builtinId="9" hidden="1"/>
    <cellStyle name="Followed Hyperlink" xfId="2599" builtinId="9" hidden="1"/>
    <cellStyle name="Followed Hyperlink" xfId="2595" builtinId="9" hidden="1"/>
    <cellStyle name="Followed Hyperlink" xfId="2591" builtinId="9" hidden="1"/>
    <cellStyle name="Followed Hyperlink" xfId="2587" builtinId="9" hidden="1"/>
    <cellStyle name="Followed Hyperlink" xfId="2583" builtinId="9" hidden="1"/>
    <cellStyle name="Followed Hyperlink" xfId="2579" builtinId="9" hidden="1"/>
    <cellStyle name="Followed Hyperlink" xfId="2575" builtinId="9" hidden="1"/>
    <cellStyle name="Followed Hyperlink" xfId="2571" builtinId="9" hidden="1"/>
    <cellStyle name="Followed Hyperlink" xfId="2567" builtinId="9" hidden="1"/>
    <cellStyle name="Followed Hyperlink" xfId="2563" builtinId="9" hidden="1"/>
    <cellStyle name="Followed Hyperlink" xfId="2559" builtinId="9" hidden="1"/>
    <cellStyle name="Followed Hyperlink" xfId="2555" builtinId="9" hidden="1"/>
    <cellStyle name="Followed Hyperlink" xfId="2551" builtinId="9" hidden="1"/>
    <cellStyle name="Followed Hyperlink" xfId="2547" builtinId="9" hidden="1"/>
    <cellStyle name="Followed Hyperlink" xfId="2543" builtinId="9" hidden="1"/>
    <cellStyle name="Followed Hyperlink" xfId="2539" builtinId="9" hidden="1"/>
    <cellStyle name="Followed Hyperlink" xfId="2535" builtinId="9" hidden="1"/>
    <cellStyle name="Followed Hyperlink" xfId="2531" builtinId="9" hidden="1"/>
    <cellStyle name="Followed Hyperlink" xfId="2527" builtinId="9" hidden="1"/>
    <cellStyle name="Followed Hyperlink" xfId="2523" builtinId="9" hidden="1"/>
    <cellStyle name="Followed Hyperlink" xfId="2519" builtinId="9" hidden="1"/>
    <cellStyle name="Followed Hyperlink" xfId="2515" builtinId="9" hidden="1"/>
    <cellStyle name="Followed Hyperlink" xfId="2511" builtinId="9" hidden="1"/>
    <cellStyle name="Followed Hyperlink" xfId="2507" builtinId="9" hidden="1"/>
    <cellStyle name="Followed Hyperlink" xfId="2503" builtinId="9" hidden="1"/>
    <cellStyle name="Followed Hyperlink" xfId="2499" builtinId="9" hidden="1"/>
    <cellStyle name="Followed Hyperlink" xfId="2495" builtinId="9" hidden="1"/>
    <cellStyle name="Followed Hyperlink" xfId="2491" builtinId="9" hidden="1"/>
    <cellStyle name="Followed Hyperlink" xfId="2487" builtinId="9" hidden="1"/>
    <cellStyle name="Followed Hyperlink" xfId="2483" builtinId="9" hidden="1"/>
    <cellStyle name="Followed Hyperlink" xfId="2479" builtinId="9" hidden="1"/>
    <cellStyle name="Followed Hyperlink" xfId="2475" builtinId="9" hidden="1"/>
    <cellStyle name="Followed Hyperlink" xfId="2471" builtinId="9" hidden="1"/>
    <cellStyle name="Followed Hyperlink" xfId="2467" builtinId="9" hidden="1"/>
    <cellStyle name="Followed Hyperlink" xfId="2463" builtinId="9" hidden="1"/>
    <cellStyle name="Followed Hyperlink" xfId="2459" builtinId="9" hidden="1"/>
    <cellStyle name="Followed Hyperlink" xfId="2455" builtinId="9" hidden="1"/>
    <cellStyle name="Followed Hyperlink" xfId="2451" builtinId="9" hidden="1"/>
    <cellStyle name="Followed Hyperlink" xfId="2447" builtinId="9" hidden="1"/>
    <cellStyle name="Followed Hyperlink" xfId="2443" builtinId="9" hidden="1"/>
    <cellStyle name="Followed Hyperlink" xfId="2439" builtinId="9" hidden="1"/>
    <cellStyle name="Followed Hyperlink" xfId="2435" builtinId="9" hidden="1"/>
    <cellStyle name="Followed Hyperlink" xfId="2431" builtinId="9" hidden="1"/>
    <cellStyle name="Followed Hyperlink" xfId="2427" builtinId="9" hidden="1"/>
    <cellStyle name="Followed Hyperlink" xfId="2423" builtinId="9" hidden="1"/>
    <cellStyle name="Followed Hyperlink" xfId="2419" builtinId="9" hidden="1"/>
    <cellStyle name="Followed Hyperlink" xfId="2415" builtinId="9" hidden="1"/>
    <cellStyle name="Followed Hyperlink" xfId="2411" builtinId="9" hidden="1"/>
    <cellStyle name="Followed Hyperlink" xfId="2407" builtinId="9" hidden="1"/>
    <cellStyle name="Followed Hyperlink" xfId="2403" builtinId="9" hidden="1"/>
    <cellStyle name="Followed Hyperlink" xfId="2399" builtinId="9" hidden="1"/>
    <cellStyle name="Followed Hyperlink" xfId="2395" builtinId="9" hidden="1"/>
    <cellStyle name="Followed Hyperlink" xfId="2391" builtinId="9" hidden="1"/>
    <cellStyle name="Followed Hyperlink" xfId="2387" builtinId="9" hidden="1"/>
    <cellStyle name="Followed Hyperlink" xfId="2383" builtinId="9" hidden="1"/>
    <cellStyle name="Followed Hyperlink" xfId="2379" builtinId="9" hidden="1"/>
    <cellStyle name="Followed Hyperlink" xfId="2375" builtinId="9" hidden="1"/>
    <cellStyle name="Followed Hyperlink" xfId="2371" builtinId="9" hidden="1"/>
    <cellStyle name="Followed Hyperlink" xfId="2367" builtinId="9" hidden="1"/>
    <cellStyle name="Followed Hyperlink" xfId="2363" builtinId="9" hidden="1"/>
    <cellStyle name="Followed Hyperlink" xfId="2359" builtinId="9" hidden="1"/>
    <cellStyle name="Followed Hyperlink" xfId="2355" builtinId="9" hidden="1"/>
    <cellStyle name="Followed Hyperlink" xfId="2351" builtinId="9" hidden="1"/>
    <cellStyle name="Followed Hyperlink" xfId="2347" builtinId="9" hidden="1"/>
    <cellStyle name="Followed Hyperlink" xfId="2343" builtinId="9" hidden="1"/>
    <cellStyle name="Followed Hyperlink" xfId="2339" builtinId="9" hidden="1"/>
    <cellStyle name="Followed Hyperlink" xfId="2335" builtinId="9" hidden="1"/>
    <cellStyle name="Followed Hyperlink" xfId="2331" builtinId="9" hidden="1"/>
    <cellStyle name="Followed Hyperlink" xfId="2327" builtinId="9" hidden="1"/>
    <cellStyle name="Followed Hyperlink" xfId="2323" builtinId="9" hidden="1"/>
    <cellStyle name="Followed Hyperlink" xfId="2319" builtinId="9" hidden="1"/>
    <cellStyle name="Followed Hyperlink" xfId="2315" builtinId="9" hidden="1"/>
    <cellStyle name="Followed Hyperlink" xfId="2311" builtinId="9" hidden="1"/>
    <cellStyle name="Followed Hyperlink" xfId="2307" builtinId="9" hidden="1"/>
    <cellStyle name="Followed Hyperlink" xfId="2303" builtinId="9" hidden="1"/>
    <cellStyle name="Followed Hyperlink" xfId="2299" builtinId="9" hidden="1"/>
    <cellStyle name="Followed Hyperlink" xfId="2295" builtinId="9" hidden="1"/>
    <cellStyle name="Followed Hyperlink" xfId="2291" builtinId="9" hidden="1"/>
    <cellStyle name="Followed Hyperlink" xfId="2287" builtinId="9" hidden="1"/>
    <cellStyle name="Followed Hyperlink" xfId="2283" builtinId="9" hidden="1"/>
    <cellStyle name="Followed Hyperlink" xfId="2279" builtinId="9" hidden="1"/>
    <cellStyle name="Followed Hyperlink" xfId="2275" builtinId="9" hidden="1"/>
    <cellStyle name="Followed Hyperlink" xfId="2271" builtinId="9" hidden="1"/>
    <cellStyle name="Followed Hyperlink" xfId="2267" builtinId="9" hidden="1"/>
    <cellStyle name="Followed Hyperlink" xfId="2263" builtinId="9" hidden="1"/>
    <cellStyle name="Followed Hyperlink" xfId="2259" builtinId="9" hidden="1"/>
    <cellStyle name="Followed Hyperlink" xfId="2255" builtinId="9" hidden="1"/>
    <cellStyle name="Followed Hyperlink" xfId="2251" builtinId="9" hidden="1"/>
    <cellStyle name="Followed Hyperlink" xfId="2247" builtinId="9" hidden="1"/>
    <cellStyle name="Followed Hyperlink" xfId="2243" builtinId="9" hidden="1"/>
    <cellStyle name="Followed Hyperlink" xfId="2239" builtinId="9" hidden="1"/>
    <cellStyle name="Followed Hyperlink" xfId="2235" builtinId="9" hidden="1"/>
    <cellStyle name="Followed Hyperlink" xfId="2231" builtinId="9" hidden="1"/>
    <cellStyle name="Followed Hyperlink" xfId="2227" builtinId="9" hidden="1"/>
    <cellStyle name="Followed Hyperlink" xfId="2223" builtinId="9" hidden="1"/>
    <cellStyle name="Followed Hyperlink" xfId="2219" builtinId="9" hidden="1"/>
    <cellStyle name="Followed Hyperlink" xfId="2215" builtinId="9" hidden="1"/>
    <cellStyle name="Followed Hyperlink" xfId="2211" builtinId="9" hidden="1"/>
    <cellStyle name="Followed Hyperlink" xfId="2207" builtinId="9" hidden="1"/>
    <cellStyle name="Followed Hyperlink" xfId="2203" builtinId="9" hidden="1"/>
    <cellStyle name="Followed Hyperlink" xfId="2199" builtinId="9" hidden="1"/>
    <cellStyle name="Followed Hyperlink" xfId="2195" builtinId="9" hidden="1"/>
    <cellStyle name="Followed Hyperlink" xfId="2191" builtinId="9" hidden="1"/>
    <cellStyle name="Followed Hyperlink" xfId="2187" builtinId="9" hidden="1"/>
    <cellStyle name="Followed Hyperlink" xfId="2183" builtinId="9" hidden="1"/>
    <cellStyle name="Followed Hyperlink" xfId="2179" builtinId="9" hidden="1"/>
    <cellStyle name="Followed Hyperlink" xfId="2175" builtinId="9" hidden="1"/>
    <cellStyle name="Followed Hyperlink" xfId="2171" builtinId="9" hidden="1"/>
    <cellStyle name="Followed Hyperlink" xfId="2167" builtinId="9" hidden="1"/>
    <cellStyle name="Followed Hyperlink" xfId="2163" builtinId="9" hidden="1"/>
    <cellStyle name="Followed Hyperlink" xfId="2159" builtinId="9" hidden="1"/>
    <cellStyle name="Followed Hyperlink" xfId="2155" builtinId="9" hidden="1"/>
    <cellStyle name="Followed Hyperlink" xfId="2151" builtinId="9" hidden="1"/>
    <cellStyle name="Followed Hyperlink" xfId="2147" builtinId="9" hidden="1"/>
    <cellStyle name="Followed Hyperlink" xfId="2143" builtinId="9" hidden="1"/>
    <cellStyle name="Followed Hyperlink" xfId="2139" builtinId="9" hidden="1"/>
    <cellStyle name="Followed Hyperlink" xfId="2135" builtinId="9" hidden="1"/>
    <cellStyle name="Followed Hyperlink" xfId="2131" builtinId="9" hidden="1"/>
    <cellStyle name="Followed Hyperlink" xfId="2127" builtinId="9" hidden="1"/>
    <cellStyle name="Followed Hyperlink" xfId="2123" builtinId="9" hidden="1"/>
    <cellStyle name="Followed Hyperlink" xfId="2119" builtinId="9" hidden="1"/>
    <cellStyle name="Followed Hyperlink" xfId="2115" builtinId="9" hidden="1"/>
    <cellStyle name="Followed Hyperlink" xfId="2111" builtinId="9" hidden="1"/>
    <cellStyle name="Followed Hyperlink" xfId="2107" builtinId="9" hidden="1"/>
    <cellStyle name="Followed Hyperlink" xfId="2103" builtinId="9" hidden="1"/>
    <cellStyle name="Followed Hyperlink" xfId="2099" builtinId="9" hidden="1"/>
    <cellStyle name="Followed Hyperlink" xfId="2095" builtinId="9" hidden="1"/>
    <cellStyle name="Followed Hyperlink" xfId="2091" builtinId="9" hidden="1"/>
    <cellStyle name="Followed Hyperlink" xfId="2087" builtinId="9" hidden="1"/>
    <cellStyle name="Followed Hyperlink" xfId="2083" builtinId="9" hidden="1"/>
    <cellStyle name="Followed Hyperlink" xfId="2079" builtinId="9" hidden="1"/>
    <cellStyle name="Followed Hyperlink" xfId="2075" builtinId="9" hidden="1"/>
    <cellStyle name="Followed Hyperlink" xfId="2071" builtinId="9" hidden="1"/>
    <cellStyle name="Followed Hyperlink" xfId="2067" builtinId="9" hidden="1"/>
    <cellStyle name="Followed Hyperlink" xfId="2063" builtinId="9" hidden="1"/>
    <cellStyle name="Followed Hyperlink" xfId="2059" builtinId="9" hidden="1"/>
    <cellStyle name="Followed Hyperlink" xfId="2055" builtinId="9" hidden="1"/>
    <cellStyle name="Followed Hyperlink" xfId="2051" builtinId="9" hidden="1"/>
    <cellStyle name="Followed Hyperlink" xfId="2047" builtinId="9" hidden="1"/>
    <cellStyle name="Followed Hyperlink" xfId="2043" builtinId="9" hidden="1"/>
    <cellStyle name="Followed Hyperlink" xfId="2039" builtinId="9" hidden="1"/>
    <cellStyle name="Followed Hyperlink" xfId="2035" builtinId="9" hidden="1"/>
    <cellStyle name="Followed Hyperlink" xfId="2031" builtinId="9" hidden="1"/>
    <cellStyle name="Followed Hyperlink" xfId="2027" builtinId="9" hidden="1"/>
    <cellStyle name="Followed Hyperlink" xfId="2023" builtinId="9" hidden="1"/>
    <cellStyle name="Followed Hyperlink" xfId="2019" builtinId="9" hidden="1"/>
    <cellStyle name="Followed Hyperlink" xfId="2015" builtinId="9" hidden="1"/>
    <cellStyle name="Followed Hyperlink" xfId="2011" builtinId="9" hidden="1"/>
    <cellStyle name="Followed Hyperlink" xfId="2007" builtinId="9" hidden="1"/>
    <cellStyle name="Followed Hyperlink" xfId="2003" builtinId="9" hidden="1"/>
    <cellStyle name="Followed Hyperlink" xfId="1999" builtinId="9" hidden="1"/>
    <cellStyle name="Followed Hyperlink" xfId="1995" builtinId="9" hidden="1"/>
    <cellStyle name="Followed Hyperlink" xfId="1991" builtinId="9" hidden="1"/>
    <cellStyle name="Followed Hyperlink" xfId="1987" builtinId="9" hidden="1"/>
    <cellStyle name="Followed Hyperlink" xfId="1983" builtinId="9" hidden="1"/>
    <cellStyle name="Followed Hyperlink" xfId="1979" builtinId="9" hidden="1"/>
    <cellStyle name="Followed Hyperlink" xfId="1975" builtinId="9" hidden="1"/>
    <cellStyle name="Followed Hyperlink" xfId="1971" builtinId="9" hidden="1"/>
    <cellStyle name="Followed Hyperlink" xfId="1967" builtinId="9" hidden="1"/>
    <cellStyle name="Followed Hyperlink" xfId="1963" builtinId="9" hidden="1"/>
    <cellStyle name="Followed Hyperlink" xfId="1959" builtinId="9" hidden="1"/>
    <cellStyle name="Followed Hyperlink" xfId="1954" builtinId="9" hidden="1"/>
    <cellStyle name="Followed Hyperlink" xfId="1950" builtinId="9" hidden="1"/>
    <cellStyle name="Followed Hyperlink" xfId="1946" builtinId="9" hidden="1"/>
    <cellStyle name="Followed Hyperlink" xfId="1942" builtinId="9" hidden="1"/>
    <cellStyle name="Followed Hyperlink" xfId="1938" builtinId="9" hidden="1"/>
    <cellStyle name="Followed Hyperlink" xfId="1934" builtinId="9" hidden="1"/>
    <cellStyle name="Followed Hyperlink" xfId="1930" builtinId="9" hidden="1"/>
    <cellStyle name="Followed Hyperlink" xfId="1926" builtinId="9" hidden="1"/>
    <cellStyle name="Followed Hyperlink" xfId="1922" builtinId="9" hidden="1"/>
    <cellStyle name="Followed Hyperlink" xfId="1918" builtinId="9" hidden="1"/>
    <cellStyle name="Followed Hyperlink" xfId="1914" builtinId="9" hidden="1"/>
    <cellStyle name="Followed Hyperlink" xfId="1910" builtinId="9" hidden="1"/>
    <cellStyle name="Followed Hyperlink" xfId="1906" builtinId="9" hidden="1"/>
    <cellStyle name="Followed Hyperlink" xfId="1902" builtinId="9" hidden="1"/>
    <cellStyle name="Followed Hyperlink" xfId="1898" builtinId="9" hidden="1"/>
    <cellStyle name="Followed Hyperlink" xfId="1894" builtinId="9" hidden="1"/>
    <cellStyle name="Followed Hyperlink" xfId="1890" builtinId="9" hidden="1"/>
    <cellStyle name="Followed Hyperlink" xfId="1886" builtinId="9" hidden="1"/>
    <cellStyle name="Followed Hyperlink" xfId="1882" builtinId="9" hidden="1"/>
    <cellStyle name="Followed Hyperlink" xfId="1878" builtinId="9" hidden="1"/>
    <cellStyle name="Followed Hyperlink" xfId="1874" builtinId="9" hidden="1"/>
    <cellStyle name="Followed Hyperlink" xfId="1870" builtinId="9" hidden="1"/>
    <cellStyle name="Followed Hyperlink" xfId="1866" builtinId="9" hidden="1"/>
    <cellStyle name="Followed Hyperlink" xfId="1862" builtinId="9" hidden="1"/>
    <cellStyle name="Followed Hyperlink" xfId="1858" builtinId="9" hidden="1"/>
    <cellStyle name="Followed Hyperlink" xfId="1854" builtinId="9" hidden="1"/>
    <cellStyle name="Followed Hyperlink" xfId="1850" builtinId="9" hidden="1"/>
    <cellStyle name="Followed Hyperlink" xfId="1846" builtinId="9" hidden="1"/>
    <cellStyle name="Followed Hyperlink" xfId="1842" builtinId="9" hidden="1"/>
    <cellStyle name="Followed Hyperlink" xfId="1838" builtinId="9" hidden="1"/>
    <cellStyle name="Followed Hyperlink" xfId="1834" builtinId="9" hidden="1"/>
    <cellStyle name="Followed Hyperlink" xfId="1830" builtinId="9" hidden="1"/>
    <cellStyle name="Followed Hyperlink" xfId="1826" builtinId="9" hidden="1"/>
    <cellStyle name="Followed Hyperlink" xfId="1822" builtinId="9" hidden="1"/>
    <cellStyle name="Followed Hyperlink" xfId="1818" builtinId="9" hidden="1"/>
    <cellStyle name="Followed Hyperlink" xfId="1814" builtinId="9" hidden="1"/>
    <cellStyle name="Followed Hyperlink" xfId="1810" builtinId="9" hidden="1"/>
    <cellStyle name="Followed Hyperlink" xfId="1806" builtinId="9" hidden="1"/>
    <cellStyle name="Followed Hyperlink" xfId="1802" builtinId="9" hidden="1"/>
    <cellStyle name="Followed Hyperlink" xfId="1798" builtinId="9" hidden="1"/>
    <cellStyle name="Followed Hyperlink" xfId="1794" builtinId="9" hidden="1"/>
    <cellStyle name="Followed Hyperlink" xfId="1790" builtinId="9" hidden="1"/>
    <cellStyle name="Followed Hyperlink" xfId="1786" builtinId="9" hidden="1"/>
    <cellStyle name="Followed Hyperlink" xfId="1782" builtinId="9" hidden="1"/>
    <cellStyle name="Followed Hyperlink" xfId="1778" builtinId="9" hidden="1"/>
    <cellStyle name="Followed Hyperlink" xfId="1774" builtinId="9" hidden="1"/>
    <cellStyle name="Followed Hyperlink" xfId="1770" builtinId="9" hidden="1"/>
    <cellStyle name="Followed Hyperlink" xfId="1766" builtinId="9" hidden="1"/>
    <cellStyle name="Followed Hyperlink" xfId="1762" builtinId="9" hidden="1"/>
    <cellStyle name="Followed Hyperlink" xfId="1758" builtinId="9" hidden="1"/>
    <cellStyle name="Followed Hyperlink" xfId="1754" builtinId="9" hidden="1"/>
    <cellStyle name="Followed Hyperlink" xfId="1750" builtinId="9" hidden="1"/>
    <cellStyle name="Followed Hyperlink" xfId="1746" builtinId="9" hidden="1"/>
    <cellStyle name="Followed Hyperlink" xfId="1742" builtinId="9" hidden="1"/>
    <cellStyle name="Followed Hyperlink" xfId="1738" builtinId="9" hidden="1"/>
    <cellStyle name="Followed Hyperlink" xfId="1734" builtinId="9" hidden="1"/>
    <cellStyle name="Followed Hyperlink" xfId="1730" builtinId="9" hidden="1"/>
    <cellStyle name="Followed Hyperlink" xfId="1726" builtinId="9" hidden="1"/>
    <cellStyle name="Followed Hyperlink" xfId="1722" builtinId="9" hidden="1"/>
    <cellStyle name="Followed Hyperlink" xfId="1718" builtinId="9" hidden="1"/>
    <cellStyle name="Followed Hyperlink" xfId="1714" builtinId="9" hidden="1"/>
    <cellStyle name="Followed Hyperlink" xfId="1710" builtinId="9" hidden="1"/>
    <cellStyle name="Followed Hyperlink" xfId="1706" builtinId="9" hidden="1"/>
    <cellStyle name="Followed Hyperlink" xfId="1702" builtinId="9" hidden="1"/>
    <cellStyle name="Followed Hyperlink" xfId="1698" builtinId="9" hidden="1"/>
    <cellStyle name="Followed Hyperlink" xfId="1694" builtinId="9" hidden="1"/>
    <cellStyle name="Followed Hyperlink" xfId="1690" builtinId="9" hidden="1"/>
    <cellStyle name="Followed Hyperlink" xfId="1686" builtinId="9" hidden="1"/>
    <cellStyle name="Followed Hyperlink" xfId="1682" builtinId="9" hidden="1"/>
    <cellStyle name="Followed Hyperlink" xfId="1678" builtinId="9" hidden="1"/>
    <cellStyle name="Followed Hyperlink" xfId="1674" builtinId="9" hidden="1"/>
    <cellStyle name="Followed Hyperlink" xfId="1670" builtinId="9" hidden="1"/>
    <cellStyle name="Followed Hyperlink" xfId="1666" builtinId="9" hidden="1"/>
    <cellStyle name="Followed Hyperlink" xfId="1662" builtinId="9" hidden="1"/>
    <cellStyle name="Followed Hyperlink" xfId="1658" builtinId="9" hidden="1"/>
    <cellStyle name="Followed Hyperlink" xfId="1654" builtinId="9" hidden="1"/>
    <cellStyle name="Followed Hyperlink" xfId="1650" builtinId="9" hidden="1"/>
    <cellStyle name="Followed Hyperlink" xfId="1646" builtinId="9" hidden="1"/>
    <cellStyle name="Followed Hyperlink" xfId="1642" builtinId="9" hidden="1"/>
    <cellStyle name="Followed Hyperlink" xfId="1638" builtinId="9" hidden="1"/>
    <cellStyle name="Followed Hyperlink" xfId="1634" builtinId="9" hidden="1"/>
    <cellStyle name="Followed Hyperlink" xfId="1630" builtinId="9" hidden="1"/>
    <cellStyle name="Followed Hyperlink" xfId="1626" builtinId="9" hidden="1"/>
    <cellStyle name="Followed Hyperlink" xfId="1622" builtinId="9" hidden="1"/>
    <cellStyle name="Followed Hyperlink" xfId="1618" builtinId="9" hidden="1"/>
    <cellStyle name="Followed Hyperlink" xfId="1614" builtinId="9" hidden="1"/>
    <cellStyle name="Followed Hyperlink" xfId="1610" builtinId="9" hidden="1"/>
    <cellStyle name="Followed Hyperlink" xfId="1606" builtinId="9" hidden="1"/>
    <cellStyle name="Followed Hyperlink" xfId="1602" builtinId="9" hidden="1"/>
    <cellStyle name="Followed Hyperlink" xfId="1598" builtinId="9" hidden="1"/>
    <cellStyle name="Followed Hyperlink" xfId="1594" builtinId="9" hidden="1"/>
    <cellStyle name="Followed Hyperlink" xfId="1590" builtinId="9" hidden="1"/>
    <cellStyle name="Followed Hyperlink" xfId="1586" builtinId="9" hidden="1"/>
    <cellStyle name="Followed Hyperlink" xfId="1582" builtinId="9" hidden="1"/>
    <cellStyle name="Followed Hyperlink" xfId="1578" builtinId="9" hidden="1"/>
    <cellStyle name="Followed Hyperlink" xfId="1574" builtinId="9" hidden="1"/>
    <cellStyle name="Followed Hyperlink" xfId="1570" builtinId="9" hidden="1"/>
    <cellStyle name="Followed Hyperlink" xfId="1566" builtinId="9" hidden="1"/>
    <cellStyle name="Followed Hyperlink" xfId="1562" builtinId="9" hidden="1"/>
    <cellStyle name="Followed Hyperlink" xfId="1558" builtinId="9" hidden="1"/>
    <cellStyle name="Followed Hyperlink" xfId="1554" builtinId="9" hidden="1"/>
    <cellStyle name="Followed Hyperlink" xfId="1550" builtinId="9" hidden="1"/>
    <cellStyle name="Followed Hyperlink" xfId="1546" builtinId="9" hidden="1"/>
    <cellStyle name="Followed Hyperlink" xfId="1542" builtinId="9" hidden="1"/>
    <cellStyle name="Followed Hyperlink" xfId="1538" builtinId="9" hidden="1"/>
    <cellStyle name="Followed Hyperlink" xfId="1534" builtinId="9" hidden="1"/>
    <cellStyle name="Followed Hyperlink" xfId="1530" builtinId="9" hidden="1"/>
    <cellStyle name="Followed Hyperlink" xfId="1526" builtinId="9" hidden="1"/>
    <cellStyle name="Followed Hyperlink" xfId="1522" builtinId="9" hidden="1"/>
    <cellStyle name="Followed Hyperlink" xfId="1518" builtinId="9" hidden="1"/>
    <cellStyle name="Followed Hyperlink" xfId="1514" builtinId="9" hidden="1"/>
    <cellStyle name="Followed Hyperlink" xfId="1510" builtinId="9" hidden="1"/>
    <cellStyle name="Followed Hyperlink" xfId="1506" builtinId="9" hidden="1"/>
    <cellStyle name="Followed Hyperlink" xfId="1502" builtinId="9" hidden="1"/>
    <cellStyle name="Followed Hyperlink" xfId="1498" builtinId="9" hidden="1"/>
    <cellStyle name="Followed Hyperlink" xfId="1494" builtinId="9" hidden="1"/>
    <cellStyle name="Followed Hyperlink" xfId="1490" builtinId="9" hidden="1"/>
    <cellStyle name="Followed Hyperlink" xfId="1486" builtinId="9" hidden="1"/>
    <cellStyle name="Followed Hyperlink" xfId="1482" builtinId="9" hidden="1"/>
    <cellStyle name="Followed Hyperlink" xfId="1478" builtinId="9" hidden="1"/>
    <cellStyle name="Followed Hyperlink" xfId="1474" builtinId="9" hidden="1"/>
    <cellStyle name="Followed Hyperlink" xfId="1470" builtinId="9" hidden="1"/>
    <cellStyle name="Followed Hyperlink" xfId="1466" builtinId="9" hidden="1"/>
    <cellStyle name="Followed Hyperlink" xfId="1462" builtinId="9" hidden="1"/>
    <cellStyle name="Followed Hyperlink" xfId="1458" builtinId="9" hidden="1"/>
    <cellStyle name="Followed Hyperlink" xfId="1454" builtinId="9" hidden="1"/>
    <cellStyle name="Followed Hyperlink" xfId="1450" builtinId="9" hidden="1"/>
    <cellStyle name="Followed Hyperlink" xfId="1446" builtinId="9" hidden="1"/>
    <cellStyle name="Followed Hyperlink" xfId="1442" builtinId="9" hidden="1"/>
    <cellStyle name="Followed Hyperlink" xfId="1438" builtinId="9" hidden="1"/>
    <cellStyle name="Followed Hyperlink" xfId="1434" builtinId="9" hidden="1"/>
    <cellStyle name="Followed Hyperlink" xfId="1430" builtinId="9" hidden="1"/>
    <cellStyle name="Followed Hyperlink" xfId="1426" builtinId="9" hidden="1"/>
    <cellStyle name="Followed Hyperlink" xfId="1422" builtinId="9" hidden="1"/>
    <cellStyle name="Followed Hyperlink" xfId="1418" builtinId="9" hidden="1"/>
    <cellStyle name="Followed Hyperlink" xfId="1414" builtinId="9" hidden="1"/>
    <cellStyle name="Followed Hyperlink" xfId="1410" builtinId="9" hidden="1"/>
    <cellStyle name="Followed Hyperlink" xfId="1406" builtinId="9" hidden="1"/>
    <cellStyle name="Followed Hyperlink" xfId="1402" builtinId="9" hidden="1"/>
    <cellStyle name="Followed Hyperlink" xfId="1398" builtinId="9" hidden="1"/>
    <cellStyle name="Followed Hyperlink" xfId="1394" builtinId="9" hidden="1"/>
    <cellStyle name="Followed Hyperlink" xfId="1390" builtinId="9" hidden="1"/>
    <cellStyle name="Followed Hyperlink" xfId="1386" builtinId="9" hidden="1"/>
    <cellStyle name="Followed Hyperlink" xfId="1382" builtinId="9" hidden="1"/>
    <cellStyle name="Followed Hyperlink" xfId="1378" builtinId="9" hidden="1"/>
    <cellStyle name="Followed Hyperlink" xfId="1374" builtinId="9" hidden="1"/>
    <cellStyle name="Followed Hyperlink" xfId="1370" builtinId="9" hidden="1"/>
    <cellStyle name="Followed Hyperlink" xfId="1366" builtinId="9" hidden="1"/>
    <cellStyle name="Followed Hyperlink" xfId="1362" builtinId="9" hidden="1"/>
    <cellStyle name="Followed Hyperlink" xfId="1358" builtinId="9" hidden="1"/>
    <cellStyle name="Followed Hyperlink" xfId="1354" builtinId="9" hidden="1"/>
    <cellStyle name="Followed Hyperlink" xfId="1350" builtinId="9" hidden="1"/>
    <cellStyle name="Followed Hyperlink" xfId="1346" builtinId="9" hidden="1"/>
    <cellStyle name="Followed Hyperlink" xfId="1342" builtinId="9" hidden="1"/>
    <cellStyle name="Followed Hyperlink" xfId="1338" builtinId="9" hidden="1"/>
    <cellStyle name="Followed Hyperlink" xfId="1334" builtinId="9" hidden="1"/>
    <cellStyle name="Followed Hyperlink" xfId="1330" builtinId="9" hidden="1"/>
    <cellStyle name="Followed Hyperlink" xfId="1326" builtinId="9" hidden="1"/>
    <cellStyle name="Followed Hyperlink" xfId="1322" builtinId="9" hidden="1"/>
    <cellStyle name="Followed Hyperlink" xfId="1318" builtinId="9" hidden="1"/>
    <cellStyle name="Followed Hyperlink" xfId="1314" builtinId="9" hidden="1"/>
    <cellStyle name="Followed Hyperlink" xfId="1310" builtinId="9" hidden="1"/>
    <cellStyle name="Followed Hyperlink" xfId="1306" builtinId="9" hidden="1"/>
    <cellStyle name="Followed Hyperlink" xfId="1302" builtinId="9" hidden="1"/>
    <cellStyle name="Followed Hyperlink" xfId="1298" builtinId="9" hidden="1"/>
    <cellStyle name="Followed Hyperlink" xfId="1294" builtinId="9" hidden="1"/>
    <cellStyle name="Followed Hyperlink" xfId="1290" builtinId="9" hidden="1"/>
    <cellStyle name="Followed Hyperlink" xfId="1286" builtinId="9" hidden="1"/>
    <cellStyle name="Followed Hyperlink" xfId="1282" builtinId="9" hidden="1"/>
    <cellStyle name="Followed Hyperlink" xfId="1278" builtinId="9" hidden="1"/>
    <cellStyle name="Followed Hyperlink" xfId="1274" builtinId="9" hidden="1"/>
    <cellStyle name="Followed Hyperlink" xfId="1270" builtinId="9" hidden="1"/>
    <cellStyle name="Followed Hyperlink" xfId="1266" builtinId="9" hidden="1"/>
    <cellStyle name="Followed Hyperlink" xfId="1262" builtinId="9" hidden="1"/>
    <cellStyle name="Followed Hyperlink" xfId="1258" builtinId="9" hidden="1"/>
    <cellStyle name="Followed Hyperlink" xfId="1254" builtinId="9" hidden="1"/>
    <cellStyle name="Followed Hyperlink" xfId="1250" builtinId="9" hidden="1"/>
    <cellStyle name="Followed Hyperlink" xfId="1246" builtinId="9" hidden="1"/>
    <cellStyle name="Followed Hyperlink" xfId="1242" builtinId="9" hidden="1"/>
    <cellStyle name="Followed Hyperlink" xfId="1238" builtinId="9" hidden="1"/>
    <cellStyle name="Followed Hyperlink" xfId="1234" builtinId="9" hidden="1"/>
    <cellStyle name="Followed Hyperlink" xfId="1230" builtinId="9" hidden="1"/>
    <cellStyle name="Followed Hyperlink" xfId="1226" builtinId="9" hidden="1"/>
    <cellStyle name="Followed Hyperlink" xfId="1222" builtinId="9" hidden="1"/>
    <cellStyle name="Followed Hyperlink" xfId="1218" builtinId="9" hidden="1"/>
    <cellStyle name="Followed Hyperlink" xfId="1214" builtinId="9" hidden="1"/>
    <cellStyle name="Followed Hyperlink" xfId="1210" builtinId="9" hidden="1"/>
    <cellStyle name="Followed Hyperlink" xfId="1206" builtinId="9" hidden="1"/>
    <cellStyle name="Followed Hyperlink" xfId="1202" builtinId="9" hidden="1"/>
    <cellStyle name="Followed Hyperlink" xfId="1198" builtinId="9" hidden="1"/>
    <cellStyle name="Followed Hyperlink" xfId="1194" builtinId="9" hidden="1"/>
    <cellStyle name="Followed Hyperlink" xfId="1190" builtinId="9" hidden="1"/>
    <cellStyle name="Followed Hyperlink" xfId="1186" builtinId="9" hidden="1"/>
    <cellStyle name="Followed Hyperlink" xfId="1182" builtinId="9" hidden="1"/>
    <cellStyle name="Followed Hyperlink" xfId="1178" builtinId="9" hidden="1"/>
    <cellStyle name="Followed Hyperlink" xfId="1174" builtinId="9" hidden="1"/>
    <cellStyle name="Followed Hyperlink" xfId="1170" builtinId="9" hidden="1"/>
    <cellStyle name="Followed Hyperlink" xfId="1166" builtinId="9" hidden="1"/>
    <cellStyle name="Followed Hyperlink" xfId="1162" builtinId="9" hidden="1"/>
    <cellStyle name="Followed Hyperlink" xfId="1158" builtinId="9" hidden="1"/>
    <cellStyle name="Followed Hyperlink" xfId="1154" builtinId="9" hidden="1"/>
    <cellStyle name="Followed Hyperlink" xfId="1150" builtinId="9" hidden="1"/>
    <cellStyle name="Followed Hyperlink" xfId="1146" builtinId="9" hidden="1"/>
    <cellStyle name="Followed Hyperlink" xfId="1142" builtinId="9" hidden="1"/>
    <cellStyle name="Followed Hyperlink" xfId="1138" builtinId="9" hidden="1"/>
    <cellStyle name="Followed Hyperlink" xfId="1134" builtinId="9" hidden="1"/>
    <cellStyle name="Followed Hyperlink" xfId="1130" builtinId="9" hidden="1"/>
    <cellStyle name="Followed Hyperlink" xfId="1126" builtinId="9" hidden="1"/>
    <cellStyle name="Followed Hyperlink" xfId="1122" builtinId="9" hidden="1"/>
    <cellStyle name="Followed Hyperlink" xfId="1118" builtinId="9" hidden="1"/>
    <cellStyle name="Followed Hyperlink" xfId="1114" builtinId="9" hidden="1"/>
    <cellStyle name="Followed Hyperlink" xfId="1110" builtinId="9" hidden="1"/>
    <cellStyle name="Followed Hyperlink" xfId="1106" builtinId="9" hidden="1"/>
    <cellStyle name="Followed Hyperlink" xfId="1102" builtinId="9" hidden="1"/>
    <cellStyle name="Followed Hyperlink" xfId="1098" builtinId="9" hidden="1"/>
    <cellStyle name="Followed Hyperlink" xfId="1094" builtinId="9" hidden="1"/>
    <cellStyle name="Followed Hyperlink" xfId="1090" builtinId="9" hidden="1"/>
    <cellStyle name="Followed Hyperlink" xfId="1086" builtinId="9" hidden="1"/>
    <cellStyle name="Followed Hyperlink" xfId="1082" builtinId="9" hidden="1"/>
    <cellStyle name="Followed Hyperlink" xfId="1078" builtinId="9" hidden="1"/>
    <cellStyle name="Followed Hyperlink" xfId="1074" builtinId="9" hidden="1"/>
    <cellStyle name="Followed Hyperlink" xfId="1070" builtinId="9" hidden="1"/>
    <cellStyle name="Followed Hyperlink" xfId="1066" builtinId="9" hidden="1"/>
    <cellStyle name="Followed Hyperlink" xfId="1062" builtinId="9" hidden="1"/>
    <cellStyle name="Followed Hyperlink" xfId="1058" builtinId="9" hidden="1"/>
    <cellStyle name="Followed Hyperlink" xfId="1054" builtinId="9" hidden="1"/>
    <cellStyle name="Followed Hyperlink" xfId="1050" builtinId="9" hidden="1"/>
    <cellStyle name="Followed Hyperlink" xfId="1046" builtinId="9" hidden="1"/>
    <cellStyle name="Followed Hyperlink" xfId="1042" builtinId="9" hidden="1"/>
    <cellStyle name="Followed Hyperlink" xfId="1038" builtinId="9" hidden="1"/>
    <cellStyle name="Followed Hyperlink" xfId="1034" builtinId="9" hidden="1"/>
    <cellStyle name="Followed Hyperlink" xfId="1030" builtinId="9" hidden="1"/>
    <cellStyle name="Followed Hyperlink" xfId="1026" builtinId="9" hidden="1"/>
    <cellStyle name="Followed Hyperlink" xfId="1022" builtinId="9" hidden="1"/>
    <cellStyle name="Followed Hyperlink" xfId="1018" builtinId="9" hidden="1"/>
    <cellStyle name="Followed Hyperlink" xfId="1014" builtinId="9" hidden="1"/>
    <cellStyle name="Followed Hyperlink" xfId="1010" builtinId="9" hidden="1"/>
    <cellStyle name="Followed Hyperlink" xfId="1006" builtinId="9" hidden="1"/>
    <cellStyle name="Followed Hyperlink" xfId="1002" builtinId="9" hidden="1"/>
    <cellStyle name="Followed Hyperlink" xfId="998" builtinId="9" hidden="1"/>
    <cellStyle name="Followed Hyperlink" xfId="994" builtinId="9" hidden="1"/>
    <cellStyle name="Followed Hyperlink" xfId="990" builtinId="9" hidden="1"/>
    <cellStyle name="Followed Hyperlink" xfId="986" builtinId="9" hidden="1"/>
    <cellStyle name="Followed Hyperlink" xfId="982" builtinId="9" hidden="1"/>
    <cellStyle name="Followed Hyperlink" xfId="978" builtinId="9" hidden="1"/>
    <cellStyle name="Followed Hyperlink" xfId="974" builtinId="9" hidden="1"/>
    <cellStyle name="Followed Hyperlink" xfId="970" builtinId="9" hidden="1"/>
    <cellStyle name="Followed Hyperlink" xfId="966" builtinId="9" hidden="1"/>
    <cellStyle name="Followed Hyperlink" xfId="962" builtinId="9" hidden="1"/>
    <cellStyle name="Followed Hyperlink" xfId="958" builtinId="9" hidden="1"/>
    <cellStyle name="Followed Hyperlink" xfId="954" builtinId="9" hidden="1"/>
    <cellStyle name="Followed Hyperlink" xfId="950" builtinId="9" hidden="1"/>
    <cellStyle name="Followed Hyperlink" xfId="946" builtinId="9" hidden="1"/>
    <cellStyle name="Followed Hyperlink" xfId="942" builtinId="9" hidden="1"/>
    <cellStyle name="Followed Hyperlink" xfId="938" builtinId="9" hidden="1"/>
    <cellStyle name="Followed Hyperlink" xfId="934" builtinId="9" hidden="1"/>
    <cellStyle name="Followed Hyperlink" xfId="930" builtinId="9" hidden="1"/>
    <cellStyle name="Followed Hyperlink" xfId="926" builtinId="9" hidden="1"/>
    <cellStyle name="Followed Hyperlink" xfId="922" builtinId="9" hidden="1"/>
    <cellStyle name="Followed Hyperlink" xfId="918" builtinId="9" hidden="1"/>
    <cellStyle name="Followed Hyperlink" xfId="914" builtinId="9" hidden="1"/>
    <cellStyle name="Followed Hyperlink" xfId="910" builtinId="9" hidden="1"/>
    <cellStyle name="Followed Hyperlink" xfId="906" builtinId="9" hidden="1"/>
    <cellStyle name="Followed Hyperlink" xfId="902" builtinId="9" hidden="1"/>
    <cellStyle name="Followed Hyperlink" xfId="898" builtinId="9" hidden="1"/>
    <cellStyle name="Followed Hyperlink" xfId="894" builtinId="9" hidden="1"/>
    <cellStyle name="Followed Hyperlink" xfId="890" builtinId="9" hidden="1"/>
    <cellStyle name="Followed Hyperlink" xfId="886" builtinId="9" hidden="1"/>
    <cellStyle name="Followed Hyperlink" xfId="882" builtinId="9" hidden="1"/>
    <cellStyle name="Followed Hyperlink" xfId="878" builtinId="9" hidden="1"/>
    <cellStyle name="Followed Hyperlink" xfId="874" builtinId="9" hidden="1"/>
    <cellStyle name="Followed Hyperlink" xfId="870" builtinId="9" hidden="1"/>
    <cellStyle name="Followed Hyperlink" xfId="866" builtinId="9" hidden="1"/>
    <cellStyle name="Followed Hyperlink" xfId="862" builtinId="9" hidden="1"/>
    <cellStyle name="Followed Hyperlink" xfId="858" builtinId="9" hidden="1"/>
    <cellStyle name="Followed Hyperlink" xfId="854" builtinId="9" hidden="1"/>
    <cellStyle name="Followed Hyperlink" xfId="850" builtinId="9" hidden="1"/>
    <cellStyle name="Followed Hyperlink" xfId="846" builtinId="9" hidden="1"/>
    <cellStyle name="Followed Hyperlink" xfId="842" builtinId="9" hidden="1"/>
    <cellStyle name="Followed Hyperlink" xfId="838" builtinId="9" hidden="1"/>
    <cellStyle name="Followed Hyperlink" xfId="834" builtinId="9" hidden="1"/>
    <cellStyle name="Followed Hyperlink" xfId="830" builtinId="9" hidden="1"/>
    <cellStyle name="Followed Hyperlink" xfId="826" builtinId="9" hidden="1"/>
    <cellStyle name="Followed Hyperlink" xfId="822" builtinId="9" hidden="1"/>
    <cellStyle name="Followed Hyperlink" xfId="818" builtinId="9" hidden="1"/>
    <cellStyle name="Followed Hyperlink" xfId="814" builtinId="9" hidden="1"/>
    <cellStyle name="Followed Hyperlink" xfId="810" builtinId="9" hidden="1"/>
    <cellStyle name="Followed Hyperlink" xfId="806" builtinId="9" hidden="1"/>
    <cellStyle name="Followed Hyperlink" xfId="802" builtinId="9" hidden="1"/>
    <cellStyle name="Followed Hyperlink" xfId="798" builtinId="9" hidden="1"/>
    <cellStyle name="Followed Hyperlink" xfId="794" builtinId="9" hidden="1"/>
    <cellStyle name="Followed Hyperlink" xfId="790" builtinId="9" hidden="1"/>
    <cellStyle name="Followed Hyperlink" xfId="786" builtinId="9" hidden="1"/>
    <cellStyle name="Followed Hyperlink" xfId="782" builtinId="9" hidden="1"/>
    <cellStyle name="Followed Hyperlink" xfId="778" builtinId="9" hidden="1"/>
    <cellStyle name="Followed Hyperlink" xfId="774" builtinId="9" hidden="1"/>
    <cellStyle name="Followed Hyperlink" xfId="770" builtinId="9" hidden="1"/>
    <cellStyle name="Followed Hyperlink" xfId="766" builtinId="9" hidden="1"/>
    <cellStyle name="Followed Hyperlink" xfId="762" builtinId="9" hidden="1"/>
    <cellStyle name="Followed Hyperlink" xfId="758" builtinId="9" hidden="1"/>
    <cellStyle name="Followed Hyperlink" xfId="754" builtinId="9" hidden="1"/>
    <cellStyle name="Followed Hyperlink" xfId="750" builtinId="9" hidden="1"/>
    <cellStyle name="Followed Hyperlink" xfId="746" builtinId="9" hidden="1"/>
    <cellStyle name="Followed Hyperlink" xfId="742" builtinId="9" hidden="1"/>
    <cellStyle name="Followed Hyperlink" xfId="738" builtinId="9" hidden="1"/>
    <cellStyle name="Followed Hyperlink" xfId="734" builtinId="9" hidden="1"/>
    <cellStyle name="Followed Hyperlink" xfId="730" builtinId="9" hidden="1"/>
    <cellStyle name="Followed Hyperlink" xfId="726" builtinId="9" hidden="1"/>
    <cellStyle name="Followed Hyperlink" xfId="722" builtinId="9" hidden="1"/>
    <cellStyle name="Followed Hyperlink" xfId="718" builtinId="9" hidden="1"/>
    <cellStyle name="Followed Hyperlink" xfId="714" builtinId="9" hidden="1"/>
    <cellStyle name="Followed Hyperlink" xfId="710" builtinId="9" hidden="1"/>
    <cellStyle name="Followed Hyperlink" xfId="706" builtinId="9" hidden="1"/>
    <cellStyle name="Followed Hyperlink" xfId="702" builtinId="9" hidden="1"/>
    <cellStyle name="Followed Hyperlink" xfId="698" builtinId="9" hidden="1"/>
    <cellStyle name="Followed Hyperlink" xfId="694" builtinId="9" hidden="1"/>
    <cellStyle name="Followed Hyperlink" xfId="690" builtinId="9" hidden="1"/>
    <cellStyle name="Followed Hyperlink" xfId="686" builtinId="9" hidden="1"/>
    <cellStyle name="Followed Hyperlink" xfId="682" builtinId="9" hidden="1"/>
    <cellStyle name="Followed Hyperlink" xfId="678" builtinId="9" hidden="1"/>
    <cellStyle name="Followed Hyperlink" xfId="674" builtinId="9" hidden="1"/>
    <cellStyle name="Followed Hyperlink" xfId="670" builtinId="9" hidden="1"/>
    <cellStyle name="Followed Hyperlink" xfId="666" builtinId="9" hidden="1"/>
    <cellStyle name="Followed Hyperlink" xfId="662" builtinId="9" hidden="1"/>
    <cellStyle name="Followed Hyperlink" xfId="658" builtinId="9" hidden="1"/>
    <cellStyle name="Followed Hyperlink" xfId="654" builtinId="9" hidden="1"/>
    <cellStyle name="Followed Hyperlink" xfId="650" builtinId="9" hidden="1"/>
    <cellStyle name="Followed Hyperlink" xfId="646" builtinId="9" hidden="1"/>
    <cellStyle name="Followed Hyperlink" xfId="642" builtinId="9" hidden="1"/>
    <cellStyle name="Followed Hyperlink" xfId="638" builtinId="9" hidden="1"/>
    <cellStyle name="Followed Hyperlink" xfId="634" builtinId="9" hidden="1"/>
    <cellStyle name="Followed Hyperlink" xfId="630" builtinId="9" hidden="1"/>
    <cellStyle name="Followed Hyperlink" xfId="626" builtinId="9" hidden="1"/>
    <cellStyle name="Followed Hyperlink" xfId="622" builtinId="9" hidden="1"/>
    <cellStyle name="Followed Hyperlink" xfId="618" builtinId="9" hidden="1"/>
    <cellStyle name="Followed Hyperlink" xfId="614" builtinId="9" hidden="1"/>
    <cellStyle name="Followed Hyperlink" xfId="610" builtinId="9" hidden="1"/>
    <cellStyle name="Followed Hyperlink" xfId="606" builtinId="9" hidden="1"/>
    <cellStyle name="Followed Hyperlink" xfId="602" builtinId="9" hidden="1"/>
    <cellStyle name="Followed Hyperlink" xfId="598" builtinId="9" hidden="1"/>
    <cellStyle name="Followed Hyperlink" xfId="594" builtinId="9" hidden="1"/>
    <cellStyle name="Followed Hyperlink" xfId="590" builtinId="9" hidden="1"/>
    <cellStyle name="Followed Hyperlink" xfId="586" builtinId="9" hidden="1"/>
    <cellStyle name="Followed Hyperlink" xfId="582" builtinId="9" hidden="1"/>
    <cellStyle name="Followed Hyperlink" xfId="578" builtinId="9" hidden="1"/>
    <cellStyle name="Followed Hyperlink" xfId="574" builtinId="9" hidden="1"/>
    <cellStyle name="Followed Hyperlink" xfId="570" builtinId="9" hidden="1"/>
    <cellStyle name="Followed Hyperlink" xfId="566" builtinId="9" hidden="1"/>
    <cellStyle name="Followed Hyperlink" xfId="562" builtinId="9" hidden="1"/>
    <cellStyle name="Followed Hyperlink" xfId="558" builtinId="9" hidden="1"/>
    <cellStyle name="Followed Hyperlink" xfId="554" builtinId="9" hidden="1"/>
    <cellStyle name="Followed Hyperlink" xfId="550" builtinId="9" hidden="1"/>
    <cellStyle name="Followed Hyperlink" xfId="546" builtinId="9" hidden="1"/>
    <cellStyle name="Followed Hyperlink" xfId="542" builtinId="9" hidden="1"/>
    <cellStyle name="Followed Hyperlink" xfId="538" builtinId="9" hidden="1"/>
    <cellStyle name="Followed Hyperlink" xfId="534" builtinId="9" hidden="1"/>
    <cellStyle name="Followed Hyperlink" xfId="530" builtinId="9" hidden="1"/>
    <cellStyle name="Followed Hyperlink" xfId="526" builtinId="9" hidden="1"/>
    <cellStyle name="Followed Hyperlink" xfId="522" builtinId="9" hidden="1"/>
    <cellStyle name="Followed Hyperlink" xfId="518" builtinId="9" hidden="1"/>
    <cellStyle name="Followed Hyperlink" xfId="514" builtinId="9" hidden="1"/>
    <cellStyle name="Followed Hyperlink" xfId="510" builtinId="9" hidden="1"/>
    <cellStyle name="Followed Hyperlink" xfId="506" builtinId="9" hidden="1"/>
    <cellStyle name="Followed Hyperlink" xfId="502" builtinId="9" hidden="1"/>
    <cellStyle name="Followed Hyperlink" xfId="498" builtinId="9" hidden="1"/>
    <cellStyle name="Followed Hyperlink" xfId="494" builtinId="9" hidden="1"/>
    <cellStyle name="Followed Hyperlink" xfId="490" builtinId="9" hidden="1"/>
    <cellStyle name="Followed Hyperlink" xfId="486" builtinId="9" hidden="1"/>
    <cellStyle name="Followed Hyperlink" xfId="482" builtinId="9" hidden="1"/>
    <cellStyle name="Followed Hyperlink" xfId="478" builtinId="9" hidden="1"/>
    <cellStyle name="Followed Hyperlink" xfId="474" builtinId="9" hidden="1"/>
    <cellStyle name="Followed Hyperlink" xfId="470" builtinId="9" hidden="1"/>
    <cellStyle name="Followed Hyperlink" xfId="466" builtinId="9" hidden="1"/>
    <cellStyle name="Followed Hyperlink" xfId="462" builtinId="9" hidden="1"/>
    <cellStyle name="Followed Hyperlink" xfId="458" builtinId="9" hidden="1"/>
    <cellStyle name="Followed Hyperlink" xfId="454" builtinId="9" hidden="1"/>
    <cellStyle name="Followed Hyperlink" xfId="450" builtinId="9" hidden="1"/>
    <cellStyle name="Followed Hyperlink" xfId="446" builtinId="9" hidden="1"/>
    <cellStyle name="Followed Hyperlink" xfId="442" builtinId="9" hidden="1"/>
    <cellStyle name="Followed Hyperlink" xfId="438" builtinId="9" hidden="1"/>
    <cellStyle name="Followed Hyperlink" xfId="434" builtinId="9" hidden="1"/>
    <cellStyle name="Followed Hyperlink" xfId="430" builtinId="9" hidden="1"/>
    <cellStyle name="Followed Hyperlink" xfId="426" builtinId="9" hidden="1"/>
    <cellStyle name="Followed Hyperlink" xfId="422" builtinId="9" hidden="1"/>
    <cellStyle name="Followed Hyperlink" xfId="418" builtinId="9" hidden="1"/>
    <cellStyle name="Followed Hyperlink" xfId="414" builtinId="9" hidden="1"/>
    <cellStyle name="Followed Hyperlink" xfId="410" builtinId="9" hidden="1"/>
    <cellStyle name="Followed Hyperlink" xfId="406" builtinId="9" hidden="1"/>
    <cellStyle name="Followed Hyperlink" xfId="402" builtinId="9" hidden="1"/>
    <cellStyle name="Followed Hyperlink" xfId="398" builtinId="9" hidden="1"/>
    <cellStyle name="Followed Hyperlink" xfId="394" builtinId="9" hidden="1"/>
    <cellStyle name="Followed Hyperlink" xfId="390" builtinId="9" hidden="1"/>
    <cellStyle name="Followed Hyperlink" xfId="386" builtinId="9" hidden="1"/>
    <cellStyle name="Followed Hyperlink" xfId="382" builtinId="9" hidden="1"/>
    <cellStyle name="Followed Hyperlink" xfId="378" builtinId="9" hidden="1"/>
    <cellStyle name="Followed Hyperlink" xfId="373" builtinId="9" hidden="1"/>
    <cellStyle name="Followed Hyperlink" xfId="368" builtinId="9" hidden="1"/>
    <cellStyle name="Followed Hyperlink" xfId="364" builtinId="9" hidden="1"/>
    <cellStyle name="Followed Hyperlink" xfId="360" builtinId="9" hidden="1"/>
    <cellStyle name="Followed Hyperlink" xfId="356" builtinId="9" hidden="1"/>
    <cellStyle name="Followed Hyperlink" xfId="351" builtinId="9" hidden="1"/>
    <cellStyle name="Followed Hyperlink" xfId="347" builtinId="9" hidden="1"/>
    <cellStyle name="Followed Hyperlink" xfId="343" builtinId="9" hidden="1"/>
    <cellStyle name="Followed Hyperlink" xfId="339" builtinId="9" hidden="1"/>
    <cellStyle name="Followed Hyperlink" xfId="335" builtinId="9" hidden="1"/>
    <cellStyle name="Followed Hyperlink" xfId="331" builtinId="9" hidden="1"/>
    <cellStyle name="Followed Hyperlink" xfId="327" builtinId="9" hidden="1"/>
    <cellStyle name="Followed Hyperlink" xfId="323" builtinId="9" hidden="1"/>
    <cellStyle name="Followed Hyperlink" xfId="319" builtinId="9" hidden="1"/>
    <cellStyle name="Followed Hyperlink" xfId="315" builtinId="9" hidden="1"/>
    <cellStyle name="Followed Hyperlink" xfId="311" builtinId="9" hidden="1"/>
    <cellStyle name="Followed Hyperlink" xfId="307" builtinId="9" hidden="1"/>
    <cellStyle name="Followed Hyperlink" xfId="303" builtinId="9" hidden="1"/>
    <cellStyle name="Followed Hyperlink" xfId="299" builtinId="9" hidden="1"/>
    <cellStyle name="Followed Hyperlink" xfId="295" builtinId="9" hidden="1"/>
    <cellStyle name="Followed Hyperlink" xfId="291" builtinId="9" hidden="1"/>
    <cellStyle name="Followed Hyperlink" xfId="287" builtinId="9" hidden="1"/>
    <cellStyle name="Followed Hyperlink" xfId="283" builtinId="9" hidden="1"/>
    <cellStyle name="Followed Hyperlink" xfId="279" builtinId="9" hidden="1"/>
    <cellStyle name="Followed Hyperlink" xfId="275" builtinId="9" hidden="1"/>
    <cellStyle name="Followed Hyperlink" xfId="271" builtinId="9" hidden="1"/>
    <cellStyle name="Followed Hyperlink" xfId="267" builtinId="9" hidden="1"/>
    <cellStyle name="Followed Hyperlink" xfId="263" builtinId="9" hidden="1"/>
    <cellStyle name="Followed Hyperlink" xfId="259" builtinId="9" hidden="1"/>
    <cellStyle name="Followed Hyperlink" xfId="254" builtinId="9" hidden="1"/>
    <cellStyle name="Followed Hyperlink" xfId="250" builtinId="9" hidden="1"/>
    <cellStyle name="Followed Hyperlink" xfId="246" builtinId="9" hidden="1"/>
    <cellStyle name="Followed Hyperlink" xfId="242" builtinId="9" hidden="1"/>
    <cellStyle name="Followed Hyperlink" xfId="238" builtinId="9" hidden="1"/>
    <cellStyle name="Followed Hyperlink" xfId="234" builtinId="9" hidden="1"/>
    <cellStyle name="Followed Hyperlink" xfId="230" builtinId="9" hidden="1"/>
    <cellStyle name="Followed Hyperlink" xfId="226" builtinId="9" hidden="1"/>
    <cellStyle name="Followed Hyperlink" xfId="222" builtinId="9" hidden="1"/>
    <cellStyle name="Followed Hyperlink" xfId="218" builtinId="9" hidden="1"/>
    <cellStyle name="Followed Hyperlink" xfId="214" builtinId="9" hidden="1"/>
    <cellStyle name="Followed Hyperlink" xfId="210" builtinId="9" hidden="1"/>
    <cellStyle name="Followed Hyperlink" xfId="203" builtinId="9" hidden="1"/>
    <cellStyle name="Followed Hyperlink" xfId="199" builtinId="9" hidden="1"/>
    <cellStyle name="Followed Hyperlink" xfId="195" builtinId="9" hidden="1"/>
    <cellStyle name="Followed Hyperlink" xfId="191" builtinId="9" hidden="1"/>
    <cellStyle name="Followed Hyperlink" xfId="187" builtinId="9" hidden="1"/>
    <cellStyle name="Followed Hyperlink" xfId="183" builtinId="9" hidden="1"/>
    <cellStyle name="Followed Hyperlink" xfId="179" builtinId="9" hidden="1"/>
    <cellStyle name="Followed Hyperlink" xfId="175" builtinId="9" hidden="1"/>
    <cellStyle name="Followed Hyperlink" xfId="171" builtinId="9" hidden="1"/>
    <cellStyle name="Followed Hyperlink" xfId="167" builtinId="9" hidden="1"/>
    <cellStyle name="Followed Hyperlink" xfId="163" builtinId="9" hidden="1"/>
    <cellStyle name="Followed Hyperlink" xfId="159" builtinId="9" hidden="1"/>
    <cellStyle name="Followed Hyperlink" xfId="155" builtinId="9" hidden="1"/>
    <cellStyle name="Followed Hyperlink" xfId="151" builtinId="9" hidden="1"/>
    <cellStyle name="Followed Hyperlink" xfId="147" builtinId="9" hidden="1"/>
    <cellStyle name="Followed Hyperlink" xfId="143" builtinId="9" hidden="1"/>
    <cellStyle name="Followed Hyperlink" xfId="139" builtinId="9" hidden="1"/>
    <cellStyle name="Followed Hyperlink" xfId="135" builtinId="9" hidden="1"/>
    <cellStyle name="Followed Hyperlink" xfId="131" builtinId="9" hidden="1"/>
    <cellStyle name="Followed Hyperlink" xfId="127" builtinId="9" hidden="1"/>
    <cellStyle name="Followed Hyperlink" xfId="123" builtinId="9" hidden="1"/>
    <cellStyle name="Followed Hyperlink" xfId="119" builtinId="9" hidden="1"/>
    <cellStyle name="Followed Hyperlink" xfId="115" builtinId="9" hidden="1"/>
    <cellStyle name="Followed Hyperlink" xfId="111" builtinId="9" hidden="1"/>
    <cellStyle name="Followed Hyperlink" xfId="107" builtinId="9" hidden="1"/>
    <cellStyle name="Followed Hyperlink" xfId="103" builtinId="9" hidden="1"/>
    <cellStyle name="Followed Hyperlink" xfId="99" builtinId="9" hidden="1"/>
    <cellStyle name="Followed Hyperlink" xfId="95" builtinId="9" hidden="1"/>
    <cellStyle name="Followed Hyperlink" xfId="91" builtinId="9" hidden="1"/>
    <cellStyle name="Followed Hyperlink" xfId="87" builtinId="9" hidden="1"/>
    <cellStyle name="Followed Hyperlink" xfId="83" builtinId="9" hidden="1"/>
    <cellStyle name="Followed Hyperlink" xfId="79" builtinId="9" hidden="1"/>
    <cellStyle name="Followed Hyperlink" xfId="75" builtinId="9" hidden="1"/>
    <cellStyle name="Followed Hyperlink" xfId="71" builtinId="9" hidden="1"/>
    <cellStyle name="Followed Hyperlink" xfId="27" builtinId="9" hidden="1"/>
    <cellStyle name="Followed Hyperlink" xfId="29"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9" builtinId="9" hidden="1"/>
    <cellStyle name="Followed Hyperlink" xfId="51" builtinId="9" hidden="1"/>
    <cellStyle name="Followed Hyperlink" xfId="53" builtinId="9" hidden="1"/>
    <cellStyle name="Followed Hyperlink" xfId="57" builtinId="9" hidden="1"/>
    <cellStyle name="Followed Hyperlink" xfId="59" builtinId="9" hidden="1"/>
    <cellStyle name="Followed Hyperlink" xfId="61" builtinId="9" hidden="1"/>
    <cellStyle name="Followed Hyperlink" xfId="65" builtinId="9" hidden="1"/>
    <cellStyle name="Followed Hyperlink" xfId="67" builtinId="9" hidden="1"/>
    <cellStyle name="Followed Hyperlink" xfId="69" builtinId="9" hidden="1"/>
    <cellStyle name="Followed Hyperlink" xfId="63" builtinId="9" hidden="1"/>
    <cellStyle name="Followed Hyperlink" xfId="55" builtinId="9" hidden="1"/>
    <cellStyle name="Followed Hyperlink" xfId="47" builtinId="9" hidden="1"/>
    <cellStyle name="Followed Hyperlink" xfId="39" builtinId="9" hidden="1"/>
    <cellStyle name="Followed Hyperlink" xfId="31" builtinId="9" hidden="1"/>
    <cellStyle name="Followed Hyperlink" xfId="13"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15" builtinId="9" hidden="1"/>
    <cellStyle name="Followed Hyperlink" xfId="9" builtinId="9" hidden="1"/>
    <cellStyle name="Followed Hyperlink" xfId="11" builtinId="9" hidden="1"/>
    <cellStyle name="Followed Hyperlink" xfId="7" builtinId="9" hidden="1"/>
    <cellStyle name="Followed Hyperlink" xfId="5" builtinId="9" hidden="1"/>
    <cellStyle name="Formula $0.0" xfId="11920" xr:uid="{00000000-0005-0000-0000-000096170000}"/>
    <cellStyle name="Formula 0" xfId="11916" xr:uid="{00000000-0005-0000-0000-000097170000}"/>
    <cellStyle name="Formula 0.0" xfId="11917" xr:uid="{00000000-0005-0000-0000-000098170000}"/>
    <cellStyle name="Formula 0.0%" xfId="11919" xr:uid="{00000000-0005-0000-0000-000099170000}"/>
    <cellStyle name="Formula 0.00" xfId="11918" xr:uid="{00000000-0005-0000-0000-00009A170000}"/>
    <cellStyle name="Formula 0.0x" xfId="11921" xr:uid="{00000000-0005-0000-0000-00009B170000}"/>
    <cellStyle name="Formula 0A" xfId="11922" xr:uid="{00000000-0005-0000-0000-00009C170000}"/>
    <cellStyle name="Formula 0E" xfId="11923" xr:uid="{00000000-0005-0000-0000-00009D170000}"/>
    <cellStyle name="Formula Text" xfId="11935" xr:uid="{00000000-0005-0000-0000-00009E170000}"/>
    <cellStyle name="Good" xfId="6184" builtinId="26" hidden="1" customBuiltin="1"/>
    <cellStyle name="Heading 1" xfId="11896" builtinId="16" hidden="1"/>
    <cellStyle name="Heading 2" xfId="11897" builtinId="17" hidden="1"/>
    <cellStyle name="Heading 3" xfId="11898" builtinId="18" hidden="1"/>
    <cellStyle name="Heading 4" xfId="11899" builtinId="19" hidden="1"/>
    <cellStyle name="Hyperlink" xfId="4049" builtinId="8" hidden="1"/>
    <cellStyle name="Hyperlink" xfId="4051" builtinId="8" hidden="1"/>
    <cellStyle name="Hyperlink" xfId="4053" builtinId="8" hidden="1"/>
    <cellStyle name="Hyperlink" xfId="4057" builtinId="8" hidden="1"/>
    <cellStyle name="Hyperlink" xfId="4059" builtinId="8" hidden="1"/>
    <cellStyle name="Hyperlink" xfId="4061" builtinId="8" hidden="1"/>
    <cellStyle name="Hyperlink" xfId="4065" builtinId="8" hidden="1"/>
    <cellStyle name="Hyperlink" xfId="4067" builtinId="8" hidden="1"/>
    <cellStyle name="Hyperlink" xfId="4069" builtinId="8" hidden="1"/>
    <cellStyle name="Hyperlink" xfId="4073" builtinId="8" hidden="1"/>
    <cellStyle name="Hyperlink" xfId="4075" builtinId="8" hidden="1"/>
    <cellStyle name="Hyperlink" xfId="4077" builtinId="8" hidden="1"/>
    <cellStyle name="Hyperlink" xfId="4081" builtinId="8" hidden="1"/>
    <cellStyle name="Hyperlink" xfId="4083" builtinId="8" hidden="1"/>
    <cellStyle name="Hyperlink" xfId="4085" builtinId="8" hidden="1"/>
    <cellStyle name="Hyperlink" xfId="4089" builtinId="8" hidden="1"/>
    <cellStyle name="Hyperlink" xfId="4091" builtinId="8" hidden="1"/>
    <cellStyle name="Hyperlink" xfId="4093" builtinId="8" hidden="1"/>
    <cellStyle name="Hyperlink" xfId="4097" builtinId="8" hidden="1"/>
    <cellStyle name="Hyperlink" xfId="4099" builtinId="8" hidden="1"/>
    <cellStyle name="Hyperlink" xfId="4101" builtinId="8" hidden="1"/>
    <cellStyle name="Hyperlink" xfId="4105" builtinId="8" hidden="1"/>
    <cellStyle name="Hyperlink" xfId="4107" builtinId="8" hidden="1"/>
    <cellStyle name="Hyperlink" xfId="4109" builtinId="8" hidden="1"/>
    <cellStyle name="Hyperlink" xfId="4113" builtinId="8" hidden="1"/>
    <cellStyle name="Hyperlink" xfId="4115" builtinId="8" hidden="1"/>
    <cellStyle name="Hyperlink" xfId="4117" builtinId="8" hidden="1"/>
    <cellStyle name="Hyperlink" xfId="4121" builtinId="8" hidden="1"/>
    <cellStyle name="Hyperlink" xfId="4123" builtinId="8" hidden="1"/>
    <cellStyle name="Hyperlink" xfId="4125" builtinId="8" hidden="1"/>
    <cellStyle name="Hyperlink" xfId="4129" builtinId="8" hidden="1"/>
    <cellStyle name="Hyperlink" xfId="4131" builtinId="8" hidden="1"/>
    <cellStyle name="Hyperlink" xfId="4133" builtinId="8" hidden="1"/>
    <cellStyle name="Hyperlink" xfId="4137" builtinId="8" hidden="1"/>
    <cellStyle name="Hyperlink" xfId="4139" builtinId="8" hidden="1"/>
    <cellStyle name="Hyperlink" xfId="4141" builtinId="8" hidden="1"/>
    <cellStyle name="Hyperlink" xfId="4145" builtinId="8" hidden="1"/>
    <cellStyle name="Hyperlink" xfId="4147" builtinId="8" hidden="1"/>
    <cellStyle name="Hyperlink" xfId="4149" builtinId="8" hidden="1"/>
    <cellStyle name="Hyperlink" xfId="4153" builtinId="8" hidden="1"/>
    <cellStyle name="Hyperlink" xfId="4155" builtinId="8" hidden="1"/>
    <cellStyle name="Hyperlink" xfId="4157" builtinId="8" hidden="1"/>
    <cellStyle name="Hyperlink" xfId="4161" builtinId="8" hidden="1"/>
    <cellStyle name="Hyperlink" xfId="4163" builtinId="8" hidden="1"/>
    <cellStyle name="Hyperlink" xfId="4165" builtinId="8" hidden="1"/>
    <cellStyle name="Hyperlink" xfId="4169" builtinId="8" hidden="1"/>
    <cellStyle name="Hyperlink" xfId="4171" builtinId="8" hidden="1"/>
    <cellStyle name="Hyperlink" xfId="4173" builtinId="8" hidden="1"/>
    <cellStyle name="Hyperlink" xfId="4177" builtinId="8" hidden="1"/>
    <cellStyle name="Hyperlink" xfId="4179" builtinId="8" hidden="1"/>
    <cellStyle name="Hyperlink" xfId="4181" builtinId="8" hidden="1"/>
    <cellStyle name="Hyperlink" xfId="4185" builtinId="8" hidden="1"/>
    <cellStyle name="Hyperlink" xfId="4187" builtinId="8" hidden="1"/>
    <cellStyle name="Hyperlink" xfId="4189" builtinId="8" hidden="1"/>
    <cellStyle name="Hyperlink" xfId="4193" builtinId="8" hidden="1"/>
    <cellStyle name="Hyperlink" xfId="4195" builtinId="8" hidden="1"/>
    <cellStyle name="Hyperlink" xfId="4197" builtinId="8" hidden="1"/>
    <cellStyle name="Hyperlink" xfId="4201" builtinId="8" hidden="1"/>
    <cellStyle name="Hyperlink" xfId="4203" builtinId="8" hidden="1"/>
    <cellStyle name="Hyperlink" xfId="4205" builtinId="8" hidden="1"/>
    <cellStyle name="Hyperlink" xfId="4209" builtinId="8" hidden="1"/>
    <cellStyle name="Hyperlink" xfId="4211" builtinId="8" hidden="1"/>
    <cellStyle name="Hyperlink" xfId="4213" builtinId="8" hidden="1"/>
    <cellStyle name="Hyperlink" xfId="4217" builtinId="8" hidden="1"/>
    <cellStyle name="Hyperlink" xfId="4219" builtinId="8" hidden="1"/>
    <cellStyle name="Hyperlink" xfId="4221" builtinId="8" hidden="1"/>
    <cellStyle name="Hyperlink" xfId="4225" builtinId="8" hidden="1"/>
    <cellStyle name="Hyperlink" xfId="4227" builtinId="8" hidden="1"/>
    <cellStyle name="Hyperlink" xfId="4229" builtinId="8" hidden="1"/>
    <cellStyle name="Hyperlink" xfId="4233" builtinId="8" hidden="1"/>
    <cellStyle name="Hyperlink" xfId="4235" builtinId="8" hidden="1"/>
    <cellStyle name="Hyperlink" xfId="4237" builtinId="8" hidden="1"/>
    <cellStyle name="Hyperlink" xfId="4241" builtinId="8" hidden="1"/>
    <cellStyle name="Hyperlink" xfId="4243" builtinId="8" hidden="1"/>
    <cellStyle name="Hyperlink" xfId="4245" builtinId="8" hidden="1"/>
    <cellStyle name="Hyperlink" xfId="4249" builtinId="8" hidden="1"/>
    <cellStyle name="Hyperlink" xfId="4251" builtinId="8" hidden="1"/>
    <cellStyle name="Hyperlink" xfId="4253" builtinId="8" hidden="1"/>
    <cellStyle name="Hyperlink" xfId="4257" builtinId="8" hidden="1"/>
    <cellStyle name="Hyperlink" xfId="4259" builtinId="8" hidden="1"/>
    <cellStyle name="Hyperlink" xfId="4261" builtinId="8" hidden="1"/>
    <cellStyle name="Hyperlink" xfId="4265" builtinId="8" hidden="1"/>
    <cellStyle name="Hyperlink" xfId="4267" builtinId="8" hidden="1"/>
    <cellStyle name="Hyperlink" xfId="4269" builtinId="8" hidden="1"/>
    <cellStyle name="Hyperlink" xfId="4273" builtinId="8" hidden="1"/>
    <cellStyle name="Hyperlink" xfId="4275" builtinId="8" hidden="1"/>
    <cellStyle name="Hyperlink" xfId="4277" builtinId="8" hidden="1"/>
    <cellStyle name="Hyperlink" xfId="4281" builtinId="8" hidden="1"/>
    <cellStyle name="Hyperlink" xfId="4283" builtinId="8" hidden="1"/>
    <cellStyle name="Hyperlink" xfId="4285" builtinId="8" hidden="1"/>
    <cellStyle name="Hyperlink" xfId="4289" builtinId="8" hidden="1"/>
    <cellStyle name="Hyperlink" xfId="4291" builtinId="8" hidden="1"/>
    <cellStyle name="Hyperlink" xfId="4293" builtinId="8" hidden="1"/>
    <cellStyle name="Hyperlink" xfId="4297" builtinId="8" hidden="1"/>
    <cellStyle name="Hyperlink" xfId="4299" builtinId="8" hidden="1"/>
    <cellStyle name="Hyperlink" xfId="4301" builtinId="8" hidden="1"/>
    <cellStyle name="Hyperlink" xfId="4305" builtinId="8" hidden="1"/>
    <cellStyle name="Hyperlink" xfId="4307" builtinId="8" hidden="1"/>
    <cellStyle name="Hyperlink" xfId="4309" builtinId="8" hidden="1"/>
    <cellStyle name="Hyperlink" xfId="4313" builtinId="8" hidden="1"/>
    <cellStyle name="Hyperlink" xfId="4315" builtinId="8" hidden="1"/>
    <cellStyle name="Hyperlink" xfId="4317" builtinId="8" hidden="1"/>
    <cellStyle name="Hyperlink" xfId="4321" builtinId="8" hidden="1"/>
    <cellStyle name="Hyperlink" xfId="4323" builtinId="8" hidden="1"/>
    <cellStyle name="Hyperlink" xfId="4325" builtinId="8" hidden="1"/>
    <cellStyle name="Hyperlink" xfId="4329" builtinId="8" hidden="1"/>
    <cellStyle name="Hyperlink" xfId="4331" builtinId="8" hidden="1"/>
    <cellStyle name="Hyperlink" xfId="4333" builtinId="8" hidden="1"/>
    <cellStyle name="Hyperlink" xfId="4337" builtinId="8" hidden="1"/>
    <cellStyle name="Hyperlink" xfId="4339" builtinId="8" hidden="1"/>
    <cellStyle name="Hyperlink" xfId="4341" builtinId="8" hidden="1"/>
    <cellStyle name="Hyperlink" xfId="4345" builtinId="8" hidden="1"/>
    <cellStyle name="Hyperlink" xfId="4347" builtinId="8" hidden="1"/>
    <cellStyle name="Hyperlink" xfId="4349" builtinId="8" hidden="1"/>
    <cellStyle name="Hyperlink" xfId="4353" builtinId="8" hidden="1"/>
    <cellStyle name="Hyperlink" xfId="4355" builtinId="8" hidden="1"/>
    <cellStyle name="Hyperlink" xfId="4357" builtinId="8" hidden="1"/>
    <cellStyle name="Hyperlink" xfId="4361" builtinId="8" hidden="1"/>
    <cellStyle name="Hyperlink" xfId="4363" builtinId="8" hidden="1"/>
    <cellStyle name="Hyperlink" xfId="4365" builtinId="8" hidden="1"/>
    <cellStyle name="Hyperlink" xfId="4369" builtinId="8" hidden="1"/>
    <cellStyle name="Hyperlink" xfId="4371" builtinId="8" hidden="1"/>
    <cellStyle name="Hyperlink" xfId="4373" builtinId="8" hidden="1"/>
    <cellStyle name="Hyperlink" xfId="4377" builtinId="8" hidden="1"/>
    <cellStyle name="Hyperlink" xfId="4379" builtinId="8" hidden="1"/>
    <cellStyle name="Hyperlink" xfId="4381" builtinId="8" hidden="1"/>
    <cellStyle name="Hyperlink" xfId="4385" builtinId="8" hidden="1"/>
    <cellStyle name="Hyperlink" xfId="4387" builtinId="8" hidden="1"/>
    <cellStyle name="Hyperlink" xfId="4389" builtinId="8" hidden="1"/>
    <cellStyle name="Hyperlink" xfId="4393" builtinId="8" hidden="1"/>
    <cellStyle name="Hyperlink" xfId="4395" builtinId="8" hidden="1"/>
    <cellStyle name="Hyperlink" xfId="4397" builtinId="8" hidden="1"/>
    <cellStyle name="Hyperlink" xfId="4401" builtinId="8" hidden="1"/>
    <cellStyle name="Hyperlink" xfId="4403" builtinId="8" hidden="1"/>
    <cellStyle name="Hyperlink" xfId="4405" builtinId="8" hidden="1"/>
    <cellStyle name="Hyperlink" xfId="4409" builtinId="8" hidden="1"/>
    <cellStyle name="Hyperlink" xfId="4411" builtinId="8" hidden="1"/>
    <cellStyle name="Hyperlink" xfId="4413" builtinId="8" hidden="1"/>
    <cellStyle name="Hyperlink" xfId="4418" builtinId="8" hidden="1"/>
    <cellStyle name="Hyperlink" xfId="4420" builtinId="8" hidden="1"/>
    <cellStyle name="Hyperlink" xfId="4422" builtinId="8" hidden="1"/>
    <cellStyle name="Hyperlink" xfId="4426" builtinId="8" hidden="1"/>
    <cellStyle name="Hyperlink" xfId="4428" builtinId="8" hidden="1"/>
    <cellStyle name="Hyperlink" xfId="4430" builtinId="8" hidden="1"/>
    <cellStyle name="Hyperlink" xfId="4434" builtinId="8" hidden="1"/>
    <cellStyle name="Hyperlink" xfId="4436" builtinId="8" hidden="1"/>
    <cellStyle name="Hyperlink" xfId="4438" builtinId="8" hidden="1"/>
    <cellStyle name="Hyperlink" xfId="4442" builtinId="8" hidden="1"/>
    <cellStyle name="Hyperlink" xfId="4444" builtinId="8" hidden="1"/>
    <cellStyle name="Hyperlink" xfId="4446" builtinId="8" hidden="1"/>
    <cellStyle name="Hyperlink" xfId="4450" builtinId="8" hidden="1"/>
    <cellStyle name="Hyperlink" xfId="4452" builtinId="8" hidden="1"/>
    <cellStyle name="Hyperlink" xfId="4454" builtinId="8" hidden="1"/>
    <cellStyle name="Hyperlink" xfId="4458" builtinId="8" hidden="1"/>
    <cellStyle name="Hyperlink" xfId="4460" builtinId="8" hidden="1"/>
    <cellStyle name="Hyperlink" xfId="4462" builtinId="8" hidden="1"/>
    <cellStyle name="Hyperlink" xfId="4466" builtinId="8" hidden="1"/>
    <cellStyle name="Hyperlink" xfId="4468" builtinId="8" hidden="1"/>
    <cellStyle name="Hyperlink" xfId="4470" builtinId="8" hidden="1"/>
    <cellStyle name="Hyperlink" xfId="4474" builtinId="8" hidden="1"/>
    <cellStyle name="Hyperlink" xfId="4476" builtinId="8" hidden="1"/>
    <cellStyle name="Hyperlink" xfId="4478" builtinId="8" hidden="1"/>
    <cellStyle name="Hyperlink" xfId="4482" builtinId="8" hidden="1"/>
    <cellStyle name="Hyperlink" xfId="4484" builtinId="8" hidden="1"/>
    <cellStyle name="Hyperlink" xfId="4486" builtinId="8" hidden="1"/>
    <cellStyle name="Hyperlink" xfId="4490" builtinId="8" hidden="1"/>
    <cellStyle name="Hyperlink" xfId="4492" builtinId="8" hidden="1"/>
    <cellStyle name="Hyperlink" xfId="4494" builtinId="8" hidden="1"/>
    <cellStyle name="Hyperlink" xfId="4498" builtinId="8" hidden="1"/>
    <cellStyle name="Hyperlink" xfId="4500" builtinId="8" hidden="1"/>
    <cellStyle name="Hyperlink" xfId="4502" builtinId="8" hidden="1"/>
    <cellStyle name="Hyperlink" xfId="4506" builtinId="8" hidden="1"/>
    <cellStyle name="Hyperlink" xfId="4508" builtinId="8" hidden="1"/>
    <cellStyle name="Hyperlink" xfId="4510" builtinId="8" hidden="1"/>
    <cellStyle name="Hyperlink" xfId="4514" builtinId="8" hidden="1"/>
    <cellStyle name="Hyperlink" xfId="4516" builtinId="8" hidden="1"/>
    <cellStyle name="Hyperlink" xfId="4518" builtinId="8" hidden="1"/>
    <cellStyle name="Hyperlink" xfId="4522" builtinId="8" hidden="1"/>
    <cellStyle name="Hyperlink" xfId="4524" builtinId="8" hidden="1"/>
    <cellStyle name="Hyperlink" xfId="4526" builtinId="8" hidden="1"/>
    <cellStyle name="Hyperlink" xfId="4530" builtinId="8" hidden="1"/>
    <cellStyle name="Hyperlink" xfId="4532" builtinId="8" hidden="1"/>
    <cellStyle name="Hyperlink" xfId="4534" builtinId="8" hidden="1"/>
    <cellStyle name="Hyperlink" xfId="4538" builtinId="8" hidden="1"/>
    <cellStyle name="Hyperlink" xfId="4540" builtinId="8" hidden="1"/>
    <cellStyle name="Hyperlink" xfId="4542" builtinId="8" hidden="1"/>
    <cellStyle name="Hyperlink" xfId="4546" builtinId="8" hidden="1"/>
    <cellStyle name="Hyperlink" xfId="4548" builtinId="8" hidden="1"/>
    <cellStyle name="Hyperlink" xfId="4550" builtinId="8" hidden="1"/>
    <cellStyle name="Hyperlink" xfId="4554" builtinId="8" hidden="1"/>
    <cellStyle name="Hyperlink" xfId="4556" builtinId="8" hidden="1"/>
    <cellStyle name="Hyperlink" xfId="4558" builtinId="8" hidden="1"/>
    <cellStyle name="Hyperlink" xfId="4562" builtinId="8" hidden="1"/>
    <cellStyle name="Hyperlink" xfId="4564" builtinId="8" hidden="1"/>
    <cellStyle name="Hyperlink" xfId="4566" builtinId="8" hidden="1"/>
    <cellStyle name="Hyperlink" xfId="4570" builtinId="8" hidden="1"/>
    <cellStyle name="Hyperlink" xfId="4572" builtinId="8" hidden="1"/>
    <cellStyle name="Hyperlink" xfId="4574" builtinId="8" hidden="1"/>
    <cellStyle name="Hyperlink" xfId="4578" builtinId="8" hidden="1"/>
    <cellStyle name="Hyperlink" xfId="4580" builtinId="8" hidden="1"/>
    <cellStyle name="Hyperlink" xfId="4582" builtinId="8" hidden="1"/>
    <cellStyle name="Hyperlink" xfId="4586" builtinId="8" hidden="1"/>
    <cellStyle name="Hyperlink" xfId="4588" builtinId="8" hidden="1"/>
    <cellStyle name="Hyperlink" xfId="4590" builtinId="8" hidden="1"/>
    <cellStyle name="Hyperlink" xfId="4594" builtinId="8" hidden="1"/>
    <cellStyle name="Hyperlink" xfId="4596" builtinId="8" hidden="1"/>
    <cellStyle name="Hyperlink" xfId="4598" builtinId="8" hidden="1"/>
    <cellStyle name="Hyperlink" xfId="4602" builtinId="8" hidden="1"/>
    <cellStyle name="Hyperlink" xfId="4604" builtinId="8" hidden="1"/>
    <cellStyle name="Hyperlink" xfId="4606" builtinId="8" hidden="1"/>
    <cellStyle name="Hyperlink" xfId="4610" builtinId="8" hidden="1"/>
    <cellStyle name="Hyperlink" xfId="4612" builtinId="8" hidden="1"/>
    <cellStyle name="Hyperlink" xfId="4614" builtinId="8" hidden="1"/>
    <cellStyle name="Hyperlink" xfId="4618" builtinId="8" hidden="1"/>
    <cellStyle name="Hyperlink" xfId="4620" builtinId="8" hidden="1"/>
    <cellStyle name="Hyperlink" xfId="4622" builtinId="8" hidden="1"/>
    <cellStyle name="Hyperlink" xfId="4626" builtinId="8" hidden="1"/>
    <cellStyle name="Hyperlink" xfId="4628" builtinId="8" hidden="1"/>
    <cellStyle name="Hyperlink" xfId="4630" builtinId="8" hidden="1"/>
    <cellStyle name="Hyperlink" xfId="4634" builtinId="8" hidden="1"/>
    <cellStyle name="Hyperlink" xfId="4636" builtinId="8" hidden="1"/>
    <cellStyle name="Hyperlink" xfId="4638" builtinId="8" hidden="1"/>
    <cellStyle name="Hyperlink" xfId="4642" builtinId="8" hidden="1"/>
    <cellStyle name="Hyperlink" xfId="4644" builtinId="8" hidden="1"/>
    <cellStyle name="Hyperlink" xfId="4646" builtinId="8" hidden="1"/>
    <cellStyle name="Hyperlink" xfId="4650" builtinId="8" hidden="1"/>
    <cellStyle name="Hyperlink" xfId="4652" builtinId="8" hidden="1"/>
    <cellStyle name="Hyperlink" xfId="4654" builtinId="8" hidden="1"/>
    <cellStyle name="Hyperlink" xfId="4658" builtinId="8" hidden="1"/>
    <cellStyle name="Hyperlink" xfId="4660" builtinId="8" hidden="1"/>
    <cellStyle name="Hyperlink" xfId="4662" builtinId="8" hidden="1"/>
    <cellStyle name="Hyperlink" xfId="4666" builtinId="8" hidden="1"/>
    <cellStyle name="Hyperlink" xfId="4668" builtinId="8" hidden="1"/>
    <cellStyle name="Hyperlink" xfId="4670" builtinId="8" hidden="1"/>
    <cellStyle name="Hyperlink" xfId="4674" builtinId="8" hidden="1"/>
    <cellStyle name="Hyperlink" xfId="4676" builtinId="8" hidden="1"/>
    <cellStyle name="Hyperlink" xfId="4678" builtinId="8" hidden="1"/>
    <cellStyle name="Hyperlink" xfId="4682" builtinId="8" hidden="1"/>
    <cellStyle name="Hyperlink" xfId="4684" builtinId="8" hidden="1"/>
    <cellStyle name="Hyperlink" xfId="4686" builtinId="8" hidden="1"/>
    <cellStyle name="Hyperlink" xfId="4690" builtinId="8" hidden="1"/>
    <cellStyle name="Hyperlink" xfId="4692" builtinId="8" hidden="1"/>
    <cellStyle name="Hyperlink" xfId="4694" builtinId="8" hidden="1"/>
    <cellStyle name="Hyperlink" xfId="4698" builtinId="8" hidden="1"/>
    <cellStyle name="Hyperlink" xfId="4700" builtinId="8" hidden="1"/>
    <cellStyle name="Hyperlink" xfId="4702" builtinId="8" hidden="1"/>
    <cellStyle name="Hyperlink" xfId="4706" builtinId="8" hidden="1"/>
    <cellStyle name="Hyperlink" xfId="4708" builtinId="8" hidden="1"/>
    <cellStyle name="Hyperlink" xfId="4710" builtinId="8" hidden="1"/>
    <cellStyle name="Hyperlink" xfId="4714" builtinId="8" hidden="1"/>
    <cellStyle name="Hyperlink" xfId="4716" builtinId="8" hidden="1"/>
    <cellStyle name="Hyperlink" xfId="4718" builtinId="8" hidden="1"/>
    <cellStyle name="Hyperlink" xfId="4722" builtinId="8" hidden="1"/>
    <cellStyle name="Hyperlink" xfId="4724" builtinId="8" hidden="1"/>
    <cellStyle name="Hyperlink" xfId="4726" builtinId="8" hidden="1"/>
    <cellStyle name="Hyperlink" xfId="4730" builtinId="8" hidden="1"/>
    <cellStyle name="Hyperlink" xfId="4732" builtinId="8" hidden="1"/>
    <cellStyle name="Hyperlink" xfId="4734" builtinId="8" hidden="1"/>
    <cellStyle name="Hyperlink" xfId="4738" builtinId="8" hidden="1"/>
    <cellStyle name="Hyperlink" xfId="4740" builtinId="8" hidden="1"/>
    <cellStyle name="Hyperlink" xfId="4742" builtinId="8" hidden="1"/>
    <cellStyle name="Hyperlink" xfId="4746" builtinId="8" hidden="1"/>
    <cellStyle name="Hyperlink" xfId="4748" builtinId="8" hidden="1"/>
    <cellStyle name="Hyperlink" xfId="4750" builtinId="8" hidden="1"/>
    <cellStyle name="Hyperlink" xfId="4754" builtinId="8" hidden="1"/>
    <cellStyle name="Hyperlink" xfId="4756" builtinId="8" hidden="1"/>
    <cellStyle name="Hyperlink" xfId="4758" builtinId="8" hidden="1"/>
    <cellStyle name="Hyperlink" xfId="4762" builtinId="8" hidden="1"/>
    <cellStyle name="Hyperlink" xfId="4764" builtinId="8" hidden="1"/>
    <cellStyle name="Hyperlink" xfId="4766" builtinId="8" hidden="1"/>
    <cellStyle name="Hyperlink" xfId="4770" builtinId="8" hidden="1"/>
    <cellStyle name="Hyperlink" xfId="4772" builtinId="8" hidden="1"/>
    <cellStyle name="Hyperlink" xfId="4774" builtinId="8" hidden="1"/>
    <cellStyle name="Hyperlink" xfId="4778" builtinId="8" hidden="1"/>
    <cellStyle name="Hyperlink" xfId="4780" builtinId="8" hidden="1"/>
    <cellStyle name="Hyperlink" xfId="4782" builtinId="8" hidden="1"/>
    <cellStyle name="Hyperlink" xfId="4786" builtinId="8" hidden="1"/>
    <cellStyle name="Hyperlink" xfId="4788" builtinId="8" hidden="1"/>
    <cellStyle name="Hyperlink" xfId="4790" builtinId="8" hidden="1"/>
    <cellStyle name="Hyperlink" xfId="4794" builtinId="8" hidden="1"/>
    <cellStyle name="Hyperlink" xfId="4796" builtinId="8" hidden="1"/>
    <cellStyle name="Hyperlink" xfId="4798" builtinId="8" hidden="1"/>
    <cellStyle name="Hyperlink" xfId="4802" builtinId="8" hidden="1"/>
    <cellStyle name="Hyperlink" xfId="4804" builtinId="8" hidden="1"/>
    <cellStyle name="Hyperlink" xfId="4806" builtinId="8" hidden="1"/>
    <cellStyle name="Hyperlink" xfId="4810" builtinId="8" hidden="1"/>
    <cellStyle name="Hyperlink" xfId="4812" builtinId="8" hidden="1"/>
    <cellStyle name="Hyperlink" xfId="4814" builtinId="8" hidden="1"/>
    <cellStyle name="Hyperlink" xfId="4818" builtinId="8" hidden="1"/>
    <cellStyle name="Hyperlink" xfId="4820" builtinId="8" hidden="1"/>
    <cellStyle name="Hyperlink" xfId="4822" builtinId="8" hidden="1"/>
    <cellStyle name="Hyperlink" xfId="4826" builtinId="8" hidden="1"/>
    <cellStyle name="Hyperlink" xfId="4828" builtinId="8" hidden="1"/>
    <cellStyle name="Hyperlink" xfId="4830" builtinId="8" hidden="1"/>
    <cellStyle name="Hyperlink" xfId="4834" builtinId="8" hidden="1"/>
    <cellStyle name="Hyperlink" xfId="4836" builtinId="8" hidden="1"/>
    <cellStyle name="Hyperlink" xfId="4838" builtinId="8" hidden="1"/>
    <cellStyle name="Hyperlink" xfId="4842" builtinId="8" hidden="1"/>
    <cellStyle name="Hyperlink" xfId="4844" builtinId="8" hidden="1"/>
    <cellStyle name="Hyperlink" xfId="4846" builtinId="8" hidden="1"/>
    <cellStyle name="Hyperlink" xfId="4850" builtinId="8" hidden="1"/>
    <cellStyle name="Hyperlink" xfId="4852" builtinId="8" hidden="1"/>
    <cellStyle name="Hyperlink" xfId="4854" builtinId="8" hidden="1"/>
    <cellStyle name="Hyperlink" xfId="4858" builtinId="8" hidden="1"/>
    <cellStyle name="Hyperlink" xfId="4860" builtinId="8" hidden="1"/>
    <cellStyle name="Hyperlink" xfId="4862" builtinId="8" hidden="1"/>
    <cellStyle name="Hyperlink" xfId="4866" builtinId="8" hidden="1"/>
    <cellStyle name="Hyperlink" xfId="4868" builtinId="8" hidden="1"/>
    <cellStyle name="Hyperlink" xfId="4870" builtinId="8" hidden="1"/>
    <cellStyle name="Hyperlink" xfId="4874" builtinId="8" hidden="1"/>
    <cellStyle name="Hyperlink" xfId="4876" builtinId="8" hidden="1"/>
    <cellStyle name="Hyperlink" xfId="4878" builtinId="8" hidden="1"/>
    <cellStyle name="Hyperlink" xfId="4882" builtinId="8" hidden="1"/>
    <cellStyle name="Hyperlink" xfId="4884" builtinId="8" hidden="1"/>
    <cellStyle name="Hyperlink" xfId="4886" builtinId="8" hidden="1"/>
    <cellStyle name="Hyperlink" xfId="4890" builtinId="8" hidden="1"/>
    <cellStyle name="Hyperlink" xfId="4892" builtinId="8" hidden="1"/>
    <cellStyle name="Hyperlink" xfId="4894" builtinId="8" hidden="1"/>
    <cellStyle name="Hyperlink" xfId="4898" builtinId="8" hidden="1"/>
    <cellStyle name="Hyperlink" xfId="4900" builtinId="8" hidden="1"/>
    <cellStyle name="Hyperlink" xfId="4902" builtinId="8" hidden="1"/>
    <cellStyle name="Hyperlink" xfId="4907" builtinId="8" hidden="1"/>
    <cellStyle name="Hyperlink" xfId="4909" builtinId="8" hidden="1"/>
    <cellStyle name="Hyperlink" xfId="4911" builtinId="8" hidden="1"/>
    <cellStyle name="Hyperlink" xfId="4915" builtinId="8" hidden="1"/>
    <cellStyle name="Hyperlink" xfId="4917" builtinId="8" hidden="1"/>
    <cellStyle name="Hyperlink" xfId="4919" builtinId="8" hidden="1"/>
    <cellStyle name="Hyperlink" xfId="4923" builtinId="8" hidden="1"/>
    <cellStyle name="Hyperlink" xfId="4925" builtinId="8" hidden="1"/>
    <cellStyle name="Hyperlink" xfId="4927" builtinId="8" hidden="1"/>
    <cellStyle name="Hyperlink" xfId="4931" builtinId="8" hidden="1"/>
    <cellStyle name="Hyperlink" xfId="4933" builtinId="8" hidden="1"/>
    <cellStyle name="Hyperlink" xfId="4935" builtinId="8" hidden="1"/>
    <cellStyle name="Hyperlink" xfId="4939" builtinId="8" hidden="1"/>
    <cellStyle name="Hyperlink" xfId="4941" builtinId="8" hidden="1"/>
    <cellStyle name="Hyperlink" xfId="4943" builtinId="8" hidden="1"/>
    <cellStyle name="Hyperlink" xfId="4947" builtinId="8" hidden="1"/>
    <cellStyle name="Hyperlink" xfId="4949" builtinId="8" hidden="1"/>
    <cellStyle name="Hyperlink" xfId="4951" builtinId="8" hidden="1"/>
    <cellStyle name="Hyperlink" xfId="4955" builtinId="8" hidden="1"/>
    <cellStyle name="Hyperlink" xfId="4957" builtinId="8" hidden="1"/>
    <cellStyle name="Hyperlink" xfId="4959" builtinId="8" hidden="1"/>
    <cellStyle name="Hyperlink" xfId="4963" builtinId="8" hidden="1"/>
    <cellStyle name="Hyperlink" xfId="4965" builtinId="8" hidden="1"/>
    <cellStyle name="Hyperlink" xfId="4967" builtinId="8" hidden="1"/>
    <cellStyle name="Hyperlink" xfId="4971" builtinId="8" hidden="1"/>
    <cellStyle name="Hyperlink" xfId="4973" builtinId="8" hidden="1"/>
    <cellStyle name="Hyperlink" xfId="4975" builtinId="8" hidden="1"/>
    <cellStyle name="Hyperlink" xfId="4979" builtinId="8" hidden="1"/>
    <cellStyle name="Hyperlink" xfId="4981" builtinId="8" hidden="1"/>
    <cellStyle name="Hyperlink" xfId="4983" builtinId="8" hidden="1"/>
    <cellStyle name="Hyperlink" xfId="4987" builtinId="8" hidden="1"/>
    <cellStyle name="Hyperlink" xfId="4989" builtinId="8" hidden="1"/>
    <cellStyle name="Hyperlink" xfId="4991" builtinId="8" hidden="1"/>
    <cellStyle name="Hyperlink" xfId="4995" builtinId="8" hidden="1"/>
    <cellStyle name="Hyperlink" xfId="4997" builtinId="8" hidden="1"/>
    <cellStyle name="Hyperlink" xfId="4999" builtinId="8" hidden="1"/>
    <cellStyle name="Hyperlink" xfId="5003" builtinId="8" hidden="1"/>
    <cellStyle name="Hyperlink" xfId="5005" builtinId="8" hidden="1"/>
    <cellStyle name="Hyperlink" xfId="5007" builtinId="8" hidden="1"/>
    <cellStyle name="Hyperlink" xfId="5011" builtinId="8" hidden="1"/>
    <cellStyle name="Hyperlink" xfId="5013" builtinId="8" hidden="1"/>
    <cellStyle name="Hyperlink" xfId="5015" builtinId="8" hidden="1"/>
    <cellStyle name="Hyperlink" xfId="5019" builtinId="8" hidden="1"/>
    <cellStyle name="Hyperlink" xfId="5021" builtinId="8" hidden="1"/>
    <cellStyle name="Hyperlink" xfId="5023" builtinId="8" hidden="1"/>
    <cellStyle name="Hyperlink" xfId="5027" builtinId="8" hidden="1"/>
    <cellStyle name="Hyperlink" xfId="5029" builtinId="8" hidden="1"/>
    <cellStyle name="Hyperlink" xfId="5031" builtinId="8" hidden="1"/>
    <cellStyle name="Hyperlink" xfId="5035" builtinId="8" hidden="1"/>
    <cellStyle name="Hyperlink" xfId="5037" builtinId="8" hidden="1"/>
    <cellStyle name="Hyperlink" xfId="5039" builtinId="8" hidden="1"/>
    <cellStyle name="Hyperlink" xfId="5043" builtinId="8" hidden="1"/>
    <cellStyle name="Hyperlink" xfId="5045" builtinId="8" hidden="1"/>
    <cellStyle name="Hyperlink" xfId="5047" builtinId="8" hidden="1"/>
    <cellStyle name="Hyperlink" xfId="5051" builtinId="8" hidden="1"/>
    <cellStyle name="Hyperlink" xfId="5053" builtinId="8" hidden="1"/>
    <cellStyle name="Hyperlink" xfId="5055" builtinId="8" hidden="1"/>
    <cellStyle name="Hyperlink" xfId="5059" builtinId="8" hidden="1"/>
    <cellStyle name="Hyperlink" xfId="5062" builtinId="8" hidden="1"/>
    <cellStyle name="Hyperlink" xfId="5064" builtinId="8" hidden="1"/>
    <cellStyle name="Hyperlink" xfId="5068" builtinId="8" hidden="1"/>
    <cellStyle name="Hyperlink" xfId="5070" builtinId="8" hidden="1"/>
    <cellStyle name="Hyperlink" xfId="5072" builtinId="8" hidden="1"/>
    <cellStyle name="Hyperlink" xfId="5076" builtinId="8" hidden="1"/>
    <cellStyle name="Hyperlink" xfId="5078" builtinId="8" hidden="1"/>
    <cellStyle name="Hyperlink" xfId="5080" builtinId="8" hidden="1"/>
    <cellStyle name="Hyperlink" xfId="5084" builtinId="8" hidden="1"/>
    <cellStyle name="Hyperlink" xfId="5086" builtinId="8" hidden="1"/>
    <cellStyle name="Hyperlink" xfId="5088" builtinId="8" hidden="1"/>
    <cellStyle name="Hyperlink" xfId="5092" builtinId="8" hidden="1"/>
    <cellStyle name="Hyperlink" xfId="5094" builtinId="8" hidden="1"/>
    <cellStyle name="Hyperlink" xfId="5096" builtinId="8" hidden="1"/>
    <cellStyle name="Hyperlink" xfId="5100" builtinId="8" hidden="1"/>
    <cellStyle name="Hyperlink" xfId="5102" builtinId="8" hidden="1"/>
    <cellStyle name="Hyperlink" xfId="5104" builtinId="8" hidden="1"/>
    <cellStyle name="Hyperlink" xfId="5108" builtinId="8" hidden="1"/>
    <cellStyle name="Hyperlink" xfId="5110" builtinId="8" hidden="1"/>
    <cellStyle name="Hyperlink" xfId="5112" builtinId="8" hidden="1"/>
    <cellStyle name="Hyperlink" xfId="5116" builtinId="8" hidden="1"/>
    <cellStyle name="Hyperlink" xfId="5118" builtinId="8" hidden="1"/>
    <cellStyle name="Hyperlink" xfId="5120" builtinId="8" hidden="1"/>
    <cellStyle name="Hyperlink" xfId="5124" builtinId="8" hidden="1"/>
    <cellStyle name="Hyperlink" xfId="5126" builtinId="8" hidden="1"/>
    <cellStyle name="Hyperlink" xfId="5128" builtinId="8" hidden="1"/>
    <cellStyle name="Hyperlink" xfId="5132" builtinId="8" hidden="1"/>
    <cellStyle name="Hyperlink" xfId="5134" builtinId="8" hidden="1"/>
    <cellStyle name="Hyperlink" xfId="5136" builtinId="8" hidden="1"/>
    <cellStyle name="Hyperlink" xfId="5140" builtinId="8" hidden="1"/>
    <cellStyle name="Hyperlink" xfId="5142" builtinId="8" hidden="1"/>
    <cellStyle name="Hyperlink" xfId="5144" builtinId="8" hidden="1"/>
    <cellStyle name="Hyperlink" xfId="5148" builtinId="8" hidden="1"/>
    <cellStyle name="Hyperlink" xfId="5150" builtinId="8" hidden="1"/>
    <cellStyle name="Hyperlink" xfId="5152" builtinId="8" hidden="1"/>
    <cellStyle name="Hyperlink" xfId="5156" builtinId="8" hidden="1"/>
    <cellStyle name="Hyperlink" xfId="5158" builtinId="8" hidden="1"/>
    <cellStyle name="Hyperlink" xfId="5160" builtinId="8" hidden="1"/>
    <cellStyle name="Hyperlink" xfId="5164" builtinId="8" hidden="1"/>
    <cellStyle name="Hyperlink" xfId="5166" builtinId="8" hidden="1"/>
    <cellStyle name="Hyperlink" xfId="5168" builtinId="8" hidden="1"/>
    <cellStyle name="Hyperlink" xfId="5172" builtinId="8" hidden="1"/>
    <cellStyle name="Hyperlink" xfId="5174" builtinId="8" hidden="1"/>
    <cellStyle name="Hyperlink" xfId="5176" builtinId="8" hidden="1"/>
    <cellStyle name="Hyperlink" xfId="5180" builtinId="8" hidden="1"/>
    <cellStyle name="Hyperlink" xfId="5182" builtinId="8" hidden="1"/>
    <cellStyle name="Hyperlink" xfId="5184" builtinId="8" hidden="1"/>
    <cellStyle name="Hyperlink" xfId="5188" builtinId="8" hidden="1"/>
    <cellStyle name="Hyperlink" xfId="5190" builtinId="8" hidden="1"/>
    <cellStyle name="Hyperlink" xfId="5192" builtinId="8" hidden="1"/>
    <cellStyle name="Hyperlink" xfId="5196" builtinId="8" hidden="1"/>
    <cellStyle name="Hyperlink" xfId="5198" builtinId="8" hidden="1"/>
    <cellStyle name="Hyperlink" xfId="5200" builtinId="8" hidden="1"/>
    <cellStyle name="Hyperlink" xfId="5204" builtinId="8" hidden="1"/>
    <cellStyle name="Hyperlink" xfId="5206" builtinId="8" hidden="1"/>
    <cellStyle name="Hyperlink" xfId="5208" builtinId="8" hidden="1"/>
    <cellStyle name="Hyperlink" xfId="5212" builtinId="8" hidden="1"/>
    <cellStyle name="Hyperlink" xfId="5214" builtinId="8" hidden="1"/>
    <cellStyle name="Hyperlink" xfId="5216" builtinId="8" hidden="1"/>
    <cellStyle name="Hyperlink" xfId="5220" builtinId="8" hidden="1"/>
    <cellStyle name="Hyperlink" xfId="5222" builtinId="8" hidden="1"/>
    <cellStyle name="Hyperlink" xfId="5224" builtinId="8" hidden="1"/>
    <cellStyle name="Hyperlink" xfId="5228" builtinId="8" hidden="1"/>
    <cellStyle name="Hyperlink" xfId="5230" builtinId="8" hidden="1"/>
    <cellStyle name="Hyperlink" xfId="5232" builtinId="8" hidden="1"/>
    <cellStyle name="Hyperlink" xfId="5236" builtinId="8" hidden="1"/>
    <cellStyle name="Hyperlink" xfId="5238" builtinId="8" hidden="1"/>
    <cellStyle name="Hyperlink" xfId="5240" builtinId="8" hidden="1"/>
    <cellStyle name="Hyperlink" xfId="5244" builtinId="8" hidden="1"/>
    <cellStyle name="Hyperlink" xfId="5246" builtinId="8" hidden="1"/>
    <cellStyle name="Hyperlink" xfId="5248" builtinId="8" hidden="1"/>
    <cellStyle name="Hyperlink" xfId="5252" builtinId="8" hidden="1"/>
    <cellStyle name="Hyperlink" xfId="5254" builtinId="8" hidden="1"/>
    <cellStyle name="Hyperlink" xfId="5256" builtinId="8" hidden="1"/>
    <cellStyle name="Hyperlink" xfId="5260" builtinId="8" hidden="1"/>
    <cellStyle name="Hyperlink" xfId="5262" builtinId="8" hidden="1"/>
    <cellStyle name="Hyperlink" xfId="5264" builtinId="8" hidden="1"/>
    <cellStyle name="Hyperlink" xfId="5268" builtinId="8" hidden="1"/>
    <cellStyle name="Hyperlink" xfId="5270" builtinId="8" hidden="1"/>
    <cellStyle name="Hyperlink" xfId="5272" builtinId="8" hidden="1"/>
    <cellStyle name="Hyperlink" xfId="5276" builtinId="8" hidden="1"/>
    <cellStyle name="Hyperlink" xfId="5278" builtinId="8" hidden="1"/>
    <cellStyle name="Hyperlink" xfId="5280" builtinId="8" hidden="1"/>
    <cellStyle name="Hyperlink" xfId="5284" builtinId="8" hidden="1"/>
    <cellStyle name="Hyperlink" xfId="5286" builtinId="8" hidden="1"/>
    <cellStyle name="Hyperlink" xfId="5288" builtinId="8" hidden="1"/>
    <cellStyle name="Hyperlink" xfId="5292" builtinId="8" hidden="1"/>
    <cellStyle name="Hyperlink" xfId="5294" builtinId="8" hidden="1"/>
    <cellStyle name="Hyperlink" xfId="5296" builtinId="8" hidden="1"/>
    <cellStyle name="Hyperlink" xfId="5300" builtinId="8" hidden="1"/>
    <cellStyle name="Hyperlink" xfId="5302" builtinId="8" hidden="1"/>
    <cellStyle name="Hyperlink" xfId="5304" builtinId="8" hidden="1"/>
    <cellStyle name="Hyperlink" xfId="5308" builtinId="8" hidden="1"/>
    <cellStyle name="Hyperlink" xfId="5310" builtinId="8" hidden="1"/>
    <cellStyle name="Hyperlink" xfId="5312" builtinId="8" hidden="1"/>
    <cellStyle name="Hyperlink" xfId="5316" builtinId="8" hidden="1"/>
    <cellStyle name="Hyperlink" xfId="5318" builtinId="8" hidden="1"/>
    <cellStyle name="Hyperlink" xfId="5320" builtinId="8" hidden="1"/>
    <cellStyle name="Hyperlink" xfId="5324" builtinId="8" hidden="1"/>
    <cellStyle name="Hyperlink" xfId="5326" builtinId="8" hidden="1"/>
    <cellStyle name="Hyperlink" xfId="5328" builtinId="8" hidden="1"/>
    <cellStyle name="Hyperlink" xfId="5332" builtinId="8" hidden="1"/>
    <cellStyle name="Hyperlink" xfId="5334" builtinId="8" hidden="1"/>
    <cellStyle name="Hyperlink" xfId="5336" builtinId="8" hidden="1"/>
    <cellStyle name="Hyperlink" xfId="5340" builtinId="8" hidden="1"/>
    <cellStyle name="Hyperlink" xfId="5342" builtinId="8" hidden="1"/>
    <cellStyle name="Hyperlink" xfId="5344" builtinId="8" hidden="1"/>
    <cellStyle name="Hyperlink" xfId="5348" builtinId="8" hidden="1"/>
    <cellStyle name="Hyperlink" xfId="5350" builtinId="8" hidden="1"/>
    <cellStyle name="Hyperlink" xfId="5352" builtinId="8" hidden="1"/>
    <cellStyle name="Hyperlink" xfId="5356" builtinId="8" hidden="1"/>
    <cellStyle name="Hyperlink" xfId="5358" builtinId="8" hidden="1"/>
    <cellStyle name="Hyperlink" xfId="5360" builtinId="8" hidden="1"/>
    <cellStyle name="Hyperlink" xfId="5364" builtinId="8" hidden="1"/>
    <cellStyle name="Hyperlink" xfId="5366" builtinId="8" hidden="1"/>
    <cellStyle name="Hyperlink" xfId="5368" builtinId="8" hidden="1"/>
    <cellStyle name="Hyperlink" xfId="5372" builtinId="8" hidden="1"/>
    <cellStyle name="Hyperlink" xfId="5374" builtinId="8" hidden="1"/>
    <cellStyle name="Hyperlink" xfId="5376" builtinId="8" hidden="1"/>
    <cellStyle name="Hyperlink" xfId="5380" builtinId="8" hidden="1"/>
    <cellStyle name="Hyperlink" xfId="5382" builtinId="8" hidden="1"/>
    <cellStyle name="Hyperlink" xfId="5384" builtinId="8" hidden="1"/>
    <cellStyle name="Hyperlink" xfId="5388" builtinId="8" hidden="1"/>
    <cellStyle name="Hyperlink" xfId="5390" builtinId="8" hidden="1"/>
    <cellStyle name="Hyperlink" xfId="5392" builtinId="8" hidden="1"/>
    <cellStyle name="Hyperlink" xfId="5396" builtinId="8" hidden="1"/>
    <cellStyle name="Hyperlink" xfId="5398" builtinId="8" hidden="1"/>
    <cellStyle name="Hyperlink" xfId="5400" builtinId="8" hidden="1"/>
    <cellStyle name="Hyperlink" xfId="5404" builtinId="8" hidden="1"/>
    <cellStyle name="Hyperlink" xfId="5406" builtinId="8" hidden="1"/>
    <cellStyle name="Hyperlink" xfId="5408" builtinId="8" hidden="1"/>
    <cellStyle name="Hyperlink" xfId="5412" builtinId="8" hidden="1"/>
    <cellStyle name="Hyperlink" xfId="5414" builtinId="8" hidden="1"/>
    <cellStyle name="Hyperlink" xfId="5416" builtinId="8" hidden="1"/>
    <cellStyle name="Hyperlink" xfId="5420" builtinId="8" hidden="1"/>
    <cellStyle name="Hyperlink" xfId="5422" builtinId="8" hidden="1"/>
    <cellStyle name="Hyperlink" xfId="5424" builtinId="8" hidden="1"/>
    <cellStyle name="Hyperlink" xfId="5428" builtinId="8" hidden="1"/>
    <cellStyle name="Hyperlink" xfId="5430" builtinId="8" hidden="1"/>
    <cellStyle name="Hyperlink" xfId="5432" builtinId="8" hidden="1"/>
    <cellStyle name="Hyperlink" xfId="5436" builtinId="8" hidden="1"/>
    <cellStyle name="Hyperlink" xfId="5438" builtinId="8" hidden="1"/>
    <cellStyle name="Hyperlink" xfId="5440" builtinId="8" hidden="1"/>
    <cellStyle name="Hyperlink" xfId="5444" builtinId="8" hidden="1"/>
    <cellStyle name="Hyperlink" xfId="5446" builtinId="8" hidden="1"/>
    <cellStyle name="Hyperlink" xfId="5448" builtinId="8" hidden="1"/>
    <cellStyle name="Hyperlink" xfId="5452" builtinId="8" hidden="1"/>
    <cellStyle name="Hyperlink" xfId="5454" builtinId="8" hidden="1"/>
    <cellStyle name="Hyperlink" xfId="5456" builtinId="8" hidden="1"/>
    <cellStyle name="Hyperlink" xfId="5460" builtinId="8" hidden="1"/>
    <cellStyle name="Hyperlink" xfId="5462" builtinId="8" hidden="1"/>
    <cellStyle name="Hyperlink" xfId="5464" builtinId="8" hidden="1"/>
    <cellStyle name="Hyperlink" xfId="5468" builtinId="8" hidden="1"/>
    <cellStyle name="Hyperlink" xfId="5470" builtinId="8" hidden="1"/>
    <cellStyle name="Hyperlink" xfId="5472" builtinId="8" hidden="1"/>
    <cellStyle name="Hyperlink" xfId="5476" builtinId="8" hidden="1"/>
    <cellStyle name="Hyperlink" xfId="5478" builtinId="8" hidden="1"/>
    <cellStyle name="Hyperlink" xfId="5480" builtinId="8" hidden="1"/>
    <cellStyle name="Hyperlink" xfId="5484" builtinId="8" hidden="1"/>
    <cellStyle name="Hyperlink" xfId="5486" builtinId="8" hidden="1"/>
    <cellStyle name="Hyperlink" xfId="5488" builtinId="8" hidden="1"/>
    <cellStyle name="Hyperlink" xfId="5492" builtinId="8" hidden="1"/>
    <cellStyle name="Hyperlink" xfId="5494" builtinId="8" hidden="1"/>
    <cellStyle name="Hyperlink" xfId="5496" builtinId="8" hidden="1"/>
    <cellStyle name="Hyperlink" xfId="5500" builtinId="8" hidden="1"/>
    <cellStyle name="Hyperlink" xfId="5502" builtinId="8" hidden="1"/>
    <cellStyle name="Hyperlink" xfId="5504" builtinId="8" hidden="1"/>
    <cellStyle name="Hyperlink" xfId="5508" builtinId="8" hidden="1"/>
    <cellStyle name="Hyperlink" xfId="5510" builtinId="8" hidden="1"/>
    <cellStyle name="Hyperlink" xfId="5512" builtinId="8" hidden="1"/>
    <cellStyle name="Hyperlink" xfId="5516" builtinId="8" hidden="1"/>
    <cellStyle name="Hyperlink" xfId="5518" builtinId="8" hidden="1"/>
    <cellStyle name="Hyperlink" xfId="5520" builtinId="8" hidden="1"/>
    <cellStyle name="Hyperlink" xfId="5524" builtinId="8" hidden="1"/>
    <cellStyle name="Hyperlink" xfId="5526" builtinId="8" hidden="1"/>
    <cellStyle name="Hyperlink" xfId="5528" builtinId="8" hidden="1"/>
    <cellStyle name="Hyperlink" xfId="5532" builtinId="8" hidden="1"/>
    <cellStyle name="Hyperlink" xfId="5534" builtinId="8" hidden="1"/>
    <cellStyle name="Hyperlink" xfId="5536" builtinId="8" hidden="1"/>
    <cellStyle name="Hyperlink" xfId="5540" builtinId="8" hidden="1"/>
    <cellStyle name="Hyperlink" xfId="5542" builtinId="8" hidden="1"/>
    <cellStyle name="Hyperlink" xfId="5544" builtinId="8" hidden="1"/>
    <cellStyle name="Hyperlink" xfId="5548" builtinId="8" hidden="1"/>
    <cellStyle name="Hyperlink" xfId="5550" builtinId="8" hidden="1"/>
    <cellStyle name="Hyperlink" xfId="5552" builtinId="8" hidden="1"/>
    <cellStyle name="Hyperlink" xfId="5556" builtinId="8" hidden="1"/>
    <cellStyle name="Hyperlink" xfId="5558" builtinId="8" hidden="1"/>
    <cellStyle name="Hyperlink" xfId="5560" builtinId="8" hidden="1"/>
    <cellStyle name="Hyperlink" xfId="5564" builtinId="8" hidden="1"/>
    <cellStyle name="Hyperlink" xfId="5566" builtinId="8" hidden="1"/>
    <cellStyle name="Hyperlink" xfId="5568" builtinId="8" hidden="1"/>
    <cellStyle name="Hyperlink" xfId="5572" builtinId="8" hidden="1"/>
    <cellStyle name="Hyperlink" xfId="5574" builtinId="8" hidden="1"/>
    <cellStyle name="Hyperlink" xfId="5576" builtinId="8" hidden="1"/>
    <cellStyle name="Hyperlink" xfId="5580" builtinId="8" hidden="1"/>
    <cellStyle name="Hyperlink" xfId="5582" builtinId="8" hidden="1"/>
    <cellStyle name="Hyperlink" xfId="5584" builtinId="8" hidden="1"/>
    <cellStyle name="Hyperlink" xfId="5588" builtinId="8" hidden="1"/>
    <cellStyle name="Hyperlink" xfId="5590" builtinId="8" hidden="1"/>
    <cellStyle name="Hyperlink" xfId="5592" builtinId="8" hidden="1"/>
    <cellStyle name="Hyperlink" xfId="5596" builtinId="8" hidden="1"/>
    <cellStyle name="Hyperlink" xfId="5598" builtinId="8" hidden="1"/>
    <cellStyle name="Hyperlink" xfId="5600" builtinId="8" hidden="1"/>
    <cellStyle name="Hyperlink" xfId="5604" builtinId="8" hidden="1"/>
    <cellStyle name="Hyperlink" xfId="5606" builtinId="8" hidden="1"/>
    <cellStyle name="Hyperlink" xfId="5608" builtinId="8" hidden="1"/>
    <cellStyle name="Hyperlink" xfId="5612" builtinId="8" hidden="1"/>
    <cellStyle name="Hyperlink" xfId="5614" builtinId="8" hidden="1"/>
    <cellStyle name="Hyperlink" xfId="5616" builtinId="8" hidden="1"/>
    <cellStyle name="Hyperlink" xfId="5620" builtinId="8" hidden="1"/>
    <cellStyle name="Hyperlink" xfId="5622" builtinId="8" hidden="1"/>
    <cellStyle name="Hyperlink" xfId="5624" builtinId="8" hidden="1"/>
    <cellStyle name="Hyperlink" xfId="5628" builtinId="8" hidden="1"/>
    <cellStyle name="Hyperlink" xfId="5630" builtinId="8" hidden="1"/>
    <cellStyle name="Hyperlink" xfId="5632" builtinId="8" hidden="1"/>
    <cellStyle name="Hyperlink" xfId="5636" builtinId="8" hidden="1"/>
    <cellStyle name="Hyperlink" xfId="5638" builtinId="8" hidden="1"/>
    <cellStyle name="Hyperlink" xfId="5640" builtinId="8" hidden="1"/>
    <cellStyle name="Hyperlink" xfId="5644" builtinId="8" hidden="1"/>
    <cellStyle name="Hyperlink" xfId="5646" builtinId="8" hidden="1"/>
    <cellStyle name="Hyperlink" xfId="5648" builtinId="8" hidden="1"/>
    <cellStyle name="Hyperlink" xfId="5652" builtinId="8" hidden="1"/>
    <cellStyle name="Hyperlink" xfId="5654" builtinId="8" hidden="1"/>
    <cellStyle name="Hyperlink" xfId="5656" builtinId="8" hidden="1"/>
    <cellStyle name="Hyperlink" xfId="5660" builtinId="8" hidden="1"/>
    <cellStyle name="Hyperlink" xfId="5662" builtinId="8" hidden="1"/>
    <cellStyle name="Hyperlink" xfId="5664" builtinId="8" hidden="1"/>
    <cellStyle name="Hyperlink" xfId="5668" builtinId="8" hidden="1"/>
    <cellStyle name="Hyperlink" xfId="5670" builtinId="8" hidden="1"/>
    <cellStyle name="Hyperlink" xfId="5672" builtinId="8" hidden="1"/>
    <cellStyle name="Hyperlink" xfId="5676" builtinId="8" hidden="1"/>
    <cellStyle name="Hyperlink" xfId="5678" builtinId="8" hidden="1"/>
    <cellStyle name="Hyperlink" xfId="5680" builtinId="8" hidden="1"/>
    <cellStyle name="Hyperlink" xfId="5684" builtinId="8" hidden="1"/>
    <cellStyle name="Hyperlink" xfId="5686" builtinId="8" hidden="1"/>
    <cellStyle name="Hyperlink" xfId="5688" builtinId="8" hidden="1"/>
    <cellStyle name="Hyperlink" xfId="5692" builtinId="8" hidden="1"/>
    <cellStyle name="Hyperlink" xfId="5694" builtinId="8" hidden="1"/>
    <cellStyle name="Hyperlink" xfId="5696" builtinId="8" hidden="1"/>
    <cellStyle name="Hyperlink" xfId="5700" builtinId="8" hidden="1"/>
    <cellStyle name="Hyperlink" xfId="5702" builtinId="8" hidden="1"/>
    <cellStyle name="Hyperlink" xfId="5704" builtinId="8" hidden="1"/>
    <cellStyle name="Hyperlink" xfId="5708" builtinId="8" hidden="1"/>
    <cellStyle name="Hyperlink" xfId="5710" builtinId="8" hidden="1"/>
    <cellStyle name="Hyperlink" xfId="5712" builtinId="8" hidden="1"/>
    <cellStyle name="Hyperlink" xfId="5716" builtinId="8" hidden="1"/>
    <cellStyle name="Hyperlink" xfId="5718" builtinId="8" hidden="1"/>
    <cellStyle name="Hyperlink" xfId="5720" builtinId="8" hidden="1"/>
    <cellStyle name="Hyperlink" xfId="5724" builtinId="8" hidden="1"/>
    <cellStyle name="Hyperlink" xfId="5726" builtinId="8" hidden="1"/>
    <cellStyle name="Hyperlink" xfId="5728" builtinId="8" hidden="1"/>
    <cellStyle name="Hyperlink" xfId="5732" builtinId="8" hidden="1"/>
    <cellStyle name="Hyperlink" xfId="5734" builtinId="8" hidden="1"/>
    <cellStyle name="Hyperlink" xfId="5736" builtinId="8" hidden="1"/>
    <cellStyle name="Hyperlink" xfId="5740" builtinId="8" hidden="1"/>
    <cellStyle name="Hyperlink" xfId="5742" builtinId="8" hidden="1"/>
    <cellStyle name="Hyperlink" xfId="5744" builtinId="8" hidden="1"/>
    <cellStyle name="Hyperlink" xfId="5748" builtinId="8" hidden="1"/>
    <cellStyle name="Hyperlink" xfId="5750" builtinId="8" hidden="1"/>
    <cellStyle name="Hyperlink" xfId="5752" builtinId="8" hidden="1"/>
    <cellStyle name="Hyperlink" xfId="5756" builtinId="8" hidden="1"/>
    <cellStyle name="Hyperlink" xfId="5758" builtinId="8" hidden="1"/>
    <cellStyle name="Hyperlink" xfId="5760" builtinId="8" hidden="1"/>
    <cellStyle name="Hyperlink" xfId="5764" builtinId="8" hidden="1"/>
    <cellStyle name="Hyperlink" xfId="5766" builtinId="8" hidden="1"/>
    <cellStyle name="Hyperlink" xfId="5768" builtinId="8" hidden="1"/>
    <cellStyle name="Hyperlink" xfId="5772" builtinId="8" hidden="1"/>
    <cellStyle name="Hyperlink" xfId="5774" builtinId="8" hidden="1"/>
    <cellStyle name="Hyperlink" xfId="5776" builtinId="8" hidden="1"/>
    <cellStyle name="Hyperlink" xfId="5780" builtinId="8" hidden="1"/>
    <cellStyle name="Hyperlink" xfId="5782" builtinId="8" hidden="1"/>
    <cellStyle name="Hyperlink" xfId="5784" builtinId="8" hidden="1"/>
    <cellStyle name="Hyperlink" xfId="5788" builtinId="8" hidden="1"/>
    <cellStyle name="Hyperlink" xfId="5790" builtinId="8" hidden="1"/>
    <cellStyle name="Hyperlink" xfId="5792" builtinId="8" hidden="1"/>
    <cellStyle name="Hyperlink" xfId="5796" builtinId="8" hidden="1"/>
    <cellStyle name="Hyperlink" xfId="5798" builtinId="8" hidden="1"/>
    <cellStyle name="Hyperlink" xfId="5800" builtinId="8" hidden="1"/>
    <cellStyle name="Hyperlink" xfId="5804" builtinId="8" hidden="1"/>
    <cellStyle name="Hyperlink" xfId="5806" builtinId="8" hidden="1"/>
    <cellStyle name="Hyperlink" xfId="5808" builtinId="8" hidden="1"/>
    <cellStyle name="Hyperlink" xfId="5812" builtinId="8" hidden="1"/>
    <cellStyle name="Hyperlink" xfId="5814" builtinId="8" hidden="1"/>
    <cellStyle name="Hyperlink" xfId="5816" builtinId="8" hidden="1"/>
    <cellStyle name="Hyperlink" xfId="5820" builtinId="8" hidden="1"/>
    <cellStyle name="Hyperlink" xfId="5822" builtinId="8" hidden="1"/>
    <cellStyle name="Hyperlink" xfId="5824" builtinId="8" hidden="1"/>
    <cellStyle name="Hyperlink" xfId="5828" builtinId="8" hidden="1"/>
    <cellStyle name="Hyperlink" xfId="5830" builtinId="8" hidden="1"/>
    <cellStyle name="Hyperlink" xfId="5832" builtinId="8" hidden="1"/>
    <cellStyle name="Hyperlink" xfId="5836" builtinId="8" hidden="1"/>
    <cellStyle name="Hyperlink" xfId="5838" builtinId="8" hidden="1"/>
    <cellStyle name="Hyperlink" xfId="5840" builtinId="8" hidden="1"/>
    <cellStyle name="Hyperlink" xfId="5844" builtinId="8" hidden="1"/>
    <cellStyle name="Hyperlink" xfId="5846" builtinId="8" hidden="1"/>
    <cellStyle name="Hyperlink" xfId="5848" builtinId="8" hidden="1"/>
    <cellStyle name="Hyperlink" xfId="5852" builtinId="8" hidden="1"/>
    <cellStyle name="Hyperlink" xfId="5854" builtinId="8" hidden="1"/>
    <cellStyle name="Hyperlink" xfId="5856" builtinId="8" hidden="1"/>
    <cellStyle name="Hyperlink" xfId="5860" builtinId="8" hidden="1"/>
    <cellStyle name="Hyperlink" xfId="5862" builtinId="8" hidden="1"/>
    <cellStyle name="Hyperlink" xfId="5864" builtinId="8" hidden="1"/>
    <cellStyle name="Hyperlink" xfId="5868" builtinId="8" hidden="1"/>
    <cellStyle name="Hyperlink" xfId="5870" builtinId="8" hidden="1"/>
    <cellStyle name="Hyperlink" xfId="5872" builtinId="8" hidden="1"/>
    <cellStyle name="Hyperlink" xfId="5876" builtinId="8" hidden="1"/>
    <cellStyle name="Hyperlink" xfId="5878" builtinId="8" hidden="1"/>
    <cellStyle name="Hyperlink" xfId="5880" builtinId="8" hidden="1"/>
    <cellStyle name="Hyperlink" xfId="5884" builtinId="8" hidden="1"/>
    <cellStyle name="Hyperlink" xfId="5886" builtinId="8" hidden="1"/>
    <cellStyle name="Hyperlink" xfId="5888" builtinId="8" hidden="1"/>
    <cellStyle name="Hyperlink" xfId="5892" builtinId="8" hidden="1"/>
    <cellStyle name="Hyperlink" xfId="5894" builtinId="8" hidden="1"/>
    <cellStyle name="Hyperlink" xfId="5896" builtinId="8" hidden="1"/>
    <cellStyle name="Hyperlink" xfId="5900" builtinId="8" hidden="1"/>
    <cellStyle name="Hyperlink" xfId="5902" builtinId="8" hidden="1"/>
    <cellStyle name="Hyperlink" xfId="5904" builtinId="8" hidden="1"/>
    <cellStyle name="Hyperlink" xfId="5908" builtinId="8" hidden="1"/>
    <cellStyle name="Hyperlink" xfId="5910" builtinId="8" hidden="1"/>
    <cellStyle name="Hyperlink" xfId="5912" builtinId="8" hidden="1"/>
    <cellStyle name="Hyperlink" xfId="5916" builtinId="8" hidden="1"/>
    <cellStyle name="Hyperlink" xfId="5918" builtinId="8" hidden="1"/>
    <cellStyle name="Hyperlink" xfId="5920" builtinId="8" hidden="1"/>
    <cellStyle name="Hyperlink" xfId="5926" builtinId="8" hidden="1"/>
    <cellStyle name="Hyperlink" xfId="5923" builtinId="8" hidden="1"/>
    <cellStyle name="Hyperlink" xfId="5930" builtinId="8" hidden="1"/>
    <cellStyle name="Hyperlink" xfId="5934" builtinId="8" hidden="1"/>
    <cellStyle name="Hyperlink" xfId="5936" builtinId="8" hidden="1"/>
    <cellStyle name="Hyperlink" xfId="5938" builtinId="8" hidden="1"/>
    <cellStyle name="Hyperlink" xfId="5942" builtinId="8" hidden="1"/>
    <cellStyle name="Hyperlink" xfId="5944" builtinId="8" hidden="1"/>
    <cellStyle name="Hyperlink" xfId="5946" builtinId="8" hidden="1"/>
    <cellStyle name="Hyperlink" xfId="5950" builtinId="8" hidden="1"/>
    <cellStyle name="Hyperlink" xfId="5952" builtinId="8" hidden="1"/>
    <cellStyle name="Hyperlink" xfId="5954" builtinId="8" hidden="1"/>
    <cellStyle name="Hyperlink" xfId="5958" builtinId="8" hidden="1"/>
    <cellStyle name="Hyperlink" xfId="5960" builtinId="8" hidden="1"/>
    <cellStyle name="Hyperlink" xfId="5962" builtinId="8" hidden="1"/>
    <cellStyle name="Hyperlink" xfId="5966" builtinId="8" hidden="1"/>
    <cellStyle name="Hyperlink" xfId="5968" builtinId="8" hidden="1"/>
    <cellStyle name="Hyperlink" xfId="5970" builtinId="8" hidden="1"/>
    <cellStyle name="Hyperlink" xfId="5974" builtinId="8" hidden="1"/>
    <cellStyle name="Hyperlink" xfId="5976" builtinId="8" hidden="1"/>
    <cellStyle name="Hyperlink" xfId="5978" builtinId="8" hidden="1"/>
    <cellStyle name="Hyperlink" xfId="5982" builtinId="8" hidden="1"/>
    <cellStyle name="Hyperlink" xfId="5984" builtinId="8" hidden="1"/>
    <cellStyle name="Hyperlink" xfId="5986" builtinId="8" hidden="1"/>
    <cellStyle name="Hyperlink" xfId="5990" builtinId="8" hidden="1"/>
    <cellStyle name="Hyperlink" xfId="5992" builtinId="8" hidden="1"/>
    <cellStyle name="Hyperlink" xfId="5994" builtinId="8" hidden="1"/>
    <cellStyle name="Hyperlink" xfId="5998" builtinId="8" hidden="1"/>
    <cellStyle name="Hyperlink" xfId="6000" builtinId="8" hidden="1"/>
    <cellStyle name="Hyperlink" xfId="6002" builtinId="8" hidden="1"/>
    <cellStyle name="Hyperlink" xfId="6006" builtinId="8" hidden="1"/>
    <cellStyle name="Hyperlink" xfId="6008" builtinId="8" hidden="1"/>
    <cellStyle name="Hyperlink" xfId="6010" builtinId="8" hidden="1"/>
    <cellStyle name="Hyperlink" xfId="6014" builtinId="8" hidden="1"/>
    <cellStyle name="Hyperlink" xfId="6016" builtinId="8" hidden="1"/>
    <cellStyle name="Hyperlink" xfId="6018" builtinId="8" hidden="1"/>
    <cellStyle name="Hyperlink" xfId="6022" builtinId="8" hidden="1"/>
    <cellStyle name="Hyperlink" xfId="6024" builtinId="8" hidden="1"/>
    <cellStyle name="Hyperlink" xfId="6026" builtinId="8" hidden="1"/>
    <cellStyle name="Hyperlink" xfId="6030" builtinId="8" hidden="1"/>
    <cellStyle name="Hyperlink" xfId="6032" builtinId="8" hidden="1"/>
    <cellStyle name="Hyperlink" xfId="6034" builtinId="8" hidden="1"/>
    <cellStyle name="Hyperlink" xfId="6038" builtinId="8" hidden="1"/>
    <cellStyle name="Hyperlink" xfId="6040" builtinId="8" hidden="1"/>
    <cellStyle name="Hyperlink" xfId="6042" builtinId="8" hidden="1"/>
    <cellStyle name="Hyperlink" xfId="6046" builtinId="8" hidden="1"/>
    <cellStyle name="Hyperlink" xfId="6048" builtinId="8" hidden="1"/>
    <cellStyle name="Hyperlink" xfId="6050" builtinId="8" hidden="1"/>
    <cellStyle name="Hyperlink" xfId="6054" builtinId="8" hidden="1"/>
    <cellStyle name="Hyperlink" xfId="6056" builtinId="8" hidden="1"/>
    <cellStyle name="Hyperlink" xfId="6058" builtinId="8" hidden="1"/>
    <cellStyle name="Hyperlink" xfId="6062" builtinId="8" hidden="1"/>
    <cellStyle name="Hyperlink" xfId="6064" builtinId="8" hidden="1"/>
    <cellStyle name="Hyperlink" xfId="6066" builtinId="8" hidden="1"/>
    <cellStyle name="Hyperlink" xfId="6070" builtinId="8" hidden="1"/>
    <cellStyle name="Hyperlink" xfId="6072" builtinId="8" hidden="1"/>
    <cellStyle name="Hyperlink" xfId="6074" builtinId="8" hidden="1"/>
    <cellStyle name="Hyperlink" xfId="6078" builtinId="8" hidden="1"/>
    <cellStyle name="Hyperlink" xfId="6080" builtinId="8" hidden="1"/>
    <cellStyle name="Hyperlink" xfId="6082" builtinId="8" hidden="1"/>
    <cellStyle name="Hyperlink" xfId="6086" builtinId="8" hidden="1"/>
    <cellStyle name="Hyperlink" xfId="6088" builtinId="8" hidden="1"/>
    <cellStyle name="Hyperlink" xfId="6090" builtinId="8" hidden="1"/>
    <cellStyle name="Hyperlink" xfId="6094" builtinId="8" hidden="1"/>
    <cellStyle name="Hyperlink" xfId="6096" builtinId="8" hidden="1"/>
    <cellStyle name="Hyperlink" xfId="6098" builtinId="8" hidden="1"/>
    <cellStyle name="Hyperlink" xfId="6102" builtinId="8" hidden="1"/>
    <cellStyle name="Hyperlink" xfId="6104" builtinId="8" hidden="1"/>
    <cellStyle name="Hyperlink" xfId="6106" builtinId="8" hidden="1"/>
    <cellStyle name="Hyperlink" xfId="6110" builtinId="8" hidden="1"/>
    <cellStyle name="Hyperlink" xfId="6112" builtinId="8" hidden="1"/>
    <cellStyle name="Hyperlink" xfId="6114" builtinId="8" hidden="1"/>
    <cellStyle name="Hyperlink" xfId="6118" builtinId="8" hidden="1"/>
    <cellStyle name="Hyperlink" xfId="6120" builtinId="8" hidden="1"/>
    <cellStyle name="Hyperlink" xfId="6122" builtinId="8" hidden="1"/>
    <cellStyle name="Hyperlink" xfId="6126" builtinId="8" hidden="1"/>
    <cellStyle name="Hyperlink" xfId="6128" builtinId="8" hidden="1"/>
    <cellStyle name="Hyperlink" xfId="6130" builtinId="8" hidden="1"/>
    <cellStyle name="Hyperlink" xfId="6134" builtinId="8" hidden="1"/>
    <cellStyle name="Hyperlink" xfId="6136" builtinId="8" hidden="1"/>
    <cellStyle name="Hyperlink" xfId="6138" builtinId="8" hidden="1"/>
    <cellStyle name="Hyperlink" xfId="6142" builtinId="8" hidden="1"/>
    <cellStyle name="Hyperlink" xfId="6144" builtinId="8" hidden="1"/>
    <cellStyle name="Hyperlink" xfId="6146" builtinId="8" hidden="1"/>
    <cellStyle name="Hyperlink" xfId="6150" builtinId="8" hidden="1"/>
    <cellStyle name="Hyperlink" xfId="6152" builtinId="8" hidden="1"/>
    <cellStyle name="Hyperlink" xfId="6155" builtinId="8" hidden="1"/>
    <cellStyle name="Hyperlink" xfId="6159" builtinId="8" hidden="1"/>
    <cellStyle name="Hyperlink" xfId="6161" builtinId="8" hidden="1"/>
    <cellStyle name="Hyperlink" xfId="6163" builtinId="8" hidden="1"/>
    <cellStyle name="Hyperlink" xfId="6167" builtinId="8" hidden="1"/>
    <cellStyle name="Hyperlink" xfId="6169" builtinId="8" hidden="1"/>
    <cellStyle name="Hyperlink" xfId="6171" builtinId="8" hidden="1"/>
    <cellStyle name="Hyperlink" xfId="6175" builtinId="8" hidden="1"/>
    <cellStyle name="Hyperlink" xfId="6177" builtinId="8" hidden="1"/>
    <cellStyle name="Hyperlink" xfId="6179" builtinId="8" hidden="1"/>
    <cellStyle name="Hyperlink" xfId="6215" builtinId="8" hidden="1"/>
    <cellStyle name="Hyperlink" xfId="6217" builtinId="8" hidden="1"/>
    <cellStyle name="Hyperlink" xfId="6219" builtinId="8" hidden="1"/>
    <cellStyle name="Hyperlink" xfId="6223" builtinId="8" hidden="1"/>
    <cellStyle name="Hyperlink" xfId="6226" builtinId="8" hidden="1"/>
    <cellStyle name="Hyperlink" xfId="6228" builtinId="8" hidden="1"/>
    <cellStyle name="Hyperlink" xfId="6232" builtinId="8" hidden="1"/>
    <cellStyle name="Hyperlink" xfId="6234" builtinId="8" hidden="1"/>
    <cellStyle name="Hyperlink" xfId="6236" builtinId="8" hidden="1"/>
    <cellStyle name="Hyperlink" xfId="6240" builtinId="8" hidden="1"/>
    <cellStyle name="Hyperlink" xfId="6242" builtinId="8" hidden="1"/>
    <cellStyle name="Hyperlink" xfId="6244" builtinId="8" hidden="1"/>
    <cellStyle name="Hyperlink" xfId="6248" builtinId="8" hidden="1"/>
    <cellStyle name="Hyperlink" xfId="6250" builtinId="8" hidden="1"/>
    <cellStyle name="Hyperlink" xfId="6252" builtinId="8" hidden="1"/>
    <cellStyle name="Hyperlink" xfId="6256" builtinId="8" hidden="1"/>
    <cellStyle name="Hyperlink" xfId="6258" builtinId="8" hidden="1"/>
    <cellStyle name="Hyperlink" xfId="6260" builtinId="8" hidden="1"/>
    <cellStyle name="Hyperlink" xfId="6264" builtinId="8" hidden="1"/>
    <cellStyle name="Hyperlink" xfId="6266" builtinId="8" hidden="1"/>
    <cellStyle name="Hyperlink" xfId="6268" builtinId="8" hidden="1"/>
    <cellStyle name="Hyperlink" xfId="6272" builtinId="8" hidden="1"/>
    <cellStyle name="Hyperlink" xfId="6274" builtinId="8" hidden="1"/>
    <cellStyle name="Hyperlink" xfId="6276" builtinId="8" hidden="1"/>
    <cellStyle name="Hyperlink" xfId="6280" builtinId="8" hidden="1"/>
    <cellStyle name="Hyperlink" xfId="6282" builtinId="8" hidden="1"/>
    <cellStyle name="Hyperlink" xfId="6284" builtinId="8" hidden="1"/>
    <cellStyle name="Hyperlink" xfId="6288" builtinId="8" hidden="1"/>
    <cellStyle name="Hyperlink" xfId="6290" builtinId="8" hidden="1"/>
    <cellStyle name="Hyperlink" xfId="6292" builtinId="8" hidden="1"/>
    <cellStyle name="Hyperlink" xfId="6296" builtinId="8" hidden="1"/>
    <cellStyle name="Hyperlink" xfId="6298" builtinId="8" hidden="1"/>
    <cellStyle name="Hyperlink" xfId="6300" builtinId="8" hidden="1"/>
    <cellStyle name="Hyperlink" xfId="6304" builtinId="8" hidden="1"/>
    <cellStyle name="Hyperlink" xfId="6306" builtinId="8" hidden="1"/>
    <cellStyle name="Hyperlink" xfId="6308" builtinId="8" hidden="1"/>
    <cellStyle name="Hyperlink" xfId="6312" builtinId="8" hidden="1"/>
    <cellStyle name="Hyperlink" xfId="6314" builtinId="8" hidden="1"/>
    <cellStyle name="Hyperlink" xfId="6316" builtinId="8" hidden="1"/>
    <cellStyle name="Hyperlink" xfId="376" builtinId="8" hidden="1"/>
    <cellStyle name="Hyperlink" xfId="354" builtinId="8" hidden="1"/>
    <cellStyle name="Hyperlink" xfId="6320" builtinId="8" hidden="1"/>
    <cellStyle name="Hyperlink" xfId="6324" builtinId="8" hidden="1"/>
    <cellStyle name="Hyperlink" xfId="6326" builtinId="8" hidden="1"/>
    <cellStyle name="Hyperlink" xfId="6328" builtinId="8" hidden="1"/>
    <cellStyle name="Hyperlink" xfId="6332" builtinId="8" hidden="1"/>
    <cellStyle name="Hyperlink" xfId="6334" builtinId="8" hidden="1"/>
    <cellStyle name="Hyperlink" xfId="6336" builtinId="8" hidden="1"/>
    <cellStyle name="Hyperlink" xfId="6340" builtinId="8" hidden="1"/>
    <cellStyle name="Hyperlink" xfId="6342" builtinId="8" hidden="1"/>
    <cellStyle name="Hyperlink" xfId="6344" builtinId="8" hidden="1"/>
    <cellStyle name="Hyperlink" xfId="6348" builtinId="8" hidden="1"/>
    <cellStyle name="Hyperlink" xfId="6350" builtinId="8" hidden="1"/>
    <cellStyle name="Hyperlink" xfId="6352" builtinId="8" hidden="1"/>
    <cellStyle name="Hyperlink" xfId="6356" builtinId="8" hidden="1"/>
    <cellStyle name="Hyperlink" xfId="6358" builtinId="8" hidden="1"/>
    <cellStyle name="Hyperlink" xfId="6360" builtinId="8" hidden="1"/>
    <cellStyle name="Hyperlink" xfId="6364" builtinId="8" hidden="1"/>
    <cellStyle name="Hyperlink" xfId="6366" builtinId="8" hidden="1"/>
    <cellStyle name="Hyperlink" xfId="6368" builtinId="8" hidden="1"/>
    <cellStyle name="Hyperlink" xfId="6372" builtinId="8" hidden="1"/>
    <cellStyle name="Hyperlink" xfId="6374" builtinId="8" hidden="1"/>
    <cellStyle name="Hyperlink" xfId="6376" builtinId="8" hidden="1"/>
    <cellStyle name="Hyperlink" xfId="6380" builtinId="8" hidden="1"/>
    <cellStyle name="Hyperlink" xfId="6382" builtinId="8" hidden="1"/>
    <cellStyle name="Hyperlink" xfId="6384" builtinId="8" hidden="1"/>
    <cellStyle name="Hyperlink" xfId="6388" builtinId="8" hidden="1"/>
    <cellStyle name="Hyperlink" xfId="6390" builtinId="8" hidden="1"/>
    <cellStyle name="Hyperlink" xfId="6392" builtinId="8" hidden="1"/>
    <cellStyle name="Hyperlink" xfId="6396" builtinId="8" hidden="1"/>
    <cellStyle name="Hyperlink" xfId="6398" builtinId="8" hidden="1"/>
    <cellStyle name="Hyperlink" xfId="6400" builtinId="8" hidden="1"/>
    <cellStyle name="Hyperlink" xfId="6404" builtinId="8" hidden="1"/>
    <cellStyle name="Hyperlink" xfId="6406" builtinId="8" hidden="1"/>
    <cellStyle name="Hyperlink" xfId="6408" builtinId="8" hidden="1"/>
    <cellStyle name="Hyperlink" xfId="6412" builtinId="8" hidden="1"/>
    <cellStyle name="Hyperlink" xfId="6414" builtinId="8" hidden="1"/>
    <cellStyle name="Hyperlink" xfId="6416" builtinId="8" hidden="1"/>
    <cellStyle name="Hyperlink" xfId="6420" builtinId="8" hidden="1"/>
    <cellStyle name="Hyperlink" xfId="6422" builtinId="8" hidden="1"/>
    <cellStyle name="Hyperlink" xfId="6424" builtinId="8" hidden="1"/>
    <cellStyle name="Hyperlink" xfId="6428" builtinId="8" hidden="1"/>
    <cellStyle name="Hyperlink" xfId="6430" builtinId="8" hidden="1"/>
    <cellStyle name="Hyperlink" xfId="6432" builtinId="8" hidden="1"/>
    <cellStyle name="Hyperlink" xfId="6436" builtinId="8" hidden="1"/>
    <cellStyle name="Hyperlink" xfId="6438" builtinId="8" hidden="1"/>
    <cellStyle name="Hyperlink" xfId="6440" builtinId="8" hidden="1"/>
    <cellStyle name="Hyperlink" xfId="6444" builtinId="8" hidden="1"/>
    <cellStyle name="Hyperlink" xfId="6446" builtinId="8" hidden="1"/>
    <cellStyle name="Hyperlink" xfId="6448" builtinId="8" hidden="1"/>
    <cellStyle name="Hyperlink" xfId="6452" builtinId="8" hidden="1"/>
    <cellStyle name="Hyperlink" xfId="6454" builtinId="8" hidden="1"/>
    <cellStyle name="Hyperlink" xfId="6456" builtinId="8" hidden="1"/>
    <cellStyle name="Hyperlink" xfId="6460" builtinId="8" hidden="1"/>
    <cellStyle name="Hyperlink" xfId="6462" builtinId="8" hidden="1"/>
    <cellStyle name="Hyperlink" xfId="6464" builtinId="8" hidden="1"/>
    <cellStyle name="Hyperlink" xfId="6468" builtinId="8" hidden="1"/>
    <cellStyle name="Hyperlink" xfId="6470" builtinId="8" hidden="1"/>
    <cellStyle name="Hyperlink" xfId="6472" builtinId="8" hidden="1"/>
    <cellStyle name="Hyperlink" xfId="6476" builtinId="8" hidden="1"/>
    <cellStyle name="Hyperlink" xfId="6478" builtinId="8" hidden="1"/>
    <cellStyle name="Hyperlink" xfId="6480" builtinId="8" hidden="1"/>
    <cellStyle name="Hyperlink" xfId="6484" builtinId="8" hidden="1"/>
    <cellStyle name="Hyperlink" xfId="6486" builtinId="8" hidden="1"/>
    <cellStyle name="Hyperlink" xfId="6489" builtinId="8" hidden="1"/>
    <cellStyle name="Hyperlink" xfId="6493" builtinId="8" hidden="1"/>
    <cellStyle name="Hyperlink" xfId="6495" builtinId="8" hidden="1"/>
    <cellStyle name="Hyperlink" xfId="6497" builtinId="8" hidden="1"/>
    <cellStyle name="Hyperlink" xfId="6501" builtinId="8" hidden="1"/>
    <cellStyle name="Hyperlink" xfId="6503" builtinId="8" hidden="1"/>
    <cellStyle name="Hyperlink" xfId="6505" builtinId="8" hidden="1"/>
    <cellStyle name="Hyperlink" xfId="6509" builtinId="8" hidden="1"/>
    <cellStyle name="Hyperlink" xfId="6511" builtinId="8" hidden="1"/>
    <cellStyle name="Hyperlink" xfId="6513" builtinId="8" hidden="1"/>
    <cellStyle name="Hyperlink" xfId="6517" builtinId="8" hidden="1"/>
    <cellStyle name="Hyperlink" xfId="6519" builtinId="8" hidden="1"/>
    <cellStyle name="Hyperlink" xfId="6521" builtinId="8" hidden="1"/>
    <cellStyle name="Hyperlink" xfId="6525" builtinId="8" hidden="1"/>
    <cellStyle name="Hyperlink" xfId="6527" builtinId="8" hidden="1"/>
    <cellStyle name="Hyperlink" xfId="6529" builtinId="8" hidden="1"/>
    <cellStyle name="Hyperlink" xfId="6533" builtinId="8" hidden="1"/>
    <cellStyle name="Hyperlink" xfId="6535" builtinId="8" hidden="1"/>
    <cellStyle name="Hyperlink" xfId="6537" builtinId="8" hidden="1"/>
    <cellStyle name="Hyperlink" xfId="6541" builtinId="8" hidden="1"/>
    <cellStyle name="Hyperlink" xfId="6543" builtinId="8" hidden="1"/>
    <cellStyle name="Hyperlink" xfId="6545" builtinId="8" hidden="1"/>
    <cellStyle name="Hyperlink" xfId="6549" builtinId="8" hidden="1"/>
    <cellStyle name="Hyperlink" xfId="6551" builtinId="8" hidden="1"/>
    <cellStyle name="Hyperlink" xfId="6553" builtinId="8" hidden="1"/>
    <cellStyle name="Hyperlink" xfId="6557" builtinId="8" hidden="1"/>
    <cellStyle name="Hyperlink" xfId="6559" builtinId="8" hidden="1"/>
    <cellStyle name="Hyperlink" xfId="6561" builtinId="8" hidden="1"/>
    <cellStyle name="Hyperlink" xfId="6565" builtinId="8" hidden="1"/>
    <cellStyle name="Hyperlink" xfId="6567" builtinId="8" hidden="1"/>
    <cellStyle name="Hyperlink" xfId="6569" builtinId="8" hidden="1"/>
    <cellStyle name="Hyperlink" xfId="6573" builtinId="8" hidden="1"/>
    <cellStyle name="Hyperlink" xfId="6575" builtinId="8" hidden="1"/>
    <cellStyle name="Hyperlink" xfId="6577" builtinId="8" hidden="1"/>
    <cellStyle name="Hyperlink" xfId="6582" builtinId="8" hidden="1"/>
    <cellStyle name="Hyperlink" xfId="6584" builtinId="8" hidden="1"/>
    <cellStyle name="Hyperlink" xfId="6586" builtinId="8" hidden="1"/>
    <cellStyle name="Hyperlink" xfId="6590" builtinId="8" hidden="1"/>
    <cellStyle name="Hyperlink" xfId="6592" builtinId="8" hidden="1"/>
    <cellStyle name="Hyperlink" xfId="6594" builtinId="8" hidden="1"/>
    <cellStyle name="Hyperlink" xfId="6598" builtinId="8" hidden="1"/>
    <cellStyle name="Hyperlink" xfId="6600" builtinId="8" hidden="1"/>
    <cellStyle name="Hyperlink" xfId="6602" builtinId="8" hidden="1"/>
    <cellStyle name="Hyperlink" xfId="6606" builtinId="8" hidden="1"/>
    <cellStyle name="Hyperlink" xfId="6608" builtinId="8" hidden="1"/>
    <cellStyle name="Hyperlink" xfId="6610" builtinId="8" hidden="1"/>
    <cellStyle name="Hyperlink" xfId="6614" builtinId="8" hidden="1"/>
    <cellStyle name="Hyperlink" xfId="6616" builtinId="8" hidden="1"/>
    <cellStyle name="Hyperlink" xfId="6618" builtinId="8" hidden="1"/>
    <cellStyle name="Hyperlink" xfId="6622" builtinId="8" hidden="1"/>
    <cellStyle name="Hyperlink" xfId="6624" builtinId="8" hidden="1"/>
    <cellStyle name="Hyperlink" xfId="6626" builtinId="8" hidden="1"/>
    <cellStyle name="Hyperlink" xfId="6630" builtinId="8" hidden="1"/>
    <cellStyle name="Hyperlink" xfId="6632" builtinId="8" hidden="1"/>
    <cellStyle name="Hyperlink" xfId="6634" builtinId="8" hidden="1"/>
    <cellStyle name="Hyperlink" xfId="6638" builtinId="8" hidden="1"/>
    <cellStyle name="Hyperlink" xfId="6640" builtinId="8" hidden="1"/>
    <cellStyle name="Hyperlink" xfId="6642" builtinId="8" hidden="1"/>
    <cellStyle name="Hyperlink" xfId="6646" builtinId="8" hidden="1"/>
    <cellStyle name="Hyperlink" xfId="6648" builtinId="8" hidden="1"/>
    <cellStyle name="Hyperlink" xfId="6650" builtinId="8" hidden="1"/>
    <cellStyle name="Hyperlink" xfId="6654" builtinId="8" hidden="1"/>
    <cellStyle name="Hyperlink" xfId="6656" builtinId="8" hidden="1"/>
    <cellStyle name="Hyperlink" xfId="6658" builtinId="8" hidden="1"/>
    <cellStyle name="Hyperlink" xfId="6662" builtinId="8" hidden="1"/>
    <cellStyle name="Hyperlink" xfId="6664" builtinId="8" hidden="1"/>
    <cellStyle name="Hyperlink" xfId="6666" builtinId="8" hidden="1"/>
    <cellStyle name="Hyperlink" xfId="6670" builtinId="8" hidden="1"/>
    <cellStyle name="Hyperlink" xfId="6672" builtinId="8" hidden="1"/>
    <cellStyle name="Hyperlink" xfId="6674" builtinId="8" hidden="1"/>
    <cellStyle name="Hyperlink" xfId="6678" builtinId="8" hidden="1"/>
    <cellStyle name="Hyperlink" xfId="6680" builtinId="8" hidden="1"/>
    <cellStyle name="Hyperlink" xfId="6682" builtinId="8" hidden="1"/>
    <cellStyle name="Hyperlink" xfId="6686" builtinId="8" hidden="1"/>
    <cellStyle name="Hyperlink" xfId="6688" builtinId="8" hidden="1"/>
    <cellStyle name="Hyperlink" xfId="6690" builtinId="8" hidden="1"/>
    <cellStyle name="Hyperlink" xfId="6694" builtinId="8" hidden="1"/>
    <cellStyle name="Hyperlink" xfId="6696" builtinId="8" hidden="1"/>
    <cellStyle name="Hyperlink" xfId="6698" builtinId="8" hidden="1"/>
    <cellStyle name="Hyperlink" xfId="6702" builtinId="8" hidden="1"/>
    <cellStyle name="Hyperlink" xfId="6704" builtinId="8" hidden="1"/>
    <cellStyle name="Hyperlink" xfId="6706" builtinId="8" hidden="1"/>
    <cellStyle name="Hyperlink" xfId="6710" builtinId="8" hidden="1"/>
    <cellStyle name="Hyperlink" xfId="6712" builtinId="8" hidden="1"/>
    <cellStyle name="Hyperlink" xfId="6714" builtinId="8" hidden="1"/>
    <cellStyle name="Hyperlink" xfId="6718" builtinId="8" hidden="1"/>
    <cellStyle name="Hyperlink" xfId="6720" builtinId="8" hidden="1"/>
    <cellStyle name="Hyperlink" xfId="6722" builtinId="8" hidden="1"/>
    <cellStyle name="Hyperlink" xfId="6727" builtinId="8" hidden="1"/>
    <cellStyle name="Hyperlink" xfId="6729" builtinId="8" hidden="1"/>
    <cellStyle name="Hyperlink" xfId="6731" builtinId="8" hidden="1"/>
    <cellStyle name="Hyperlink" xfId="6735" builtinId="8" hidden="1"/>
    <cellStyle name="Hyperlink" xfId="6737" builtinId="8" hidden="1"/>
    <cellStyle name="Hyperlink" xfId="6739" builtinId="8" hidden="1"/>
    <cellStyle name="Hyperlink" xfId="6743" builtinId="8" hidden="1"/>
    <cellStyle name="Hyperlink" xfId="6745" builtinId="8" hidden="1"/>
    <cellStyle name="Hyperlink" xfId="6747" builtinId="8" hidden="1"/>
    <cellStyle name="Hyperlink" xfId="6751" builtinId="8" hidden="1"/>
    <cellStyle name="Hyperlink" xfId="6753" builtinId="8" hidden="1"/>
    <cellStyle name="Hyperlink" xfId="6755" builtinId="8" hidden="1"/>
    <cellStyle name="Hyperlink" xfId="6759" builtinId="8" hidden="1"/>
    <cellStyle name="Hyperlink" xfId="6761" builtinId="8" hidden="1"/>
    <cellStyle name="Hyperlink" xfId="6763" builtinId="8" hidden="1"/>
    <cellStyle name="Hyperlink" xfId="6767" builtinId="8" hidden="1"/>
    <cellStyle name="Hyperlink" xfId="6769" builtinId="8" hidden="1"/>
    <cellStyle name="Hyperlink" xfId="6771" builtinId="8" hidden="1"/>
    <cellStyle name="Hyperlink" xfId="6775" builtinId="8" hidden="1"/>
    <cellStyle name="Hyperlink" xfId="6777" builtinId="8" hidden="1"/>
    <cellStyle name="Hyperlink" xfId="6779" builtinId="8" hidden="1"/>
    <cellStyle name="Hyperlink" xfId="6783" builtinId="8" hidden="1"/>
    <cellStyle name="Hyperlink" xfId="6786" builtinId="8" hidden="1"/>
    <cellStyle name="Hyperlink" xfId="6788" builtinId="8" hidden="1"/>
    <cellStyle name="Hyperlink" xfId="6792" builtinId="8" hidden="1"/>
    <cellStyle name="Hyperlink" xfId="6794" builtinId="8" hidden="1"/>
    <cellStyle name="Hyperlink" xfId="6796" builtinId="8" hidden="1"/>
    <cellStyle name="Hyperlink" xfId="6800" builtinId="8" hidden="1"/>
    <cellStyle name="Hyperlink" xfId="6802" builtinId="8" hidden="1"/>
    <cellStyle name="Hyperlink" xfId="6804" builtinId="8" hidden="1"/>
    <cellStyle name="Hyperlink" xfId="6808" builtinId="8" hidden="1"/>
    <cellStyle name="Hyperlink" xfId="6810" builtinId="8" hidden="1"/>
    <cellStyle name="Hyperlink" xfId="6812" builtinId="8" hidden="1"/>
    <cellStyle name="Hyperlink" xfId="6816" builtinId="8" hidden="1"/>
    <cellStyle name="Hyperlink" xfId="6818" builtinId="8" hidden="1"/>
    <cellStyle name="Hyperlink" xfId="6820" builtinId="8" hidden="1"/>
    <cellStyle name="Hyperlink" xfId="6824" builtinId="8" hidden="1"/>
    <cellStyle name="Hyperlink" xfId="6826" builtinId="8" hidden="1"/>
    <cellStyle name="Hyperlink" xfId="6828" builtinId="8" hidden="1"/>
    <cellStyle name="Hyperlink" xfId="6832" builtinId="8" hidden="1"/>
    <cellStyle name="Hyperlink" xfId="6834" builtinId="8" hidden="1"/>
    <cellStyle name="Hyperlink" xfId="6836" builtinId="8" hidden="1"/>
    <cellStyle name="Hyperlink" xfId="6840" builtinId="8" hidden="1"/>
    <cellStyle name="Hyperlink" xfId="6842" builtinId="8" hidden="1"/>
    <cellStyle name="Hyperlink" xfId="6844" builtinId="8" hidden="1"/>
    <cellStyle name="Hyperlink" xfId="6849" builtinId="8" hidden="1"/>
    <cellStyle name="Hyperlink" xfId="6851" builtinId="8" hidden="1"/>
    <cellStyle name="Hyperlink" xfId="6853" builtinId="8" hidden="1"/>
    <cellStyle name="Hyperlink" xfId="6857" builtinId="8" hidden="1"/>
    <cellStyle name="Hyperlink" xfId="6859" builtinId="8" hidden="1"/>
    <cellStyle name="Hyperlink" xfId="6861" builtinId="8" hidden="1"/>
    <cellStyle name="Hyperlink" xfId="6865" builtinId="8" hidden="1"/>
    <cellStyle name="Hyperlink" xfId="6867" builtinId="8" hidden="1"/>
    <cellStyle name="Hyperlink" xfId="6869" builtinId="8" hidden="1"/>
    <cellStyle name="Hyperlink" xfId="6873" builtinId="8" hidden="1"/>
    <cellStyle name="Hyperlink" xfId="6875" builtinId="8" hidden="1"/>
    <cellStyle name="Hyperlink" xfId="6877" builtinId="8" hidden="1"/>
    <cellStyle name="Hyperlink" xfId="6881" builtinId="8" hidden="1"/>
    <cellStyle name="Hyperlink" xfId="6883" builtinId="8" hidden="1"/>
    <cellStyle name="Hyperlink" xfId="6885" builtinId="8" hidden="1"/>
    <cellStyle name="Hyperlink" xfId="6889" builtinId="8" hidden="1"/>
    <cellStyle name="Hyperlink" xfId="6891" builtinId="8" hidden="1"/>
    <cellStyle name="Hyperlink" xfId="6893" builtinId="8" hidden="1"/>
    <cellStyle name="Hyperlink" xfId="6897" builtinId="8" hidden="1"/>
    <cellStyle name="Hyperlink" xfId="6899" builtinId="8" hidden="1"/>
    <cellStyle name="Hyperlink" xfId="6901" builtinId="8" hidden="1"/>
    <cellStyle name="Hyperlink" xfId="6905" builtinId="8" hidden="1"/>
    <cellStyle name="Hyperlink" xfId="6907" builtinId="8" hidden="1"/>
    <cellStyle name="Hyperlink" xfId="6909" builtinId="8" hidden="1"/>
    <cellStyle name="Hyperlink" xfId="6913" builtinId="8" hidden="1"/>
    <cellStyle name="Hyperlink" xfId="6915" builtinId="8" hidden="1"/>
    <cellStyle name="Hyperlink" xfId="6917" builtinId="8" hidden="1"/>
    <cellStyle name="Hyperlink" xfId="6921" builtinId="8" hidden="1"/>
    <cellStyle name="Hyperlink" xfId="6923" builtinId="8" hidden="1"/>
    <cellStyle name="Hyperlink" xfId="6925" builtinId="8" hidden="1"/>
    <cellStyle name="Hyperlink" xfId="6929" builtinId="8" hidden="1"/>
    <cellStyle name="Hyperlink" xfId="6931" builtinId="8" hidden="1"/>
    <cellStyle name="Hyperlink" xfId="6933" builtinId="8" hidden="1"/>
    <cellStyle name="Hyperlink" xfId="6937" builtinId="8" hidden="1"/>
    <cellStyle name="Hyperlink" xfId="6939" builtinId="8" hidden="1"/>
    <cellStyle name="Hyperlink" xfId="6941" builtinId="8" hidden="1"/>
    <cellStyle name="Hyperlink" xfId="6945" builtinId="8" hidden="1"/>
    <cellStyle name="Hyperlink" xfId="6947" builtinId="8" hidden="1"/>
    <cellStyle name="Hyperlink" xfId="6949" builtinId="8" hidden="1"/>
    <cellStyle name="Hyperlink" xfId="6953" builtinId="8" hidden="1"/>
    <cellStyle name="Hyperlink" xfId="6955" builtinId="8" hidden="1"/>
    <cellStyle name="Hyperlink" xfId="6957" builtinId="8" hidden="1"/>
    <cellStyle name="Hyperlink" xfId="6961" builtinId="8" hidden="1"/>
    <cellStyle name="Hyperlink" xfId="6963" builtinId="8" hidden="1"/>
    <cellStyle name="Hyperlink" xfId="6966" builtinId="8" hidden="1"/>
    <cellStyle name="Hyperlink" xfId="6970" builtinId="8" hidden="1"/>
    <cellStyle name="Hyperlink" xfId="6972" builtinId="8" hidden="1"/>
    <cellStyle name="Hyperlink" xfId="6974" builtinId="8" hidden="1"/>
    <cellStyle name="Hyperlink" xfId="6978" builtinId="8" hidden="1"/>
    <cellStyle name="Hyperlink" xfId="6980" builtinId="8" hidden="1"/>
    <cellStyle name="Hyperlink" xfId="6982" builtinId="8" hidden="1"/>
    <cellStyle name="Hyperlink" xfId="6986" builtinId="8" hidden="1"/>
    <cellStyle name="Hyperlink" xfId="6988" builtinId="8" hidden="1"/>
    <cellStyle name="Hyperlink" xfId="6990" builtinId="8" hidden="1"/>
    <cellStyle name="Hyperlink" xfId="6994" builtinId="8" hidden="1"/>
    <cellStyle name="Hyperlink" xfId="6996" builtinId="8" hidden="1"/>
    <cellStyle name="Hyperlink" xfId="6998" builtinId="8" hidden="1"/>
    <cellStyle name="Hyperlink" xfId="7002" builtinId="8" hidden="1"/>
    <cellStyle name="Hyperlink" xfId="7004" builtinId="8" hidden="1"/>
    <cellStyle name="Hyperlink" xfId="7006" builtinId="8" hidden="1"/>
    <cellStyle name="Hyperlink" xfId="7010" builtinId="8" hidden="1"/>
    <cellStyle name="Hyperlink" xfId="7012" builtinId="8" hidden="1"/>
    <cellStyle name="Hyperlink" xfId="7014" builtinId="8" hidden="1"/>
    <cellStyle name="Hyperlink" xfId="6848" builtinId="8" hidden="1"/>
    <cellStyle name="Hyperlink" xfId="7019" builtinId="8" hidden="1"/>
    <cellStyle name="Hyperlink" xfId="7021" builtinId="8" hidden="1"/>
    <cellStyle name="Hyperlink" xfId="7025" builtinId="8" hidden="1"/>
    <cellStyle name="Hyperlink" xfId="7027" builtinId="8" hidden="1"/>
    <cellStyle name="Hyperlink" xfId="7029" builtinId="8" hidden="1"/>
    <cellStyle name="Hyperlink" xfId="7033" builtinId="8" hidden="1"/>
    <cellStyle name="Hyperlink" xfId="7035" builtinId="8" hidden="1"/>
    <cellStyle name="Hyperlink" xfId="7038" builtinId="8" hidden="1"/>
    <cellStyle name="Hyperlink" xfId="7042" builtinId="8" hidden="1"/>
    <cellStyle name="Hyperlink" xfId="7044" builtinId="8" hidden="1"/>
    <cellStyle name="Hyperlink" xfId="7046" builtinId="8" hidden="1"/>
    <cellStyle name="Hyperlink" xfId="7050" builtinId="8" hidden="1"/>
    <cellStyle name="Hyperlink" xfId="7052" builtinId="8" hidden="1"/>
    <cellStyle name="Hyperlink" xfId="7054" builtinId="8" hidden="1"/>
    <cellStyle name="Hyperlink" xfId="7058" builtinId="8" hidden="1"/>
    <cellStyle name="Hyperlink" xfId="7060" builtinId="8" hidden="1"/>
    <cellStyle name="Hyperlink" xfId="7062" builtinId="8" hidden="1"/>
    <cellStyle name="Hyperlink" xfId="7066" builtinId="8" hidden="1"/>
    <cellStyle name="Hyperlink" xfId="7068" builtinId="8" hidden="1"/>
    <cellStyle name="Hyperlink" xfId="7070" builtinId="8" hidden="1"/>
    <cellStyle name="Hyperlink" xfId="7074" builtinId="8" hidden="1"/>
    <cellStyle name="Hyperlink" xfId="7076" builtinId="8" hidden="1"/>
    <cellStyle name="Hyperlink" xfId="7078" builtinId="8" hidden="1"/>
    <cellStyle name="Hyperlink" xfId="7082" builtinId="8" hidden="1"/>
    <cellStyle name="Hyperlink" xfId="7084" builtinId="8" hidden="1"/>
    <cellStyle name="Hyperlink" xfId="7086" builtinId="8" hidden="1"/>
    <cellStyle name="Hyperlink" xfId="7090" builtinId="8" hidden="1"/>
    <cellStyle name="Hyperlink" xfId="6214" builtinId="8" hidden="1"/>
    <cellStyle name="Hyperlink" xfId="7093" builtinId="8" hidden="1"/>
    <cellStyle name="Hyperlink" xfId="7097" builtinId="8" hidden="1"/>
    <cellStyle name="Hyperlink" xfId="7099" builtinId="8" hidden="1"/>
    <cellStyle name="Hyperlink" xfId="7101" builtinId="8" hidden="1"/>
    <cellStyle name="Hyperlink" xfId="7105" builtinId="8" hidden="1"/>
    <cellStyle name="Hyperlink" xfId="7107" builtinId="8" hidden="1"/>
    <cellStyle name="Hyperlink" xfId="7109" builtinId="8" hidden="1"/>
    <cellStyle name="Hyperlink" xfId="7113" builtinId="8" hidden="1"/>
    <cellStyle name="Hyperlink" xfId="7115" builtinId="8" hidden="1"/>
    <cellStyle name="Hyperlink" xfId="7117" builtinId="8" hidden="1"/>
    <cellStyle name="Hyperlink" xfId="7121" builtinId="8" hidden="1"/>
    <cellStyle name="Hyperlink" xfId="7123" builtinId="8" hidden="1"/>
    <cellStyle name="Hyperlink" xfId="7125" builtinId="8" hidden="1"/>
    <cellStyle name="Hyperlink" xfId="7129" builtinId="8" hidden="1"/>
    <cellStyle name="Hyperlink" xfId="7131" builtinId="8" hidden="1"/>
    <cellStyle name="Hyperlink" xfId="7133" builtinId="8" hidden="1"/>
    <cellStyle name="Hyperlink" xfId="7137" builtinId="8" hidden="1"/>
    <cellStyle name="Hyperlink" xfId="7139" builtinId="8" hidden="1"/>
    <cellStyle name="Hyperlink" xfId="7141" builtinId="8" hidden="1"/>
    <cellStyle name="Hyperlink" xfId="7145" builtinId="8" hidden="1"/>
    <cellStyle name="Hyperlink" xfId="7147" builtinId="8" hidden="1"/>
    <cellStyle name="Hyperlink" xfId="7149" builtinId="8" hidden="1"/>
    <cellStyle name="Hyperlink" xfId="7153" builtinId="8" hidden="1"/>
    <cellStyle name="Hyperlink" xfId="7155" builtinId="8" hidden="1"/>
    <cellStyle name="Hyperlink" xfId="7157" builtinId="8" hidden="1"/>
    <cellStyle name="Hyperlink" xfId="7161" builtinId="8" hidden="1"/>
    <cellStyle name="Hyperlink" xfId="7163" builtinId="8" hidden="1"/>
    <cellStyle name="Hyperlink" xfId="7165" builtinId="8" hidden="1"/>
    <cellStyle name="Hyperlink" xfId="7169" builtinId="8" hidden="1"/>
    <cellStyle name="Hyperlink" xfId="7171" builtinId="8" hidden="1"/>
    <cellStyle name="Hyperlink" xfId="7173" builtinId="8" hidden="1"/>
    <cellStyle name="Hyperlink" xfId="7177" builtinId="8" hidden="1"/>
    <cellStyle name="Hyperlink" xfId="7179" builtinId="8" hidden="1"/>
    <cellStyle name="Hyperlink" xfId="7181" builtinId="8" hidden="1"/>
    <cellStyle name="Hyperlink" xfId="7185" builtinId="8" hidden="1"/>
    <cellStyle name="Hyperlink" xfId="7187" builtinId="8" hidden="1"/>
    <cellStyle name="Hyperlink" xfId="7189" builtinId="8" hidden="1"/>
    <cellStyle name="Hyperlink" xfId="7193" builtinId="8" hidden="1"/>
    <cellStyle name="Hyperlink" xfId="7195" builtinId="8" hidden="1"/>
    <cellStyle name="Hyperlink" xfId="7197" builtinId="8" hidden="1"/>
    <cellStyle name="Hyperlink" xfId="7201" builtinId="8" hidden="1"/>
    <cellStyle name="Hyperlink" xfId="7203" builtinId="8" hidden="1"/>
    <cellStyle name="Hyperlink" xfId="7205" builtinId="8" hidden="1"/>
    <cellStyle name="Hyperlink" xfId="7209" builtinId="8" hidden="1"/>
    <cellStyle name="Hyperlink" xfId="7211" builtinId="8" hidden="1"/>
    <cellStyle name="Hyperlink" xfId="7213" builtinId="8" hidden="1"/>
    <cellStyle name="Hyperlink" xfId="7217" builtinId="8" hidden="1"/>
    <cellStyle name="Hyperlink" xfId="7219" builtinId="8" hidden="1"/>
    <cellStyle name="Hyperlink" xfId="7221" builtinId="8" hidden="1"/>
    <cellStyle name="Hyperlink" xfId="7225" builtinId="8" hidden="1"/>
    <cellStyle name="Hyperlink" xfId="7227" builtinId="8" hidden="1"/>
    <cellStyle name="Hyperlink" xfId="7229" builtinId="8" hidden="1"/>
    <cellStyle name="Hyperlink" xfId="7233" builtinId="8" hidden="1"/>
    <cellStyle name="Hyperlink" xfId="7235" builtinId="8" hidden="1"/>
    <cellStyle name="Hyperlink" xfId="7237" builtinId="8" hidden="1"/>
    <cellStyle name="Hyperlink" xfId="7241" builtinId="8" hidden="1"/>
    <cellStyle name="Hyperlink" xfId="7243" builtinId="8" hidden="1"/>
    <cellStyle name="Hyperlink" xfId="7245" builtinId="8" hidden="1"/>
    <cellStyle name="Hyperlink" xfId="7249" builtinId="8" hidden="1"/>
    <cellStyle name="Hyperlink" xfId="7251" builtinId="8" hidden="1"/>
    <cellStyle name="Hyperlink" xfId="7253" builtinId="8" hidden="1"/>
    <cellStyle name="Hyperlink" xfId="7257" builtinId="8" hidden="1"/>
    <cellStyle name="Hyperlink" xfId="7259" builtinId="8" hidden="1"/>
    <cellStyle name="Hyperlink" xfId="7261" builtinId="8" hidden="1"/>
    <cellStyle name="Hyperlink" xfId="7265" builtinId="8" hidden="1"/>
    <cellStyle name="Hyperlink" xfId="7267" builtinId="8" hidden="1"/>
    <cellStyle name="Hyperlink" xfId="7269" builtinId="8" hidden="1"/>
    <cellStyle name="Hyperlink" xfId="7273" builtinId="8" hidden="1"/>
    <cellStyle name="Hyperlink" xfId="7275" builtinId="8" hidden="1"/>
    <cellStyle name="Hyperlink" xfId="7277" builtinId="8" hidden="1"/>
    <cellStyle name="Hyperlink" xfId="7281" builtinId="8" hidden="1"/>
    <cellStyle name="Hyperlink" xfId="7283" builtinId="8" hidden="1"/>
    <cellStyle name="Hyperlink" xfId="7285" builtinId="8" hidden="1"/>
    <cellStyle name="Hyperlink" xfId="7289" builtinId="8" hidden="1"/>
    <cellStyle name="Hyperlink" xfId="7291" builtinId="8" hidden="1"/>
    <cellStyle name="Hyperlink" xfId="7293" builtinId="8" hidden="1"/>
    <cellStyle name="Hyperlink" xfId="7297" builtinId="8" hidden="1"/>
    <cellStyle name="Hyperlink" xfId="7299" builtinId="8" hidden="1"/>
    <cellStyle name="Hyperlink" xfId="7301" builtinId="8" hidden="1"/>
    <cellStyle name="Hyperlink" xfId="7305" builtinId="8" hidden="1"/>
    <cellStyle name="Hyperlink" xfId="7307" builtinId="8" hidden="1"/>
    <cellStyle name="Hyperlink" xfId="7309" builtinId="8" hidden="1"/>
    <cellStyle name="Hyperlink" xfId="7313" builtinId="8" hidden="1"/>
    <cellStyle name="Hyperlink" xfId="7315" builtinId="8" hidden="1"/>
    <cellStyle name="Hyperlink" xfId="7317" builtinId="8" hidden="1"/>
    <cellStyle name="Hyperlink" xfId="7321" builtinId="8" hidden="1"/>
    <cellStyle name="Hyperlink" xfId="7323" builtinId="8" hidden="1"/>
    <cellStyle name="Hyperlink" xfId="7325" builtinId="8" hidden="1"/>
    <cellStyle name="Hyperlink" xfId="7329" builtinId="8" hidden="1"/>
    <cellStyle name="Hyperlink" xfId="7331" builtinId="8" hidden="1"/>
    <cellStyle name="Hyperlink" xfId="7333" builtinId="8" hidden="1"/>
    <cellStyle name="Hyperlink" xfId="7337" builtinId="8" hidden="1"/>
    <cellStyle name="Hyperlink" xfId="7339" builtinId="8" hidden="1"/>
    <cellStyle name="Hyperlink" xfId="7341" builtinId="8" hidden="1"/>
    <cellStyle name="Hyperlink" xfId="7345" builtinId="8" hidden="1"/>
    <cellStyle name="Hyperlink" xfId="7347" builtinId="8" hidden="1"/>
    <cellStyle name="Hyperlink" xfId="7349" builtinId="8" hidden="1"/>
    <cellStyle name="Hyperlink" xfId="7353" builtinId="8" hidden="1"/>
    <cellStyle name="Hyperlink" xfId="7355" builtinId="8" hidden="1"/>
    <cellStyle name="Hyperlink" xfId="7357" builtinId="8" hidden="1"/>
    <cellStyle name="Hyperlink" xfId="7361" builtinId="8" hidden="1"/>
    <cellStyle name="Hyperlink" xfId="7363" builtinId="8" hidden="1"/>
    <cellStyle name="Hyperlink" xfId="7365" builtinId="8" hidden="1"/>
    <cellStyle name="Hyperlink" xfId="7369" builtinId="8" hidden="1"/>
    <cellStyle name="Hyperlink" xfId="7371" builtinId="8" hidden="1"/>
    <cellStyle name="Hyperlink" xfId="7373" builtinId="8" hidden="1"/>
    <cellStyle name="Hyperlink" xfId="7377" builtinId="8" hidden="1"/>
    <cellStyle name="Hyperlink" xfId="7379" builtinId="8" hidden="1"/>
    <cellStyle name="Hyperlink" xfId="7381" builtinId="8" hidden="1"/>
    <cellStyle name="Hyperlink" xfId="7385" builtinId="8" hidden="1"/>
    <cellStyle name="Hyperlink" xfId="7387" builtinId="8" hidden="1"/>
    <cellStyle name="Hyperlink" xfId="7389" builtinId="8" hidden="1"/>
    <cellStyle name="Hyperlink" xfId="7393" builtinId="8" hidden="1"/>
    <cellStyle name="Hyperlink" xfId="7395" builtinId="8" hidden="1"/>
    <cellStyle name="Hyperlink" xfId="7397" builtinId="8" hidden="1"/>
    <cellStyle name="Hyperlink" xfId="7401" builtinId="8" hidden="1"/>
    <cellStyle name="Hyperlink" xfId="7403" builtinId="8" hidden="1"/>
    <cellStyle name="Hyperlink" xfId="7405" builtinId="8" hidden="1"/>
    <cellStyle name="Hyperlink" xfId="7409" builtinId="8" hidden="1"/>
    <cellStyle name="Hyperlink" xfId="7411" builtinId="8" hidden="1"/>
    <cellStyle name="Hyperlink" xfId="7413" builtinId="8" hidden="1"/>
    <cellStyle name="Hyperlink" xfId="7417" builtinId="8" hidden="1"/>
    <cellStyle name="Hyperlink" xfId="7419" builtinId="8" hidden="1"/>
    <cellStyle name="Hyperlink" xfId="7421" builtinId="8" hidden="1"/>
    <cellStyle name="Hyperlink" xfId="7425" builtinId="8" hidden="1"/>
    <cellStyle name="Hyperlink" xfId="7427" builtinId="8" hidden="1"/>
    <cellStyle name="Hyperlink" xfId="7429" builtinId="8" hidden="1"/>
    <cellStyle name="Hyperlink" xfId="7433" builtinId="8" hidden="1"/>
    <cellStyle name="Hyperlink" xfId="7435" builtinId="8" hidden="1"/>
    <cellStyle name="Hyperlink" xfId="7437" builtinId="8" hidden="1"/>
    <cellStyle name="Hyperlink" xfId="7441" builtinId="8" hidden="1"/>
    <cellStyle name="Hyperlink" xfId="7443" builtinId="8" hidden="1"/>
    <cellStyle name="Hyperlink" xfId="7445" builtinId="8" hidden="1"/>
    <cellStyle name="Hyperlink" xfId="7449" builtinId="8" hidden="1"/>
    <cellStyle name="Hyperlink" xfId="7451" builtinId="8" hidden="1"/>
    <cellStyle name="Hyperlink" xfId="7453" builtinId="8" hidden="1"/>
    <cellStyle name="Hyperlink" xfId="7457" builtinId="8" hidden="1"/>
    <cellStyle name="Hyperlink" xfId="7459" builtinId="8" hidden="1"/>
    <cellStyle name="Hyperlink" xfId="7461" builtinId="8" hidden="1"/>
    <cellStyle name="Hyperlink" xfId="7465" builtinId="8" hidden="1"/>
    <cellStyle name="Hyperlink" xfId="7467" builtinId="8" hidden="1"/>
    <cellStyle name="Hyperlink" xfId="7469" builtinId="8" hidden="1"/>
    <cellStyle name="Hyperlink" xfId="7473" builtinId="8" hidden="1"/>
    <cellStyle name="Hyperlink" xfId="7475" builtinId="8" hidden="1"/>
    <cellStyle name="Hyperlink" xfId="7477" builtinId="8" hidden="1"/>
    <cellStyle name="Hyperlink" xfId="7481" builtinId="8" hidden="1"/>
    <cellStyle name="Hyperlink" xfId="7483" builtinId="8" hidden="1"/>
    <cellStyle name="Hyperlink" xfId="7485" builtinId="8" hidden="1"/>
    <cellStyle name="Hyperlink" xfId="7489" builtinId="8" hidden="1"/>
    <cellStyle name="Hyperlink" xfId="7491" builtinId="8" hidden="1"/>
    <cellStyle name="Hyperlink" xfId="7493" builtinId="8" hidden="1"/>
    <cellStyle name="Hyperlink" xfId="7497" builtinId="8" hidden="1"/>
    <cellStyle name="Hyperlink" xfId="7499" builtinId="8" hidden="1"/>
    <cellStyle name="Hyperlink" xfId="7501" builtinId="8" hidden="1"/>
    <cellStyle name="Hyperlink" xfId="7505" builtinId="8" hidden="1"/>
    <cellStyle name="Hyperlink" xfId="7507" builtinId="8" hidden="1"/>
    <cellStyle name="Hyperlink" xfId="7509" builtinId="8" hidden="1"/>
    <cellStyle name="Hyperlink" xfId="7513" builtinId="8" hidden="1"/>
    <cellStyle name="Hyperlink" xfId="7515" builtinId="8" hidden="1"/>
    <cellStyle name="Hyperlink" xfId="7517" builtinId="8" hidden="1"/>
    <cellStyle name="Hyperlink" xfId="7521" builtinId="8" hidden="1"/>
    <cellStyle name="Hyperlink" xfId="7523" builtinId="8" hidden="1"/>
    <cellStyle name="Hyperlink" xfId="7525" builtinId="8" hidden="1"/>
    <cellStyle name="Hyperlink" xfId="7529" builtinId="8" hidden="1"/>
    <cellStyle name="Hyperlink" xfId="7531" builtinId="8" hidden="1"/>
    <cellStyle name="Hyperlink" xfId="7533" builtinId="8" hidden="1"/>
    <cellStyle name="Hyperlink" xfId="7537" builtinId="8" hidden="1"/>
    <cellStyle name="Hyperlink" xfId="7539" builtinId="8" hidden="1"/>
    <cellStyle name="Hyperlink" xfId="7541" builtinId="8" hidden="1"/>
    <cellStyle name="Hyperlink" xfId="7545" builtinId="8" hidden="1"/>
    <cellStyle name="Hyperlink" xfId="7547" builtinId="8" hidden="1"/>
    <cellStyle name="Hyperlink" xfId="7549" builtinId="8" hidden="1"/>
    <cellStyle name="Hyperlink" xfId="7553" builtinId="8" hidden="1"/>
    <cellStyle name="Hyperlink" xfId="7555" builtinId="8" hidden="1"/>
    <cellStyle name="Hyperlink" xfId="7557" builtinId="8" hidden="1"/>
    <cellStyle name="Hyperlink" xfId="7561" builtinId="8" hidden="1"/>
    <cellStyle name="Hyperlink" xfId="7563" builtinId="8" hidden="1"/>
    <cellStyle name="Hyperlink" xfId="7565" builtinId="8" hidden="1"/>
    <cellStyle name="Hyperlink" xfId="7569" builtinId="8" hidden="1"/>
    <cellStyle name="Hyperlink" xfId="7571" builtinId="8" hidden="1"/>
    <cellStyle name="Hyperlink" xfId="7573" builtinId="8" hidden="1"/>
    <cellStyle name="Hyperlink" xfId="7577" builtinId="8" hidden="1"/>
    <cellStyle name="Hyperlink" xfId="7579" builtinId="8" hidden="1"/>
    <cellStyle name="Hyperlink" xfId="7581" builtinId="8" hidden="1"/>
    <cellStyle name="Hyperlink" xfId="7585" builtinId="8" hidden="1"/>
    <cellStyle name="Hyperlink" xfId="7587" builtinId="8" hidden="1"/>
    <cellStyle name="Hyperlink" xfId="7589" builtinId="8" hidden="1"/>
    <cellStyle name="Hyperlink" xfId="7593" builtinId="8" hidden="1"/>
    <cellStyle name="Hyperlink" xfId="7595" builtinId="8" hidden="1"/>
    <cellStyle name="Hyperlink" xfId="7597" builtinId="8" hidden="1"/>
    <cellStyle name="Hyperlink" xfId="7601" builtinId="8" hidden="1"/>
    <cellStyle name="Hyperlink" xfId="7603" builtinId="8" hidden="1"/>
    <cellStyle name="Hyperlink" xfId="7605" builtinId="8" hidden="1"/>
    <cellStyle name="Hyperlink" xfId="7609" builtinId="8" hidden="1"/>
    <cellStyle name="Hyperlink" xfId="7611" builtinId="8" hidden="1"/>
    <cellStyle name="Hyperlink" xfId="7613" builtinId="8" hidden="1"/>
    <cellStyle name="Hyperlink" xfId="7617" builtinId="8" hidden="1"/>
    <cellStyle name="Hyperlink" xfId="7619" builtinId="8" hidden="1"/>
    <cellStyle name="Hyperlink" xfId="7621" builtinId="8" hidden="1"/>
    <cellStyle name="Hyperlink" xfId="7625" builtinId="8" hidden="1"/>
    <cellStyle name="Hyperlink" xfId="7627" builtinId="8" hidden="1"/>
    <cellStyle name="Hyperlink" xfId="7629" builtinId="8" hidden="1"/>
    <cellStyle name="Hyperlink" xfId="7633" builtinId="8" hidden="1"/>
    <cellStyle name="Hyperlink" xfId="7635" builtinId="8" hidden="1"/>
    <cellStyle name="Hyperlink" xfId="7637" builtinId="8" hidden="1"/>
    <cellStyle name="Hyperlink" xfId="7641" builtinId="8" hidden="1"/>
    <cellStyle name="Hyperlink" xfId="7643" builtinId="8" hidden="1"/>
    <cellStyle name="Hyperlink" xfId="7645" builtinId="8" hidden="1"/>
    <cellStyle name="Hyperlink" xfId="7649" builtinId="8" hidden="1"/>
    <cellStyle name="Hyperlink" xfId="7651" builtinId="8" hidden="1"/>
    <cellStyle name="Hyperlink" xfId="7653" builtinId="8" hidden="1"/>
    <cellStyle name="Hyperlink" xfId="7657" builtinId="8" hidden="1"/>
    <cellStyle name="Hyperlink" xfId="7659" builtinId="8" hidden="1"/>
    <cellStyle name="Hyperlink" xfId="7661" builtinId="8" hidden="1"/>
    <cellStyle name="Hyperlink" xfId="7665" builtinId="8" hidden="1"/>
    <cellStyle name="Hyperlink" xfId="7667" builtinId="8" hidden="1"/>
    <cellStyle name="Hyperlink" xfId="7669" builtinId="8" hidden="1"/>
    <cellStyle name="Hyperlink" xfId="7673" builtinId="8" hidden="1"/>
    <cellStyle name="Hyperlink" xfId="7675" builtinId="8" hidden="1"/>
    <cellStyle name="Hyperlink" xfId="7677" builtinId="8" hidden="1"/>
    <cellStyle name="Hyperlink" xfId="7681" builtinId="8" hidden="1"/>
    <cellStyle name="Hyperlink" xfId="7683" builtinId="8" hidden="1"/>
    <cellStyle name="Hyperlink" xfId="7685" builtinId="8" hidden="1"/>
    <cellStyle name="Hyperlink" xfId="7689" builtinId="8" hidden="1"/>
    <cellStyle name="Hyperlink" xfId="7691" builtinId="8" hidden="1"/>
    <cellStyle name="Hyperlink" xfId="7693" builtinId="8" hidden="1"/>
    <cellStyle name="Hyperlink" xfId="7697" builtinId="8" hidden="1"/>
    <cellStyle name="Hyperlink" xfId="7699" builtinId="8" hidden="1"/>
    <cellStyle name="Hyperlink" xfId="7701" builtinId="8" hidden="1"/>
    <cellStyle name="Hyperlink" xfId="7705" builtinId="8" hidden="1"/>
    <cellStyle name="Hyperlink" xfId="7707" builtinId="8" hidden="1"/>
    <cellStyle name="Hyperlink" xfId="7709" builtinId="8" hidden="1"/>
    <cellStyle name="Hyperlink" xfId="7713" builtinId="8" hidden="1"/>
    <cellStyle name="Hyperlink" xfId="7715" builtinId="8" hidden="1"/>
    <cellStyle name="Hyperlink" xfId="7717" builtinId="8" hidden="1"/>
    <cellStyle name="Hyperlink" xfId="7721" builtinId="8" hidden="1"/>
    <cellStyle name="Hyperlink" xfId="7723" builtinId="8" hidden="1"/>
    <cellStyle name="Hyperlink" xfId="7725" builtinId="8" hidden="1"/>
    <cellStyle name="Hyperlink" xfId="7729" builtinId="8" hidden="1"/>
    <cellStyle name="Hyperlink" xfId="7731" builtinId="8" hidden="1"/>
    <cellStyle name="Hyperlink" xfId="7733" builtinId="8" hidden="1"/>
    <cellStyle name="Hyperlink" xfId="7737" builtinId="8" hidden="1"/>
    <cellStyle name="Hyperlink" xfId="7739" builtinId="8" hidden="1"/>
    <cellStyle name="Hyperlink" xfId="7741" builtinId="8" hidden="1"/>
    <cellStyle name="Hyperlink" xfId="7745" builtinId="8" hidden="1"/>
    <cellStyle name="Hyperlink" xfId="7747" builtinId="8" hidden="1"/>
    <cellStyle name="Hyperlink" xfId="7749" builtinId="8" hidden="1"/>
    <cellStyle name="Hyperlink" xfId="7753" builtinId="8" hidden="1"/>
    <cellStyle name="Hyperlink" xfId="7755" builtinId="8" hidden="1"/>
    <cellStyle name="Hyperlink" xfId="7757" builtinId="8" hidden="1"/>
    <cellStyle name="Hyperlink" xfId="7761" builtinId="8" hidden="1"/>
    <cellStyle name="Hyperlink" xfId="7763" builtinId="8" hidden="1"/>
    <cellStyle name="Hyperlink" xfId="7765" builtinId="8" hidden="1"/>
    <cellStyle name="Hyperlink" xfId="7769" builtinId="8" hidden="1"/>
    <cellStyle name="Hyperlink" xfId="7771" builtinId="8" hidden="1"/>
    <cellStyle name="Hyperlink" xfId="7773" builtinId="8" hidden="1"/>
    <cellStyle name="Hyperlink" xfId="7777" builtinId="8" hidden="1"/>
    <cellStyle name="Hyperlink" xfId="7779" builtinId="8" hidden="1"/>
    <cellStyle name="Hyperlink" xfId="7781" builtinId="8" hidden="1"/>
    <cellStyle name="Hyperlink" xfId="7785" builtinId="8" hidden="1"/>
    <cellStyle name="Hyperlink" xfId="7787" builtinId="8" hidden="1"/>
    <cellStyle name="Hyperlink" xfId="7789" builtinId="8" hidden="1"/>
    <cellStyle name="Hyperlink" xfId="7793" builtinId="8" hidden="1"/>
    <cellStyle name="Hyperlink" xfId="7795" builtinId="8" hidden="1"/>
    <cellStyle name="Hyperlink" xfId="7797" builtinId="8" hidden="1"/>
    <cellStyle name="Hyperlink" xfId="7801" builtinId="8" hidden="1"/>
    <cellStyle name="Hyperlink" xfId="7803" builtinId="8" hidden="1"/>
    <cellStyle name="Hyperlink" xfId="7805" builtinId="8" hidden="1"/>
    <cellStyle name="Hyperlink" xfId="7809" builtinId="8" hidden="1"/>
    <cellStyle name="Hyperlink" xfId="7811" builtinId="8" hidden="1"/>
    <cellStyle name="Hyperlink" xfId="7813" builtinId="8" hidden="1"/>
    <cellStyle name="Hyperlink" xfId="7817" builtinId="8" hidden="1"/>
    <cellStyle name="Hyperlink" xfId="7819" builtinId="8" hidden="1"/>
    <cellStyle name="Hyperlink" xfId="7821" builtinId="8" hidden="1"/>
    <cellStyle name="Hyperlink" xfId="7825" builtinId="8" hidden="1"/>
    <cellStyle name="Hyperlink" xfId="7827" builtinId="8" hidden="1"/>
    <cellStyle name="Hyperlink" xfId="7829" builtinId="8" hidden="1"/>
    <cellStyle name="Hyperlink" xfId="7833" builtinId="8" hidden="1"/>
    <cellStyle name="Hyperlink" xfId="7835" builtinId="8" hidden="1"/>
    <cellStyle name="Hyperlink" xfId="7837" builtinId="8" hidden="1"/>
    <cellStyle name="Hyperlink" xfId="7841" builtinId="8" hidden="1"/>
    <cellStyle name="Hyperlink" xfId="7843" builtinId="8" hidden="1"/>
    <cellStyle name="Hyperlink" xfId="7845" builtinId="8" hidden="1"/>
    <cellStyle name="Hyperlink" xfId="7849" builtinId="8" hidden="1"/>
    <cellStyle name="Hyperlink" xfId="7851" builtinId="8" hidden="1"/>
    <cellStyle name="Hyperlink" xfId="7853" builtinId="8" hidden="1"/>
    <cellStyle name="Hyperlink" xfId="7857" builtinId="8" hidden="1"/>
    <cellStyle name="Hyperlink" xfId="7859" builtinId="8" hidden="1"/>
    <cellStyle name="Hyperlink" xfId="7861" builtinId="8" hidden="1"/>
    <cellStyle name="Hyperlink" xfId="7865" builtinId="8" hidden="1"/>
    <cellStyle name="Hyperlink" xfId="7867" builtinId="8" hidden="1"/>
    <cellStyle name="Hyperlink" xfId="7869" builtinId="8" hidden="1"/>
    <cellStyle name="Hyperlink" xfId="7873" builtinId="8" hidden="1"/>
    <cellStyle name="Hyperlink" xfId="7875" builtinId="8" hidden="1"/>
    <cellStyle name="Hyperlink" xfId="7877" builtinId="8" hidden="1"/>
    <cellStyle name="Hyperlink" xfId="7881" builtinId="8" hidden="1"/>
    <cellStyle name="Hyperlink" xfId="7883" builtinId="8" hidden="1"/>
    <cellStyle name="Hyperlink" xfId="7885" builtinId="8" hidden="1"/>
    <cellStyle name="Hyperlink" xfId="7889" builtinId="8" hidden="1"/>
    <cellStyle name="Hyperlink" xfId="7891" builtinId="8" hidden="1"/>
    <cellStyle name="Hyperlink" xfId="7893" builtinId="8" hidden="1"/>
    <cellStyle name="Hyperlink" xfId="7897" builtinId="8" hidden="1"/>
    <cellStyle name="Hyperlink" xfId="7899" builtinId="8" hidden="1"/>
    <cellStyle name="Hyperlink" xfId="7901" builtinId="8" hidden="1"/>
    <cellStyle name="Hyperlink" xfId="7905" builtinId="8" hidden="1"/>
    <cellStyle name="Hyperlink" xfId="7907" builtinId="8" hidden="1"/>
    <cellStyle name="Hyperlink" xfId="7909" builtinId="8" hidden="1"/>
    <cellStyle name="Hyperlink" xfId="7913" builtinId="8" hidden="1"/>
    <cellStyle name="Hyperlink" xfId="7915" builtinId="8" hidden="1"/>
    <cellStyle name="Hyperlink" xfId="7917" builtinId="8" hidden="1"/>
    <cellStyle name="Hyperlink" xfId="7921" builtinId="8" hidden="1"/>
    <cellStyle name="Hyperlink" xfId="7923" builtinId="8" hidden="1"/>
    <cellStyle name="Hyperlink" xfId="7925" builtinId="8" hidden="1"/>
    <cellStyle name="Hyperlink" xfId="7929" builtinId="8" hidden="1"/>
    <cellStyle name="Hyperlink" xfId="7931" builtinId="8" hidden="1"/>
    <cellStyle name="Hyperlink" xfId="7933" builtinId="8" hidden="1"/>
    <cellStyle name="Hyperlink" xfId="7937" builtinId="8" hidden="1"/>
    <cellStyle name="Hyperlink" xfId="7939" builtinId="8" hidden="1"/>
    <cellStyle name="Hyperlink" xfId="7941" builtinId="8" hidden="1"/>
    <cellStyle name="Hyperlink" xfId="7945" builtinId="8" hidden="1"/>
    <cellStyle name="Hyperlink" xfId="7947" builtinId="8" hidden="1"/>
    <cellStyle name="Hyperlink" xfId="7949" builtinId="8" hidden="1"/>
    <cellStyle name="Hyperlink" xfId="7953" builtinId="8" hidden="1"/>
    <cellStyle name="Hyperlink" xfId="7955" builtinId="8" hidden="1"/>
    <cellStyle name="Hyperlink" xfId="7957" builtinId="8" hidden="1"/>
    <cellStyle name="Hyperlink" xfId="7961" builtinId="8" hidden="1"/>
    <cellStyle name="Hyperlink" xfId="7963" builtinId="8" hidden="1"/>
    <cellStyle name="Hyperlink" xfId="7965" builtinId="8" hidden="1"/>
    <cellStyle name="Hyperlink" xfId="7969" builtinId="8" hidden="1"/>
    <cellStyle name="Hyperlink" xfId="7971" builtinId="8" hidden="1"/>
    <cellStyle name="Hyperlink" xfId="7973" builtinId="8" hidden="1"/>
    <cellStyle name="Hyperlink" xfId="7977" builtinId="8" hidden="1"/>
    <cellStyle name="Hyperlink" xfId="7979" builtinId="8" hidden="1"/>
    <cellStyle name="Hyperlink" xfId="7981" builtinId="8" hidden="1"/>
    <cellStyle name="Hyperlink" xfId="7985" builtinId="8" hidden="1"/>
    <cellStyle name="Hyperlink" xfId="7987" builtinId="8" hidden="1"/>
    <cellStyle name="Hyperlink" xfId="7989" builtinId="8" hidden="1"/>
    <cellStyle name="Hyperlink" xfId="7993" builtinId="8" hidden="1"/>
    <cellStyle name="Hyperlink" xfId="7995" builtinId="8" hidden="1"/>
    <cellStyle name="Hyperlink" xfId="7997" builtinId="8" hidden="1"/>
    <cellStyle name="Hyperlink" xfId="8001" builtinId="8" hidden="1"/>
    <cellStyle name="Hyperlink" xfId="8003" builtinId="8" hidden="1"/>
    <cellStyle name="Hyperlink" xfId="8005" builtinId="8" hidden="1"/>
    <cellStyle name="Hyperlink" xfId="8009" builtinId="8" hidden="1"/>
    <cellStyle name="Hyperlink" xfId="8011" builtinId="8" hidden="1"/>
    <cellStyle name="Hyperlink" xfId="8013" builtinId="8" hidden="1"/>
    <cellStyle name="Hyperlink" xfId="8017" builtinId="8" hidden="1"/>
    <cellStyle name="Hyperlink" xfId="8019" builtinId="8" hidden="1"/>
    <cellStyle name="Hyperlink" xfId="8021" builtinId="8" hidden="1"/>
    <cellStyle name="Hyperlink" xfId="8025" builtinId="8" hidden="1"/>
    <cellStyle name="Hyperlink" xfId="8027" builtinId="8" hidden="1"/>
    <cellStyle name="Hyperlink" xfId="8029" builtinId="8" hidden="1"/>
    <cellStyle name="Hyperlink" xfId="8033" builtinId="8" hidden="1"/>
    <cellStyle name="Hyperlink" xfId="8035" builtinId="8" hidden="1"/>
    <cellStyle name="Hyperlink" xfId="8037" builtinId="8" hidden="1"/>
    <cellStyle name="Hyperlink" xfId="8041" builtinId="8" hidden="1"/>
    <cellStyle name="Hyperlink" xfId="8043" builtinId="8" hidden="1"/>
    <cellStyle name="Hyperlink" xfId="8045" builtinId="8" hidden="1"/>
    <cellStyle name="Hyperlink" xfId="8049" builtinId="8" hidden="1"/>
    <cellStyle name="Hyperlink" xfId="8051" builtinId="8" hidden="1"/>
    <cellStyle name="Hyperlink" xfId="8053" builtinId="8" hidden="1"/>
    <cellStyle name="Hyperlink" xfId="8057" builtinId="8" hidden="1"/>
    <cellStyle name="Hyperlink" xfId="8059" builtinId="8" hidden="1"/>
    <cellStyle name="Hyperlink" xfId="8061" builtinId="8" hidden="1"/>
    <cellStyle name="Hyperlink" xfId="8065" builtinId="8" hidden="1"/>
    <cellStyle name="Hyperlink" xfId="8067" builtinId="8" hidden="1"/>
    <cellStyle name="Hyperlink" xfId="8069" builtinId="8" hidden="1"/>
    <cellStyle name="Hyperlink" xfId="8073" builtinId="8" hidden="1"/>
    <cellStyle name="Hyperlink" xfId="8075" builtinId="8" hidden="1"/>
    <cellStyle name="Hyperlink" xfId="8077" builtinId="8" hidden="1"/>
    <cellStyle name="Hyperlink" xfId="8081" builtinId="8" hidden="1"/>
    <cellStyle name="Hyperlink" xfId="8083" builtinId="8" hidden="1"/>
    <cellStyle name="Hyperlink" xfId="8085" builtinId="8" hidden="1"/>
    <cellStyle name="Hyperlink" xfId="8089" builtinId="8" hidden="1"/>
    <cellStyle name="Hyperlink" xfId="8091" builtinId="8" hidden="1"/>
    <cellStyle name="Hyperlink" xfId="8093" builtinId="8" hidden="1"/>
    <cellStyle name="Hyperlink" xfId="8097" builtinId="8" hidden="1"/>
    <cellStyle name="Hyperlink" xfId="8099" builtinId="8" hidden="1"/>
    <cellStyle name="Hyperlink" xfId="8101" builtinId="8" hidden="1"/>
    <cellStyle name="Hyperlink" xfId="8105" builtinId="8" hidden="1"/>
    <cellStyle name="Hyperlink" xfId="8107" builtinId="8" hidden="1"/>
    <cellStyle name="Hyperlink" xfId="8109" builtinId="8" hidden="1"/>
    <cellStyle name="Hyperlink" xfId="8113" builtinId="8" hidden="1"/>
    <cellStyle name="Hyperlink" xfId="8115" builtinId="8" hidden="1"/>
    <cellStyle name="Hyperlink" xfId="8117" builtinId="8" hidden="1"/>
    <cellStyle name="Hyperlink" xfId="8121" builtinId="8" hidden="1"/>
    <cellStyle name="Hyperlink" xfId="8123" builtinId="8" hidden="1"/>
    <cellStyle name="Hyperlink" xfId="8125" builtinId="8" hidden="1"/>
    <cellStyle name="Hyperlink" xfId="8129" builtinId="8" hidden="1"/>
    <cellStyle name="Hyperlink" xfId="8131" builtinId="8" hidden="1"/>
    <cellStyle name="Hyperlink" xfId="8133" builtinId="8" hidden="1"/>
    <cellStyle name="Hyperlink" xfId="8137" builtinId="8" hidden="1"/>
    <cellStyle name="Hyperlink" xfId="8139" builtinId="8" hidden="1"/>
    <cellStyle name="Hyperlink" xfId="8141" builtinId="8" hidden="1"/>
    <cellStyle name="Hyperlink" xfId="8145" builtinId="8" hidden="1"/>
    <cellStyle name="Hyperlink" xfId="8147" builtinId="8" hidden="1"/>
    <cellStyle name="Hyperlink" xfId="8149" builtinId="8" hidden="1"/>
    <cellStyle name="Hyperlink" xfId="8153" builtinId="8" hidden="1"/>
    <cellStyle name="Hyperlink" xfId="8155" builtinId="8" hidden="1"/>
    <cellStyle name="Hyperlink" xfId="8157" builtinId="8" hidden="1"/>
    <cellStyle name="Hyperlink" xfId="8161" builtinId="8" hidden="1"/>
    <cellStyle name="Hyperlink" xfId="8163" builtinId="8" hidden="1"/>
    <cellStyle name="Hyperlink" xfId="8165" builtinId="8" hidden="1"/>
    <cellStyle name="Hyperlink" xfId="8169" builtinId="8" hidden="1"/>
    <cellStyle name="Hyperlink" xfId="8171" builtinId="8" hidden="1"/>
    <cellStyle name="Hyperlink" xfId="8173" builtinId="8" hidden="1"/>
    <cellStyle name="Hyperlink" xfId="8177" builtinId="8" hidden="1"/>
    <cellStyle name="Hyperlink" xfId="8179" builtinId="8" hidden="1"/>
    <cellStyle name="Hyperlink" xfId="8181" builtinId="8" hidden="1"/>
    <cellStyle name="Hyperlink" xfId="8185" builtinId="8" hidden="1"/>
    <cellStyle name="Hyperlink" xfId="8187" builtinId="8" hidden="1"/>
    <cellStyle name="Hyperlink" xfId="8189" builtinId="8" hidden="1"/>
    <cellStyle name="Hyperlink" xfId="8193" builtinId="8" hidden="1"/>
    <cellStyle name="Hyperlink" xfId="8195" builtinId="8" hidden="1"/>
    <cellStyle name="Hyperlink" xfId="8197" builtinId="8" hidden="1"/>
    <cellStyle name="Hyperlink" xfId="8201" builtinId="8" hidden="1"/>
    <cellStyle name="Hyperlink" xfId="8203" builtinId="8" hidden="1"/>
    <cellStyle name="Hyperlink" xfId="8205" builtinId="8" hidden="1"/>
    <cellStyle name="Hyperlink" xfId="8209" builtinId="8" hidden="1"/>
    <cellStyle name="Hyperlink" xfId="8211" builtinId="8" hidden="1"/>
    <cellStyle name="Hyperlink" xfId="8213" builtinId="8" hidden="1"/>
    <cellStyle name="Hyperlink" xfId="8217" builtinId="8" hidden="1"/>
    <cellStyle name="Hyperlink" xfId="8219" builtinId="8" hidden="1"/>
    <cellStyle name="Hyperlink" xfId="8221" builtinId="8" hidden="1"/>
    <cellStyle name="Hyperlink" xfId="8225" builtinId="8" hidden="1"/>
    <cellStyle name="Hyperlink" xfId="8227" builtinId="8" hidden="1"/>
    <cellStyle name="Hyperlink" xfId="8229" builtinId="8" hidden="1"/>
    <cellStyle name="Hyperlink" xfId="8233" builtinId="8" hidden="1"/>
    <cellStyle name="Hyperlink" xfId="8235" builtinId="8" hidden="1"/>
    <cellStyle name="Hyperlink" xfId="8237" builtinId="8" hidden="1"/>
    <cellStyle name="Hyperlink" xfId="8241" builtinId="8" hidden="1"/>
    <cellStyle name="Hyperlink" xfId="8243" builtinId="8" hidden="1"/>
    <cellStyle name="Hyperlink" xfId="8245" builtinId="8" hidden="1"/>
    <cellStyle name="Hyperlink" xfId="8249" builtinId="8" hidden="1"/>
    <cellStyle name="Hyperlink" xfId="8251" builtinId="8" hidden="1"/>
    <cellStyle name="Hyperlink" xfId="8253" builtinId="8" hidden="1"/>
    <cellStyle name="Hyperlink" xfId="8257" builtinId="8" hidden="1"/>
    <cellStyle name="Hyperlink" xfId="8259" builtinId="8" hidden="1"/>
    <cellStyle name="Hyperlink" xfId="8261" builtinId="8" hidden="1"/>
    <cellStyle name="Hyperlink" xfId="8265" builtinId="8" hidden="1"/>
    <cellStyle name="Hyperlink" xfId="8267" builtinId="8" hidden="1"/>
    <cellStyle name="Hyperlink" xfId="8269" builtinId="8" hidden="1"/>
    <cellStyle name="Hyperlink" xfId="8273" builtinId="8" hidden="1"/>
    <cellStyle name="Hyperlink" xfId="8275" builtinId="8" hidden="1"/>
    <cellStyle name="Hyperlink" xfId="8277" builtinId="8" hidden="1"/>
    <cellStyle name="Hyperlink" xfId="8281" builtinId="8" hidden="1"/>
    <cellStyle name="Hyperlink" xfId="8283" builtinId="8" hidden="1"/>
    <cellStyle name="Hyperlink" xfId="8285" builtinId="8" hidden="1"/>
    <cellStyle name="Hyperlink" xfId="8289" builtinId="8" hidden="1"/>
    <cellStyle name="Hyperlink" xfId="8291" builtinId="8" hidden="1"/>
    <cellStyle name="Hyperlink" xfId="8293" builtinId="8" hidden="1"/>
    <cellStyle name="Hyperlink" xfId="8297" builtinId="8" hidden="1"/>
    <cellStyle name="Hyperlink" xfId="8299" builtinId="8" hidden="1"/>
    <cellStyle name="Hyperlink" xfId="8301" builtinId="8" hidden="1"/>
    <cellStyle name="Hyperlink" xfId="8305" builtinId="8" hidden="1"/>
    <cellStyle name="Hyperlink" xfId="8307" builtinId="8" hidden="1"/>
    <cellStyle name="Hyperlink" xfId="8309" builtinId="8" hidden="1"/>
    <cellStyle name="Hyperlink" xfId="8313" builtinId="8" hidden="1"/>
    <cellStyle name="Hyperlink" xfId="8315" builtinId="8" hidden="1"/>
    <cellStyle name="Hyperlink" xfId="8317" builtinId="8" hidden="1"/>
    <cellStyle name="Hyperlink" xfId="8321" builtinId="8" hidden="1"/>
    <cellStyle name="Hyperlink" xfId="8323" builtinId="8" hidden="1"/>
    <cellStyle name="Hyperlink" xfId="8325" builtinId="8" hidden="1"/>
    <cellStyle name="Hyperlink" xfId="8329" builtinId="8" hidden="1"/>
    <cellStyle name="Hyperlink" xfId="8331" builtinId="8" hidden="1"/>
    <cellStyle name="Hyperlink" xfId="8333" builtinId="8" hidden="1"/>
    <cellStyle name="Hyperlink" xfId="8337" builtinId="8" hidden="1"/>
    <cellStyle name="Hyperlink" xfId="8339" builtinId="8" hidden="1"/>
    <cellStyle name="Hyperlink" xfId="8341" builtinId="8" hidden="1"/>
    <cellStyle name="Hyperlink" xfId="8345" builtinId="8" hidden="1"/>
    <cellStyle name="Hyperlink" xfId="8347" builtinId="8" hidden="1"/>
    <cellStyle name="Hyperlink" xfId="8349" builtinId="8" hidden="1"/>
    <cellStyle name="Hyperlink" xfId="8353" builtinId="8" hidden="1"/>
    <cellStyle name="Hyperlink" xfId="8355" builtinId="8" hidden="1"/>
    <cellStyle name="Hyperlink" xfId="8357" builtinId="8" hidden="1"/>
    <cellStyle name="Hyperlink" xfId="8361" builtinId="8" hidden="1"/>
    <cellStyle name="Hyperlink" xfId="8363" builtinId="8" hidden="1"/>
    <cellStyle name="Hyperlink" xfId="8365" builtinId="8" hidden="1"/>
    <cellStyle name="Hyperlink" xfId="8369" builtinId="8" hidden="1"/>
    <cellStyle name="Hyperlink" xfId="8371" builtinId="8" hidden="1"/>
    <cellStyle name="Hyperlink" xfId="8373" builtinId="8" hidden="1"/>
    <cellStyle name="Hyperlink" xfId="8377" builtinId="8" hidden="1"/>
    <cellStyle name="Hyperlink" xfId="8379" builtinId="8" hidden="1"/>
    <cellStyle name="Hyperlink" xfId="8381" builtinId="8" hidden="1"/>
    <cellStyle name="Hyperlink" xfId="8385" builtinId="8" hidden="1"/>
    <cellStyle name="Hyperlink" xfId="8387" builtinId="8" hidden="1"/>
    <cellStyle name="Hyperlink" xfId="8389" builtinId="8" hidden="1"/>
    <cellStyle name="Hyperlink" xfId="8393" builtinId="8" hidden="1"/>
    <cellStyle name="Hyperlink" xfId="8395" builtinId="8" hidden="1"/>
    <cellStyle name="Hyperlink" xfId="8397" builtinId="8" hidden="1"/>
    <cellStyle name="Hyperlink" xfId="8401" builtinId="8" hidden="1"/>
    <cellStyle name="Hyperlink" xfId="8403" builtinId="8" hidden="1"/>
    <cellStyle name="Hyperlink" xfId="8405" builtinId="8" hidden="1"/>
    <cellStyle name="Hyperlink" xfId="8409" builtinId="8" hidden="1"/>
    <cellStyle name="Hyperlink" xfId="8411" builtinId="8" hidden="1"/>
    <cellStyle name="Hyperlink" xfId="8413" builtinId="8" hidden="1"/>
    <cellStyle name="Hyperlink" xfId="8417" builtinId="8" hidden="1"/>
    <cellStyle name="Hyperlink" xfId="8419" builtinId="8" hidden="1"/>
    <cellStyle name="Hyperlink" xfId="8421" builtinId="8" hidden="1"/>
    <cellStyle name="Hyperlink" xfId="8425" builtinId="8" hidden="1"/>
    <cellStyle name="Hyperlink" xfId="8427" builtinId="8" hidden="1"/>
    <cellStyle name="Hyperlink" xfId="8429" builtinId="8" hidden="1"/>
    <cellStyle name="Hyperlink" xfId="8433" builtinId="8" hidden="1"/>
    <cellStyle name="Hyperlink" xfId="8435" builtinId="8" hidden="1"/>
    <cellStyle name="Hyperlink" xfId="8437" builtinId="8" hidden="1"/>
    <cellStyle name="Hyperlink" xfId="8441" builtinId="8" hidden="1"/>
    <cellStyle name="Hyperlink" xfId="8443" builtinId="8" hidden="1"/>
    <cellStyle name="Hyperlink" xfId="8445" builtinId="8" hidden="1"/>
    <cellStyle name="Hyperlink" xfId="8449" builtinId="8" hidden="1"/>
    <cellStyle name="Hyperlink" xfId="8451" builtinId="8" hidden="1"/>
    <cellStyle name="Hyperlink" xfId="8453" builtinId="8" hidden="1"/>
    <cellStyle name="Hyperlink" xfId="8457" builtinId="8" hidden="1"/>
    <cellStyle name="Hyperlink" xfId="8459" builtinId="8" hidden="1"/>
    <cellStyle name="Hyperlink" xfId="8461" builtinId="8" hidden="1"/>
    <cellStyle name="Hyperlink" xfId="8465" builtinId="8" hidden="1"/>
    <cellStyle name="Hyperlink" xfId="8467" builtinId="8" hidden="1"/>
    <cellStyle name="Hyperlink" xfId="8469" builtinId="8" hidden="1"/>
    <cellStyle name="Hyperlink" xfId="8473" builtinId="8" hidden="1"/>
    <cellStyle name="Hyperlink" xfId="8475" builtinId="8" hidden="1"/>
    <cellStyle name="Hyperlink" xfId="8477" builtinId="8" hidden="1"/>
    <cellStyle name="Hyperlink" xfId="8481" builtinId="8" hidden="1"/>
    <cellStyle name="Hyperlink" xfId="8483" builtinId="8" hidden="1"/>
    <cellStyle name="Hyperlink" xfId="8485" builtinId="8" hidden="1"/>
    <cellStyle name="Hyperlink" xfId="8489" builtinId="8" hidden="1"/>
    <cellStyle name="Hyperlink" xfId="8491" builtinId="8" hidden="1"/>
    <cellStyle name="Hyperlink" xfId="8493" builtinId="8" hidden="1"/>
    <cellStyle name="Hyperlink" xfId="8497" builtinId="8" hidden="1"/>
    <cellStyle name="Hyperlink" xfId="8499" builtinId="8" hidden="1"/>
    <cellStyle name="Hyperlink" xfId="8501" builtinId="8" hidden="1"/>
    <cellStyle name="Hyperlink" xfId="8505" builtinId="8" hidden="1"/>
    <cellStyle name="Hyperlink" xfId="8507" builtinId="8" hidden="1"/>
    <cellStyle name="Hyperlink" xfId="8509" builtinId="8" hidden="1"/>
    <cellStyle name="Hyperlink" xfId="8513" builtinId="8" hidden="1"/>
    <cellStyle name="Hyperlink" xfId="8515" builtinId="8" hidden="1"/>
    <cellStyle name="Hyperlink" xfId="8517" builtinId="8" hidden="1"/>
    <cellStyle name="Hyperlink" xfId="8521" builtinId="8" hidden="1"/>
    <cellStyle name="Hyperlink" xfId="8523" builtinId="8" hidden="1"/>
    <cellStyle name="Hyperlink" xfId="8525" builtinId="8" hidden="1"/>
    <cellStyle name="Hyperlink" xfId="8529" builtinId="8" hidden="1"/>
    <cellStyle name="Hyperlink" xfId="8531" builtinId="8" hidden="1"/>
    <cellStyle name="Hyperlink" xfId="8533" builtinId="8" hidden="1"/>
    <cellStyle name="Hyperlink" xfId="8537" builtinId="8" hidden="1"/>
    <cellStyle name="Hyperlink" xfId="8539" builtinId="8" hidden="1"/>
    <cellStyle name="Hyperlink" xfId="8541" builtinId="8" hidden="1"/>
    <cellStyle name="Hyperlink" xfId="8545" builtinId="8" hidden="1"/>
    <cellStyle name="Hyperlink" xfId="8547" builtinId="8" hidden="1"/>
    <cellStyle name="Hyperlink" xfId="8549" builtinId="8" hidden="1"/>
    <cellStyle name="Hyperlink" xfId="8553" builtinId="8" hidden="1"/>
    <cellStyle name="Hyperlink" xfId="8555" builtinId="8" hidden="1"/>
    <cellStyle name="Hyperlink" xfId="8557" builtinId="8" hidden="1"/>
    <cellStyle name="Hyperlink" xfId="8561" builtinId="8" hidden="1"/>
    <cellStyle name="Hyperlink" xfId="8563" builtinId="8" hidden="1"/>
    <cellStyle name="Hyperlink" xfId="8565" builtinId="8" hidden="1"/>
    <cellStyle name="Hyperlink" xfId="8569" builtinId="8" hidden="1"/>
    <cellStyle name="Hyperlink" xfId="8571" builtinId="8" hidden="1"/>
    <cellStyle name="Hyperlink" xfId="8573" builtinId="8" hidden="1"/>
    <cellStyle name="Hyperlink" xfId="8577" builtinId="8" hidden="1"/>
    <cellStyle name="Hyperlink" xfId="8579" builtinId="8" hidden="1"/>
    <cellStyle name="Hyperlink" xfId="8581" builtinId="8" hidden="1"/>
    <cellStyle name="Hyperlink" xfId="8585" builtinId="8" hidden="1"/>
    <cellStyle name="Hyperlink" xfId="8587" builtinId="8" hidden="1"/>
    <cellStyle name="Hyperlink" xfId="8589" builtinId="8" hidden="1"/>
    <cellStyle name="Hyperlink" xfId="8593" builtinId="8" hidden="1"/>
    <cellStyle name="Hyperlink" xfId="8595" builtinId="8" hidden="1"/>
    <cellStyle name="Hyperlink" xfId="8597" builtinId="8" hidden="1"/>
    <cellStyle name="Hyperlink" xfId="8601" builtinId="8" hidden="1"/>
    <cellStyle name="Hyperlink" xfId="8603" builtinId="8" hidden="1"/>
    <cellStyle name="Hyperlink" xfId="8605" builtinId="8" hidden="1"/>
    <cellStyle name="Hyperlink" xfId="8609" builtinId="8" hidden="1"/>
    <cellStyle name="Hyperlink" xfId="8611" builtinId="8" hidden="1"/>
    <cellStyle name="Hyperlink" xfId="8613" builtinId="8" hidden="1"/>
    <cellStyle name="Hyperlink" xfId="8617" builtinId="8" hidden="1"/>
    <cellStyle name="Hyperlink" xfId="8619" builtinId="8" hidden="1"/>
    <cellStyle name="Hyperlink" xfId="8621" builtinId="8" hidden="1"/>
    <cellStyle name="Hyperlink" xfId="8625" builtinId="8" hidden="1"/>
    <cellStyle name="Hyperlink" xfId="8627" builtinId="8" hidden="1"/>
    <cellStyle name="Hyperlink" xfId="8629" builtinId="8" hidden="1"/>
    <cellStyle name="Hyperlink" xfId="8633" builtinId="8" hidden="1"/>
    <cellStyle name="Hyperlink" xfId="8635" builtinId="8" hidden="1"/>
    <cellStyle name="Hyperlink" xfId="8637" builtinId="8" hidden="1"/>
    <cellStyle name="Hyperlink" xfId="8641" builtinId="8" hidden="1"/>
    <cellStyle name="Hyperlink" xfId="8643" builtinId="8" hidden="1"/>
    <cellStyle name="Hyperlink" xfId="8645" builtinId="8" hidden="1"/>
    <cellStyle name="Hyperlink" xfId="8649" builtinId="8" hidden="1"/>
    <cellStyle name="Hyperlink" xfId="8651" builtinId="8" hidden="1"/>
    <cellStyle name="Hyperlink" xfId="8653" builtinId="8" hidden="1"/>
    <cellStyle name="Hyperlink" xfId="8657" builtinId="8" hidden="1"/>
    <cellStyle name="Hyperlink" xfId="8659" builtinId="8" hidden="1"/>
    <cellStyle name="Hyperlink" xfId="8661" builtinId="8" hidden="1"/>
    <cellStyle name="Hyperlink" xfId="8665" builtinId="8" hidden="1"/>
    <cellStyle name="Hyperlink" xfId="8667" builtinId="8" hidden="1"/>
    <cellStyle name="Hyperlink" xfId="8669" builtinId="8" hidden="1"/>
    <cellStyle name="Hyperlink" xfId="8673" builtinId="8" hidden="1"/>
    <cellStyle name="Hyperlink" xfId="8675" builtinId="8" hidden="1"/>
    <cellStyle name="Hyperlink" xfId="8677" builtinId="8" hidden="1"/>
    <cellStyle name="Hyperlink" xfId="8681" builtinId="8" hidden="1"/>
    <cellStyle name="Hyperlink" xfId="8683" builtinId="8" hidden="1"/>
    <cellStyle name="Hyperlink" xfId="8685" builtinId="8" hidden="1"/>
    <cellStyle name="Hyperlink" xfId="8689" builtinId="8" hidden="1"/>
    <cellStyle name="Hyperlink" xfId="8691" builtinId="8" hidden="1"/>
    <cellStyle name="Hyperlink" xfId="8693" builtinId="8" hidden="1"/>
    <cellStyle name="Hyperlink" xfId="8697" builtinId="8" hidden="1"/>
    <cellStyle name="Hyperlink" xfId="8699" builtinId="8" hidden="1"/>
    <cellStyle name="Hyperlink" xfId="8701" builtinId="8" hidden="1"/>
    <cellStyle name="Hyperlink" xfId="8705" builtinId="8" hidden="1"/>
    <cellStyle name="Hyperlink" xfId="8707" builtinId="8" hidden="1"/>
    <cellStyle name="Hyperlink" xfId="8709" builtinId="8" hidden="1"/>
    <cellStyle name="Hyperlink" xfId="8714" builtinId="8" hidden="1"/>
    <cellStyle name="Hyperlink" xfId="8716" builtinId="8" hidden="1"/>
    <cellStyle name="Hyperlink" xfId="8718" builtinId="8" hidden="1"/>
    <cellStyle name="Hyperlink" xfId="8722" builtinId="8" hidden="1"/>
    <cellStyle name="Hyperlink" xfId="8724" builtinId="8" hidden="1"/>
    <cellStyle name="Hyperlink" xfId="8726" builtinId="8" hidden="1"/>
    <cellStyle name="Hyperlink" xfId="8730" builtinId="8" hidden="1"/>
    <cellStyle name="Hyperlink" xfId="8732" builtinId="8" hidden="1"/>
    <cellStyle name="Hyperlink" xfId="8734" builtinId="8" hidden="1"/>
    <cellStyle name="Hyperlink" xfId="8738" builtinId="8" hidden="1"/>
    <cellStyle name="Hyperlink" xfId="8740" builtinId="8" hidden="1"/>
    <cellStyle name="Hyperlink" xfId="8742" builtinId="8" hidden="1"/>
    <cellStyle name="Hyperlink" xfId="8746" builtinId="8" hidden="1"/>
    <cellStyle name="Hyperlink" xfId="8748" builtinId="8" hidden="1"/>
    <cellStyle name="Hyperlink" xfId="8751" builtinId="8" hidden="1"/>
    <cellStyle name="Hyperlink" xfId="8755" builtinId="8" hidden="1"/>
    <cellStyle name="Hyperlink" xfId="8757" builtinId="8" hidden="1"/>
    <cellStyle name="Hyperlink" xfId="8759" builtinId="8" hidden="1"/>
    <cellStyle name="Hyperlink" xfId="8763" builtinId="8" hidden="1"/>
    <cellStyle name="Hyperlink" xfId="8765" builtinId="8" hidden="1"/>
    <cellStyle name="Hyperlink" xfId="8767" builtinId="8" hidden="1"/>
    <cellStyle name="Hyperlink" xfId="8771" builtinId="8" hidden="1"/>
    <cellStyle name="Hyperlink" xfId="8773" builtinId="8" hidden="1"/>
    <cellStyle name="Hyperlink" xfId="8775" builtinId="8" hidden="1"/>
    <cellStyle name="Hyperlink" xfId="8779" builtinId="8" hidden="1"/>
    <cellStyle name="Hyperlink" xfId="8781" builtinId="8" hidden="1"/>
    <cellStyle name="Hyperlink" xfId="8783" builtinId="8" hidden="1"/>
    <cellStyle name="Hyperlink" xfId="8787" builtinId="8" hidden="1"/>
    <cellStyle name="Hyperlink" xfId="8789" builtinId="8" hidden="1"/>
    <cellStyle name="Hyperlink" xfId="8791" builtinId="8" hidden="1"/>
    <cellStyle name="Hyperlink" xfId="8795" builtinId="8" hidden="1"/>
    <cellStyle name="Hyperlink" xfId="8797" builtinId="8" hidden="1"/>
    <cellStyle name="Hyperlink" xfId="8799" builtinId="8" hidden="1"/>
    <cellStyle name="Hyperlink" xfId="8803" builtinId="8" hidden="1"/>
    <cellStyle name="Hyperlink" xfId="8805" builtinId="8" hidden="1"/>
    <cellStyle name="Hyperlink" xfId="8807" builtinId="8" hidden="1"/>
    <cellStyle name="Hyperlink" xfId="8811" builtinId="8" hidden="1"/>
    <cellStyle name="Hyperlink" xfId="8813" builtinId="8" hidden="1"/>
    <cellStyle name="Hyperlink" xfId="8815" builtinId="8" hidden="1"/>
    <cellStyle name="Hyperlink" xfId="8819" builtinId="8" hidden="1"/>
    <cellStyle name="Hyperlink" xfId="8821" builtinId="8" hidden="1"/>
    <cellStyle name="Hyperlink" xfId="8823" builtinId="8" hidden="1"/>
    <cellStyle name="Hyperlink" xfId="8827" builtinId="8" hidden="1"/>
    <cellStyle name="Hyperlink" xfId="8829" builtinId="8" hidden="1"/>
    <cellStyle name="Hyperlink" xfId="8831" builtinId="8" hidden="1"/>
    <cellStyle name="Hyperlink" xfId="8835" builtinId="8" hidden="1"/>
    <cellStyle name="Hyperlink" xfId="8837" builtinId="8" hidden="1"/>
    <cellStyle name="Hyperlink" xfId="8839" builtinId="8" hidden="1"/>
    <cellStyle name="Hyperlink" xfId="8843" builtinId="8" hidden="1"/>
    <cellStyle name="Hyperlink" xfId="8845" builtinId="8" hidden="1"/>
    <cellStyle name="Hyperlink" xfId="8847" builtinId="8" hidden="1"/>
    <cellStyle name="Hyperlink" xfId="8851" builtinId="8" hidden="1"/>
    <cellStyle name="Hyperlink" xfId="8853" builtinId="8" hidden="1"/>
    <cellStyle name="Hyperlink" xfId="8855" builtinId="8" hidden="1"/>
    <cellStyle name="Hyperlink" xfId="8859" builtinId="8" hidden="1"/>
    <cellStyle name="Hyperlink" xfId="8861" builtinId="8" hidden="1"/>
    <cellStyle name="Hyperlink" xfId="8863" builtinId="8" hidden="1"/>
    <cellStyle name="Hyperlink" xfId="8867" builtinId="8" hidden="1"/>
    <cellStyle name="Hyperlink" xfId="8869" builtinId="8" hidden="1"/>
    <cellStyle name="Hyperlink" xfId="8871" builtinId="8" hidden="1"/>
    <cellStyle name="Hyperlink" xfId="8875" builtinId="8" hidden="1"/>
    <cellStyle name="Hyperlink" xfId="8877" builtinId="8" hidden="1"/>
    <cellStyle name="Hyperlink" xfId="8879" builtinId="8" hidden="1"/>
    <cellStyle name="Hyperlink" xfId="8883" builtinId="8" hidden="1"/>
    <cellStyle name="Hyperlink" xfId="8885" builtinId="8" hidden="1"/>
    <cellStyle name="Hyperlink" xfId="8887" builtinId="8" hidden="1"/>
    <cellStyle name="Hyperlink" xfId="8891" builtinId="8" hidden="1"/>
    <cellStyle name="Hyperlink" xfId="8893" builtinId="8" hidden="1"/>
    <cellStyle name="Hyperlink" xfId="8895" builtinId="8" hidden="1"/>
    <cellStyle name="Hyperlink" xfId="8899" builtinId="8" hidden="1"/>
    <cellStyle name="Hyperlink" xfId="8901" builtinId="8" hidden="1"/>
    <cellStyle name="Hyperlink" xfId="8903" builtinId="8" hidden="1"/>
    <cellStyle name="Hyperlink" xfId="8907" builtinId="8" hidden="1"/>
    <cellStyle name="Hyperlink" xfId="8909" builtinId="8" hidden="1"/>
    <cellStyle name="Hyperlink" xfId="8911" builtinId="8" hidden="1"/>
    <cellStyle name="Hyperlink" xfId="8915" builtinId="8" hidden="1"/>
    <cellStyle name="Hyperlink" xfId="8917" builtinId="8" hidden="1"/>
    <cellStyle name="Hyperlink" xfId="8919" builtinId="8" hidden="1"/>
    <cellStyle name="Hyperlink" xfId="8923" builtinId="8" hidden="1"/>
    <cellStyle name="Hyperlink" xfId="8925" builtinId="8" hidden="1"/>
    <cellStyle name="Hyperlink" xfId="8927" builtinId="8" hidden="1"/>
    <cellStyle name="Hyperlink" xfId="8931" builtinId="8" hidden="1"/>
    <cellStyle name="Hyperlink" xfId="8933" builtinId="8" hidden="1"/>
    <cellStyle name="Hyperlink" xfId="8935" builtinId="8" hidden="1"/>
    <cellStyle name="Hyperlink" xfId="8939" builtinId="8" hidden="1"/>
    <cellStyle name="Hyperlink" xfId="8941" builtinId="8" hidden="1"/>
    <cellStyle name="Hyperlink" xfId="8943" builtinId="8" hidden="1"/>
    <cellStyle name="Hyperlink" xfId="8947" builtinId="8" hidden="1"/>
    <cellStyle name="Hyperlink" xfId="8949" builtinId="8" hidden="1"/>
    <cellStyle name="Hyperlink" xfId="8951" builtinId="8" hidden="1"/>
    <cellStyle name="Hyperlink" xfId="8955" builtinId="8" hidden="1"/>
    <cellStyle name="Hyperlink" xfId="8957" builtinId="8" hidden="1"/>
    <cellStyle name="Hyperlink" xfId="8959" builtinId="8" hidden="1"/>
    <cellStyle name="Hyperlink" xfId="8963" builtinId="8" hidden="1"/>
    <cellStyle name="Hyperlink" xfId="8965" builtinId="8" hidden="1"/>
    <cellStyle name="Hyperlink" xfId="8967" builtinId="8" hidden="1"/>
    <cellStyle name="Hyperlink" xfId="8971" builtinId="8" hidden="1"/>
    <cellStyle name="Hyperlink" xfId="8973" builtinId="8" hidden="1"/>
    <cellStyle name="Hyperlink" xfId="8975" builtinId="8" hidden="1"/>
    <cellStyle name="Hyperlink" xfId="8979" builtinId="8" hidden="1"/>
    <cellStyle name="Hyperlink" xfId="8981" builtinId="8" hidden="1"/>
    <cellStyle name="Hyperlink" xfId="8983" builtinId="8" hidden="1"/>
    <cellStyle name="Hyperlink" xfId="8987" builtinId="8" hidden="1"/>
    <cellStyle name="Hyperlink" xfId="8989" builtinId="8" hidden="1"/>
    <cellStyle name="Hyperlink" xfId="8991" builtinId="8" hidden="1"/>
    <cellStyle name="Hyperlink" xfId="8995" builtinId="8" hidden="1"/>
    <cellStyle name="Hyperlink" xfId="8997" builtinId="8" hidden="1"/>
    <cellStyle name="Hyperlink" xfId="8999" builtinId="8" hidden="1"/>
    <cellStyle name="Hyperlink" xfId="9003" builtinId="8" hidden="1"/>
    <cellStyle name="Hyperlink" xfId="9005" builtinId="8" hidden="1"/>
    <cellStyle name="Hyperlink" xfId="9007" builtinId="8" hidden="1"/>
    <cellStyle name="Hyperlink" xfId="9011" builtinId="8" hidden="1"/>
    <cellStyle name="Hyperlink" xfId="9013" builtinId="8" hidden="1"/>
    <cellStyle name="Hyperlink" xfId="9015" builtinId="8" hidden="1"/>
    <cellStyle name="Hyperlink" xfId="9019" builtinId="8" hidden="1"/>
    <cellStyle name="Hyperlink" xfId="9021" builtinId="8" hidden="1"/>
    <cellStyle name="Hyperlink" xfId="9023" builtinId="8" hidden="1"/>
    <cellStyle name="Hyperlink" xfId="9027" builtinId="8" hidden="1"/>
    <cellStyle name="Hyperlink" xfId="9029" builtinId="8" hidden="1"/>
    <cellStyle name="Hyperlink" xfId="9031" builtinId="8" hidden="1"/>
    <cellStyle name="Hyperlink" xfId="9035" builtinId="8" hidden="1"/>
    <cellStyle name="Hyperlink" xfId="9037" builtinId="8" hidden="1"/>
    <cellStyle name="Hyperlink" xfId="9039" builtinId="8" hidden="1"/>
    <cellStyle name="Hyperlink" xfId="9043" builtinId="8" hidden="1"/>
    <cellStyle name="Hyperlink" xfId="9045" builtinId="8" hidden="1"/>
    <cellStyle name="Hyperlink" xfId="9047" builtinId="8" hidden="1"/>
    <cellStyle name="Hyperlink" xfId="9051" builtinId="8" hidden="1"/>
    <cellStyle name="Hyperlink" xfId="9053" builtinId="8" hidden="1"/>
    <cellStyle name="Hyperlink" xfId="9055" builtinId="8" hidden="1"/>
    <cellStyle name="Hyperlink" xfId="9059" builtinId="8" hidden="1"/>
    <cellStyle name="Hyperlink" xfId="9061" builtinId="8" hidden="1"/>
    <cellStyle name="Hyperlink" xfId="9063" builtinId="8" hidden="1"/>
    <cellStyle name="Hyperlink" xfId="9067" builtinId="8" hidden="1"/>
    <cellStyle name="Hyperlink" xfId="9069" builtinId="8" hidden="1"/>
    <cellStyle name="Hyperlink" xfId="9071" builtinId="8" hidden="1"/>
    <cellStyle name="Hyperlink" xfId="9075" builtinId="8" hidden="1"/>
    <cellStyle name="Hyperlink" xfId="9077" builtinId="8" hidden="1"/>
    <cellStyle name="Hyperlink" xfId="9079" builtinId="8" hidden="1"/>
    <cellStyle name="Hyperlink" xfId="9083" builtinId="8" hidden="1"/>
    <cellStyle name="Hyperlink" xfId="9085" builtinId="8" hidden="1"/>
    <cellStyle name="Hyperlink" xfId="9087" builtinId="8" hidden="1"/>
    <cellStyle name="Hyperlink" xfId="9091" builtinId="8" hidden="1"/>
    <cellStyle name="Hyperlink" xfId="9093" builtinId="8" hidden="1"/>
    <cellStyle name="Hyperlink" xfId="9095" builtinId="8" hidden="1"/>
    <cellStyle name="Hyperlink" xfId="9099" builtinId="8" hidden="1"/>
    <cellStyle name="Hyperlink" xfId="9101" builtinId="8" hidden="1"/>
    <cellStyle name="Hyperlink" xfId="9103" builtinId="8" hidden="1"/>
    <cellStyle name="Hyperlink" xfId="9107" builtinId="8" hidden="1"/>
    <cellStyle name="Hyperlink" xfId="9109" builtinId="8" hidden="1"/>
    <cellStyle name="Hyperlink" xfId="9111" builtinId="8" hidden="1"/>
    <cellStyle name="Hyperlink" xfId="9115" builtinId="8" hidden="1"/>
    <cellStyle name="Hyperlink" xfId="9117" builtinId="8" hidden="1"/>
    <cellStyle name="Hyperlink" xfId="9119" builtinId="8" hidden="1"/>
    <cellStyle name="Hyperlink" xfId="9123" builtinId="8" hidden="1"/>
    <cellStyle name="Hyperlink" xfId="9125" builtinId="8" hidden="1"/>
    <cellStyle name="Hyperlink" xfId="9127" builtinId="8" hidden="1"/>
    <cellStyle name="Hyperlink" xfId="9131" builtinId="8" hidden="1"/>
    <cellStyle name="Hyperlink" xfId="9133" builtinId="8" hidden="1"/>
    <cellStyle name="Hyperlink" xfId="9135" builtinId="8" hidden="1"/>
    <cellStyle name="Hyperlink" xfId="9139" builtinId="8" hidden="1"/>
    <cellStyle name="Hyperlink" xfId="9141" builtinId="8" hidden="1"/>
    <cellStyle name="Hyperlink" xfId="9143" builtinId="8" hidden="1"/>
    <cellStyle name="Hyperlink" xfId="9147" builtinId="8" hidden="1"/>
    <cellStyle name="Hyperlink" xfId="9149" builtinId="8" hidden="1"/>
    <cellStyle name="Hyperlink" xfId="9151" builtinId="8" hidden="1"/>
    <cellStyle name="Hyperlink" xfId="9155" builtinId="8" hidden="1"/>
    <cellStyle name="Hyperlink" xfId="9157" builtinId="8" hidden="1"/>
    <cellStyle name="Hyperlink" xfId="9159" builtinId="8" hidden="1"/>
    <cellStyle name="Hyperlink" xfId="9163" builtinId="8" hidden="1"/>
    <cellStyle name="Hyperlink" xfId="9165" builtinId="8" hidden="1"/>
    <cellStyle name="Hyperlink" xfId="9167" builtinId="8" hidden="1"/>
    <cellStyle name="Hyperlink" xfId="9171" builtinId="8" hidden="1"/>
    <cellStyle name="Hyperlink" xfId="9173" builtinId="8" hidden="1"/>
    <cellStyle name="Hyperlink" xfId="9175" builtinId="8" hidden="1"/>
    <cellStyle name="Hyperlink" xfId="9179" builtinId="8" hidden="1"/>
    <cellStyle name="Hyperlink" xfId="9181" builtinId="8" hidden="1"/>
    <cellStyle name="Hyperlink" xfId="9183" builtinId="8" hidden="1"/>
    <cellStyle name="Hyperlink" xfId="9187" builtinId="8" hidden="1"/>
    <cellStyle name="Hyperlink" xfId="9189" builtinId="8" hidden="1"/>
    <cellStyle name="Hyperlink" xfId="9191" builtinId="8" hidden="1"/>
    <cellStyle name="Hyperlink" xfId="9195" builtinId="8" hidden="1"/>
    <cellStyle name="Hyperlink" xfId="9197" builtinId="8" hidden="1"/>
    <cellStyle name="Hyperlink" xfId="9199" builtinId="8" hidden="1"/>
    <cellStyle name="Hyperlink" xfId="9203" builtinId="8" hidden="1"/>
    <cellStyle name="Hyperlink" xfId="9205" builtinId="8" hidden="1"/>
    <cellStyle name="Hyperlink" xfId="9207" builtinId="8" hidden="1"/>
    <cellStyle name="Hyperlink" xfId="9211" builtinId="8" hidden="1"/>
    <cellStyle name="Hyperlink" xfId="9213" builtinId="8" hidden="1"/>
    <cellStyle name="Hyperlink" xfId="9215" builtinId="8" hidden="1"/>
    <cellStyle name="Hyperlink" xfId="9219" builtinId="8" hidden="1"/>
    <cellStyle name="Hyperlink" xfId="9221" builtinId="8" hidden="1"/>
    <cellStyle name="Hyperlink" xfId="9223" builtinId="8" hidden="1"/>
    <cellStyle name="Hyperlink" xfId="9227" builtinId="8" hidden="1"/>
    <cellStyle name="Hyperlink" xfId="9229" builtinId="8" hidden="1"/>
    <cellStyle name="Hyperlink" xfId="9231" builtinId="8" hidden="1"/>
    <cellStyle name="Hyperlink" xfId="9235" builtinId="8" hidden="1"/>
    <cellStyle name="Hyperlink" xfId="9237" builtinId="8" hidden="1"/>
    <cellStyle name="Hyperlink" xfId="9239" builtinId="8" hidden="1"/>
    <cellStyle name="Hyperlink" xfId="9243" builtinId="8" hidden="1"/>
    <cellStyle name="Hyperlink" xfId="9245" builtinId="8" hidden="1"/>
    <cellStyle name="Hyperlink" xfId="9247" builtinId="8" hidden="1"/>
    <cellStyle name="Hyperlink" xfId="9251" builtinId="8" hidden="1"/>
    <cellStyle name="Hyperlink" xfId="9253" builtinId="8" hidden="1"/>
    <cellStyle name="Hyperlink" xfId="9255" builtinId="8" hidden="1"/>
    <cellStyle name="Hyperlink" xfId="9259" builtinId="8" hidden="1"/>
    <cellStyle name="Hyperlink" xfId="9261" builtinId="8" hidden="1"/>
    <cellStyle name="Hyperlink" xfId="9263" builtinId="8" hidden="1"/>
    <cellStyle name="Hyperlink" xfId="9267" builtinId="8" hidden="1"/>
    <cellStyle name="Hyperlink" xfId="9269" builtinId="8" hidden="1"/>
    <cellStyle name="Hyperlink" xfId="9271" builtinId="8" hidden="1"/>
    <cellStyle name="Hyperlink" xfId="9275" builtinId="8" hidden="1"/>
    <cellStyle name="Hyperlink" xfId="9277" builtinId="8" hidden="1"/>
    <cellStyle name="Hyperlink" xfId="9279" builtinId="8" hidden="1"/>
    <cellStyle name="Hyperlink" xfId="9283" builtinId="8" hidden="1"/>
    <cellStyle name="Hyperlink" xfId="9285" builtinId="8" hidden="1"/>
    <cellStyle name="Hyperlink" xfId="9287" builtinId="8" hidden="1"/>
    <cellStyle name="Hyperlink" xfId="9291" builtinId="8" hidden="1"/>
    <cellStyle name="Hyperlink" xfId="9293" builtinId="8" hidden="1"/>
    <cellStyle name="Hyperlink" xfId="9295" builtinId="8" hidden="1"/>
    <cellStyle name="Hyperlink" xfId="9299" builtinId="8" hidden="1"/>
    <cellStyle name="Hyperlink" xfId="9301" builtinId="8" hidden="1"/>
    <cellStyle name="Hyperlink" xfId="9303" builtinId="8" hidden="1"/>
    <cellStyle name="Hyperlink" xfId="9307" builtinId="8" hidden="1"/>
    <cellStyle name="Hyperlink" xfId="9309" builtinId="8" hidden="1"/>
    <cellStyle name="Hyperlink" xfId="9311" builtinId="8" hidden="1"/>
    <cellStyle name="Hyperlink" xfId="9315" builtinId="8" hidden="1"/>
    <cellStyle name="Hyperlink" xfId="9317" builtinId="8" hidden="1"/>
    <cellStyle name="Hyperlink" xfId="9319" builtinId="8" hidden="1"/>
    <cellStyle name="Hyperlink" xfId="9323" builtinId="8" hidden="1"/>
    <cellStyle name="Hyperlink" xfId="9325" builtinId="8" hidden="1"/>
    <cellStyle name="Hyperlink" xfId="9327" builtinId="8" hidden="1"/>
    <cellStyle name="Hyperlink" xfId="9331" builtinId="8" hidden="1"/>
    <cellStyle name="Hyperlink" xfId="9333" builtinId="8" hidden="1"/>
    <cellStyle name="Hyperlink" xfId="9335" builtinId="8" hidden="1"/>
    <cellStyle name="Hyperlink" xfId="9339" builtinId="8" hidden="1"/>
    <cellStyle name="Hyperlink" xfId="9341" builtinId="8" hidden="1"/>
    <cellStyle name="Hyperlink" xfId="9343" builtinId="8" hidden="1"/>
    <cellStyle name="Hyperlink" xfId="9347" builtinId="8" hidden="1"/>
    <cellStyle name="Hyperlink" xfId="9349" builtinId="8" hidden="1"/>
    <cellStyle name="Hyperlink" xfId="9351" builtinId="8" hidden="1"/>
    <cellStyle name="Hyperlink" xfId="9355" builtinId="8" hidden="1"/>
    <cellStyle name="Hyperlink" xfId="9357" builtinId="8" hidden="1"/>
    <cellStyle name="Hyperlink" xfId="9359" builtinId="8" hidden="1"/>
    <cellStyle name="Hyperlink" xfId="9363" builtinId="8" hidden="1"/>
    <cellStyle name="Hyperlink" xfId="9365" builtinId="8" hidden="1"/>
    <cellStyle name="Hyperlink" xfId="9367" builtinId="8" hidden="1"/>
    <cellStyle name="Hyperlink" xfId="9371" builtinId="8" hidden="1"/>
    <cellStyle name="Hyperlink" xfId="9373" builtinId="8" hidden="1"/>
    <cellStyle name="Hyperlink" xfId="9375" builtinId="8" hidden="1"/>
    <cellStyle name="Hyperlink" xfId="9379" builtinId="8" hidden="1"/>
    <cellStyle name="Hyperlink" xfId="9381" builtinId="8" hidden="1"/>
    <cellStyle name="Hyperlink" xfId="9383" builtinId="8" hidden="1"/>
    <cellStyle name="Hyperlink" xfId="9387" builtinId="8" hidden="1"/>
    <cellStyle name="Hyperlink" xfId="9389" builtinId="8" hidden="1"/>
    <cellStyle name="Hyperlink" xfId="9391" builtinId="8" hidden="1"/>
    <cellStyle name="Hyperlink" xfId="9395" builtinId="8" hidden="1"/>
    <cellStyle name="Hyperlink" xfId="9397" builtinId="8" hidden="1"/>
    <cellStyle name="Hyperlink" xfId="9399" builtinId="8" hidden="1"/>
    <cellStyle name="Hyperlink" xfId="9403" builtinId="8" hidden="1"/>
    <cellStyle name="Hyperlink" xfId="9405" builtinId="8" hidden="1"/>
    <cellStyle name="Hyperlink" xfId="9407" builtinId="8" hidden="1"/>
    <cellStyle name="Hyperlink" xfId="9411" builtinId="8" hidden="1"/>
    <cellStyle name="Hyperlink" xfId="9413" builtinId="8" hidden="1"/>
    <cellStyle name="Hyperlink" xfId="9415" builtinId="8" hidden="1"/>
    <cellStyle name="Hyperlink" xfId="9419" builtinId="8" hidden="1"/>
    <cellStyle name="Hyperlink" xfId="9421" builtinId="8" hidden="1"/>
    <cellStyle name="Hyperlink" xfId="9423" builtinId="8" hidden="1"/>
    <cellStyle name="Hyperlink" xfId="9427" builtinId="8" hidden="1"/>
    <cellStyle name="Hyperlink" xfId="9429" builtinId="8" hidden="1"/>
    <cellStyle name="Hyperlink" xfId="9431" builtinId="8" hidden="1"/>
    <cellStyle name="Hyperlink" xfId="9435" builtinId="8" hidden="1"/>
    <cellStyle name="Hyperlink" xfId="9437" builtinId="8" hidden="1"/>
    <cellStyle name="Hyperlink" xfId="9439" builtinId="8" hidden="1"/>
    <cellStyle name="Hyperlink" xfId="9443" builtinId="8" hidden="1"/>
    <cellStyle name="Hyperlink" xfId="9445" builtinId="8" hidden="1"/>
    <cellStyle name="Hyperlink" xfId="9447" builtinId="8" hidden="1"/>
    <cellStyle name="Hyperlink" xfId="9451" builtinId="8" hidden="1"/>
    <cellStyle name="Hyperlink" xfId="9453" builtinId="8" hidden="1"/>
    <cellStyle name="Hyperlink" xfId="9455" builtinId="8" hidden="1"/>
    <cellStyle name="Hyperlink" xfId="9459" builtinId="8" hidden="1"/>
    <cellStyle name="Hyperlink" xfId="9461" builtinId="8" hidden="1"/>
    <cellStyle name="Hyperlink" xfId="9463" builtinId="8" hidden="1"/>
    <cellStyle name="Hyperlink" xfId="9467" builtinId="8" hidden="1"/>
    <cellStyle name="Hyperlink" xfId="9469" builtinId="8" hidden="1"/>
    <cellStyle name="Hyperlink" xfId="9471" builtinId="8" hidden="1"/>
    <cellStyle name="Hyperlink" xfId="9475" builtinId="8" hidden="1"/>
    <cellStyle name="Hyperlink" xfId="9477" builtinId="8" hidden="1"/>
    <cellStyle name="Hyperlink" xfId="9479" builtinId="8" hidden="1"/>
    <cellStyle name="Hyperlink" xfId="9483" builtinId="8" hidden="1"/>
    <cellStyle name="Hyperlink" xfId="9485" builtinId="8" hidden="1"/>
    <cellStyle name="Hyperlink" xfId="9487" builtinId="8" hidden="1"/>
    <cellStyle name="Hyperlink" xfId="9491" builtinId="8" hidden="1"/>
    <cellStyle name="Hyperlink" xfId="9493" builtinId="8" hidden="1"/>
    <cellStyle name="Hyperlink" xfId="9495" builtinId="8" hidden="1"/>
    <cellStyle name="Hyperlink" xfId="9499" builtinId="8" hidden="1"/>
    <cellStyle name="Hyperlink" xfId="9501" builtinId="8" hidden="1"/>
    <cellStyle name="Hyperlink" xfId="9503" builtinId="8" hidden="1"/>
    <cellStyle name="Hyperlink" xfId="9507" builtinId="8" hidden="1"/>
    <cellStyle name="Hyperlink" xfId="9509" builtinId="8" hidden="1"/>
    <cellStyle name="Hyperlink" xfId="9511" builtinId="8" hidden="1"/>
    <cellStyle name="Hyperlink" xfId="9515" builtinId="8" hidden="1"/>
    <cellStyle name="Hyperlink" xfId="9517" builtinId="8" hidden="1"/>
    <cellStyle name="Hyperlink" xfId="9519" builtinId="8" hidden="1"/>
    <cellStyle name="Hyperlink" xfId="9523" builtinId="8" hidden="1"/>
    <cellStyle name="Hyperlink" xfId="9525" builtinId="8" hidden="1"/>
    <cellStyle name="Hyperlink" xfId="9527" builtinId="8" hidden="1"/>
    <cellStyle name="Hyperlink" xfId="9531" builtinId="8" hidden="1"/>
    <cellStyle name="Hyperlink" xfId="9533" builtinId="8" hidden="1"/>
    <cellStyle name="Hyperlink" xfId="9535" builtinId="8" hidden="1"/>
    <cellStyle name="Hyperlink" xfId="9539" builtinId="8" hidden="1"/>
    <cellStyle name="Hyperlink" xfId="9541" builtinId="8" hidden="1"/>
    <cellStyle name="Hyperlink" xfId="9543" builtinId="8" hidden="1"/>
    <cellStyle name="Hyperlink" xfId="9547" builtinId="8" hidden="1"/>
    <cellStyle name="Hyperlink" xfId="9549" builtinId="8" hidden="1"/>
    <cellStyle name="Hyperlink" xfId="9551" builtinId="8" hidden="1"/>
    <cellStyle name="Hyperlink" xfId="9555" builtinId="8" hidden="1"/>
    <cellStyle name="Hyperlink" xfId="9557" builtinId="8" hidden="1"/>
    <cellStyle name="Hyperlink" xfId="9559" builtinId="8" hidden="1"/>
    <cellStyle name="Hyperlink" xfId="9563" builtinId="8" hidden="1"/>
    <cellStyle name="Hyperlink" xfId="9565" builtinId="8" hidden="1"/>
    <cellStyle name="Hyperlink" xfId="9567" builtinId="8" hidden="1"/>
    <cellStyle name="Hyperlink" xfId="9571" builtinId="8" hidden="1"/>
    <cellStyle name="Hyperlink" xfId="9573" builtinId="8" hidden="1"/>
    <cellStyle name="Hyperlink" xfId="9575" builtinId="8" hidden="1"/>
    <cellStyle name="Hyperlink" xfId="9579" builtinId="8" hidden="1"/>
    <cellStyle name="Hyperlink" xfId="9581" builtinId="8" hidden="1"/>
    <cellStyle name="Hyperlink" xfId="9583" builtinId="8" hidden="1"/>
    <cellStyle name="Hyperlink" xfId="9587" builtinId="8" hidden="1"/>
    <cellStyle name="Hyperlink" xfId="9589" builtinId="8" hidden="1"/>
    <cellStyle name="Hyperlink" xfId="9591" builtinId="8" hidden="1"/>
    <cellStyle name="Hyperlink" xfId="9595" builtinId="8" hidden="1"/>
    <cellStyle name="Hyperlink" xfId="9597" builtinId="8" hidden="1"/>
    <cellStyle name="Hyperlink" xfId="9599" builtinId="8" hidden="1"/>
    <cellStyle name="Hyperlink" xfId="9603" builtinId="8" hidden="1"/>
    <cellStyle name="Hyperlink" xfId="9605" builtinId="8" hidden="1"/>
    <cellStyle name="Hyperlink" xfId="9607" builtinId="8" hidden="1"/>
    <cellStyle name="Hyperlink" xfId="9611" builtinId="8" hidden="1"/>
    <cellStyle name="Hyperlink" xfId="9613" builtinId="8" hidden="1"/>
    <cellStyle name="Hyperlink" xfId="9615" builtinId="8" hidden="1"/>
    <cellStyle name="Hyperlink" xfId="9619" builtinId="8" hidden="1"/>
    <cellStyle name="Hyperlink" xfId="9621" builtinId="8" hidden="1"/>
    <cellStyle name="Hyperlink" xfId="9623" builtinId="8" hidden="1"/>
    <cellStyle name="Hyperlink" xfId="9627" builtinId="8" hidden="1"/>
    <cellStyle name="Hyperlink" xfId="9629" builtinId="8" hidden="1"/>
    <cellStyle name="Hyperlink" xfId="9631" builtinId="8" hidden="1"/>
    <cellStyle name="Hyperlink" xfId="9635" builtinId="8" hidden="1"/>
    <cellStyle name="Hyperlink" xfId="9637" builtinId="8" hidden="1"/>
    <cellStyle name="Hyperlink" xfId="9639" builtinId="8" hidden="1"/>
    <cellStyle name="Hyperlink" xfId="9643" builtinId="8" hidden="1"/>
    <cellStyle name="Hyperlink" xfId="9645" builtinId="8" hidden="1"/>
    <cellStyle name="Hyperlink" xfId="9647" builtinId="8" hidden="1"/>
    <cellStyle name="Hyperlink" xfId="9651" builtinId="8" hidden="1"/>
    <cellStyle name="Hyperlink" xfId="9653" builtinId="8" hidden="1"/>
    <cellStyle name="Hyperlink" xfId="9655" builtinId="8" hidden="1"/>
    <cellStyle name="Hyperlink" xfId="9659" builtinId="8" hidden="1"/>
    <cellStyle name="Hyperlink" xfId="9661" builtinId="8" hidden="1"/>
    <cellStyle name="Hyperlink" xfId="9663" builtinId="8" hidden="1"/>
    <cellStyle name="Hyperlink" xfId="9667" builtinId="8" hidden="1"/>
    <cellStyle name="Hyperlink" xfId="9669" builtinId="8" hidden="1"/>
    <cellStyle name="Hyperlink" xfId="9671" builtinId="8" hidden="1"/>
    <cellStyle name="Hyperlink" xfId="9675" builtinId="8" hidden="1"/>
    <cellStyle name="Hyperlink" xfId="9677" builtinId="8" hidden="1"/>
    <cellStyle name="Hyperlink" xfId="9679" builtinId="8" hidden="1"/>
    <cellStyle name="Hyperlink" xfId="9683" builtinId="8" hidden="1"/>
    <cellStyle name="Hyperlink" xfId="9685" builtinId="8" hidden="1"/>
    <cellStyle name="Hyperlink" xfId="9687" builtinId="8" hidden="1"/>
    <cellStyle name="Hyperlink" xfId="9691" builtinId="8" hidden="1"/>
    <cellStyle name="Hyperlink" xfId="9693" builtinId="8" hidden="1"/>
    <cellStyle name="Hyperlink" xfId="9695" builtinId="8" hidden="1"/>
    <cellStyle name="Hyperlink" xfId="9699" builtinId="8" hidden="1"/>
    <cellStyle name="Hyperlink" xfId="9701" builtinId="8" hidden="1"/>
    <cellStyle name="Hyperlink" xfId="9703" builtinId="8" hidden="1"/>
    <cellStyle name="Hyperlink" xfId="9707" builtinId="8" hidden="1"/>
    <cellStyle name="Hyperlink" xfId="9709" builtinId="8" hidden="1"/>
    <cellStyle name="Hyperlink" xfId="9711" builtinId="8" hidden="1"/>
    <cellStyle name="Hyperlink" xfId="9715" builtinId="8" hidden="1"/>
    <cellStyle name="Hyperlink" xfId="9717" builtinId="8" hidden="1"/>
    <cellStyle name="Hyperlink" xfId="9719" builtinId="8" hidden="1"/>
    <cellStyle name="Hyperlink" xfId="9723" builtinId="8" hidden="1"/>
    <cellStyle name="Hyperlink" xfId="9725" builtinId="8" hidden="1"/>
    <cellStyle name="Hyperlink" xfId="9727" builtinId="8" hidden="1"/>
    <cellStyle name="Hyperlink" xfId="9731" builtinId="8" hidden="1"/>
    <cellStyle name="Hyperlink" xfId="9733" builtinId="8" hidden="1"/>
    <cellStyle name="Hyperlink" xfId="9735" builtinId="8" hidden="1"/>
    <cellStyle name="Hyperlink" xfId="9739" builtinId="8" hidden="1"/>
    <cellStyle name="Hyperlink" xfId="9741" builtinId="8" hidden="1"/>
    <cellStyle name="Hyperlink" xfId="9743" builtinId="8" hidden="1"/>
    <cellStyle name="Hyperlink" xfId="9747" builtinId="8" hidden="1"/>
    <cellStyle name="Hyperlink" xfId="9749" builtinId="8" hidden="1"/>
    <cellStyle name="Hyperlink" xfId="9751" builtinId="8" hidden="1"/>
    <cellStyle name="Hyperlink" xfId="9755" builtinId="8" hidden="1"/>
    <cellStyle name="Hyperlink" xfId="9757" builtinId="8" hidden="1"/>
    <cellStyle name="Hyperlink" xfId="9759" builtinId="8" hidden="1"/>
    <cellStyle name="Hyperlink" xfId="9763" builtinId="8" hidden="1"/>
    <cellStyle name="Hyperlink" xfId="9765" builtinId="8" hidden="1"/>
    <cellStyle name="Hyperlink" xfId="9767" builtinId="8" hidden="1"/>
    <cellStyle name="Hyperlink" xfId="9771" builtinId="8" hidden="1"/>
    <cellStyle name="Hyperlink" xfId="9773" builtinId="8" hidden="1"/>
    <cellStyle name="Hyperlink" xfId="9775" builtinId="8" hidden="1"/>
    <cellStyle name="Hyperlink" xfId="9779" builtinId="8" hidden="1"/>
    <cellStyle name="Hyperlink" xfId="9781" builtinId="8" hidden="1"/>
    <cellStyle name="Hyperlink" xfId="9783" builtinId="8" hidden="1"/>
    <cellStyle name="Hyperlink" xfId="9787" builtinId="8" hidden="1"/>
    <cellStyle name="Hyperlink" xfId="9789" builtinId="8" hidden="1"/>
    <cellStyle name="Hyperlink" xfId="9791" builtinId="8" hidden="1"/>
    <cellStyle name="Hyperlink" xfId="9795" builtinId="8" hidden="1"/>
    <cellStyle name="Hyperlink" xfId="9797" builtinId="8" hidden="1"/>
    <cellStyle name="Hyperlink" xfId="9799" builtinId="8" hidden="1"/>
    <cellStyle name="Hyperlink" xfId="9803" builtinId="8" hidden="1"/>
    <cellStyle name="Hyperlink" xfId="9805" builtinId="8" hidden="1"/>
    <cellStyle name="Hyperlink" xfId="9807" builtinId="8" hidden="1"/>
    <cellStyle name="Hyperlink" xfId="9811" builtinId="8" hidden="1"/>
    <cellStyle name="Hyperlink" xfId="9813" builtinId="8" hidden="1"/>
    <cellStyle name="Hyperlink" xfId="9815" builtinId="8" hidden="1"/>
    <cellStyle name="Hyperlink" xfId="9819" builtinId="8" hidden="1"/>
    <cellStyle name="Hyperlink" xfId="9821" builtinId="8" hidden="1"/>
    <cellStyle name="Hyperlink" xfId="9823" builtinId="8" hidden="1"/>
    <cellStyle name="Hyperlink" xfId="9827" builtinId="8" hidden="1"/>
    <cellStyle name="Hyperlink" xfId="9829" builtinId="8" hidden="1"/>
    <cellStyle name="Hyperlink" xfId="9831" builtinId="8" hidden="1"/>
    <cellStyle name="Hyperlink" xfId="9835" builtinId="8" hidden="1"/>
    <cellStyle name="Hyperlink" xfId="9837" builtinId="8" hidden="1"/>
    <cellStyle name="Hyperlink" xfId="9839" builtinId="8" hidden="1"/>
    <cellStyle name="Hyperlink" xfId="9843" builtinId="8" hidden="1"/>
    <cellStyle name="Hyperlink" xfId="9845" builtinId="8" hidden="1"/>
    <cellStyle name="Hyperlink" xfId="9847" builtinId="8" hidden="1"/>
    <cellStyle name="Hyperlink" xfId="9851" builtinId="8" hidden="1"/>
    <cellStyle name="Hyperlink" xfId="9853" builtinId="8" hidden="1"/>
    <cellStyle name="Hyperlink" xfId="9855" builtinId="8" hidden="1"/>
    <cellStyle name="Hyperlink" xfId="9859" builtinId="8" hidden="1"/>
    <cellStyle name="Hyperlink" xfId="9861" builtinId="8" hidden="1"/>
    <cellStyle name="Hyperlink" xfId="9863" builtinId="8" hidden="1"/>
    <cellStyle name="Hyperlink" xfId="9867" builtinId="8" hidden="1"/>
    <cellStyle name="Hyperlink" xfId="9869" builtinId="8" hidden="1"/>
    <cellStyle name="Hyperlink" xfId="9871" builtinId="8" hidden="1"/>
    <cellStyle name="Hyperlink" xfId="9875" builtinId="8" hidden="1"/>
    <cellStyle name="Hyperlink" xfId="9877" builtinId="8" hidden="1"/>
    <cellStyle name="Hyperlink" xfId="9879" builtinId="8" hidden="1"/>
    <cellStyle name="Hyperlink" xfId="9883" builtinId="8" hidden="1"/>
    <cellStyle name="Hyperlink" xfId="9885" builtinId="8" hidden="1"/>
    <cellStyle name="Hyperlink" xfId="9887" builtinId="8" hidden="1"/>
    <cellStyle name="Hyperlink" xfId="9891" builtinId="8" hidden="1"/>
    <cellStyle name="Hyperlink" xfId="9893" builtinId="8" hidden="1"/>
    <cellStyle name="Hyperlink" xfId="9895" builtinId="8" hidden="1"/>
    <cellStyle name="Hyperlink" xfId="9899" builtinId="8" hidden="1"/>
    <cellStyle name="Hyperlink" xfId="9901" builtinId="8" hidden="1"/>
    <cellStyle name="Hyperlink" xfId="9903" builtinId="8" hidden="1"/>
    <cellStyle name="Hyperlink" xfId="9907" builtinId="8" hidden="1"/>
    <cellStyle name="Hyperlink" xfId="9909" builtinId="8" hidden="1"/>
    <cellStyle name="Hyperlink" xfId="9911" builtinId="8" hidden="1"/>
    <cellStyle name="Hyperlink" xfId="9915" builtinId="8" hidden="1"/>
    <cellStyle name="Hyperlink" xfId="9917" builtinId="8" hidden="1"/>
    <cellStyle name="Hyperlink" xfId="9919" builtinId="8" hidden="1"/>
    <cellStyle name="Hyperlink" xfId="9923" builtinId="8" hidden="1"/>
    <cellStyle name="Hyperlink" xfId="9925" builtinId="8" hidden="1"/>
    <cellStyle name="Hyperlink" xfId="9927" builtinId="8" hidden="1"/>
    <cellStyle name="Hyperlink" xfId="9931" builtinId="8" hidden="1"/>
    <cellStyle name="Hyperlink" xfId="9933" builtinId="8" hidden="1"/>
    <cellStyle name="Hyperlink" xfId="9935" builtinId="8" hidden="1"/>
    <cellStyle name="Hyperlink" xfId="9939" builtinId="8" hidden="1"/>
    <cellStyle name="Hyperlink" xfId="9941" builtinId="8" hidden="1"/>
    <cellStyle name="Hyperlink" xfId="9943" builtinId="8" hidden="1"/>
    <cellStyle name="Hyperlink" xfId="9947" builtinId="8" hidden="1"/>
    <cellStyle name="Hyperlink" xfId="9949" builtinId="8" hidden="1"/>
    <cellStyle name="Hyperlink" xfId="9951" builtinId="8" hidden="1"/>
    <cellStyle name="Hyperlink" xfId="9955" builtinId="8" hidden="1"/>
    <cellStyle name="Hyperlink" xfId="9957" builtinId="8" hidden="1"/>
    <cellStyle name="Hyperlink" xfId="9959" builtinId="8" hidden="1"/>
    <cellStyle name="Hyperlink" xfId="9963" builtinId="8" hidden="1"/>
    <cellStyle name="Hyperlink" xfId="9965" builtinId="8" hidden="1"/>
    <cellStyle name="Hyperlink" xfId="9967" builtinId="8" hidden="1"/>
    <cellStyle name="Hyperlink" xfId="9971" builtinId="8" hidden="1"/>
    <cellStyle name="Hyperlink" xfId="9973" builtinId="8" hidden="1"/>
    <cellStyle name="Hyperlink" xfId="9975" builtinId="8" hidden="1"/>
    <cellStyle name="Hyperlink" xfId="9979" builtinId="8" hidden="1"/>
    <cellStyle name="Hyperlink" xfId="9981" builtinId="8" hidden="1"/>
    <cellStyle name="Hyperlink" xfId="9983" builtinId="8" hidden="1"/>
    <cellStyle name="Hyperlink" xfId="9987" builtinId="8" hidden="1"/>
    <cellStyle name="Hyperlink" xfId="9989" builtinId="8" hidden="1"/>
    <cellStyle name="Hyperlink" xfId="9991" builtinId="8" hidden="1"/>
    <cellStyle name="Hyperlink" xfId="9995" builtinId="8" hidden="1"/>
    <cellStyle name="Hyperlink" xfId="9997" builtinId="8" hidden="1"/>
    <cellStyle name="Hyperlink" xfId="9999" builtinId="8" hidden="1"/>
    <cellStyle name="Hyperlink" xfId="10003" builtinId="8" hidden="1"/>
    <cellStyle name="Hyperlink" xfId="10005" builtinId="8" hidden="1"/>
    <cellStyle name="Hyperlink" xfId="10007" builtinId="8" hidden="1"/>
    <cellStyle name="Hyperlink" xfId="10011" builtinId="8" hidden="1"/>
    <cellStyle name="Hyperlink" xfId="10013" builtinId="8" hidden="1"/>
    <cellStyle name="Hyperlink" xfId="10015" builtinId="8" hidden="1"/>
    <cellStyle name="Hyperlink" xfId="10019" builtinId="8" hidden="1"/>
    <cellStyle name="Hyperlink" xfId="10021" builtinId="8" hidden="1"/>
    <cellStyle name="Hyperlink" xfId="10023" builtinId="8" hidden="1"/>
    <cellStyle name="Hyperlink" xfId="10027" builtinId="8" hidden="1"/>
    <cellStyle name="Hyperlink" xfId="10029" builtinId="8" hidden="1"/>
    <cellStyle name="Hyperlink" xfId="10031" builtinId="8" hidden="1"/>
    <cellStyle name="Hyperlink" xfId="10035" builtinId="8" hidden="1"/>
    <cellStyle name="Hyperlink" xfId="10037" builtinId="8" hidden="1"/>
    <cellStyle name="Hyperlink" xfId="10039" builtinId="8" hidden="1"/>
    <cellStyle name="Hyperlink" xfId="10043" builtinId="8" hidden="1"/>
    <cellStyle name="Hyperlink" xfId="10045" builtinId="8" hidden="1"/>
    <cellStyle name="Hyperlink" xfId="10047" builtinId="8" hidden="1"/>
    <cellStyle name="Hyperlink" xfId="10051" builtinId="8" hidden="1"/>
    <cellStyle name="Hyperlink" xfId="10053" builtinId="8" hidden="1"/>
    <cellStyle name="Hyperlink" xfId="10055" builtinId="8" hidden="1"/>
    <cellStyle name="Hyperlink" xfId="10059" builtinId="8" hidden="1"/>
    <cellStyle name="Hyperlink" xfId="10061" builtinId="8" hidden="1"/>
    <cellStyle name="Hyperlink" xfId="10063" builtinId="8" hidden="1"/>
    <cellStyle name="Hyperlink" xfId="10067" builtinId="8" hidden="1"/>
    <cellStyle name="Hyperlink" xfId="10069" builtinId="8" hidden="1"/>
    <cellStyle name="Hyperlink" xfId="10071" builtinId="8" hidden="1"/>
    <cellStyle name="Hyperlink" xfId="10075" builtinId="8" hidden="1"/>
    <cellStyle name="Hyperlink" xfId="10077" builtinId="8" hidden="1"/>
    <cellStyle name="Hyperlink" xfId="10079" builtinId="8" hidden="1"/>
    <cellStyle name="Hyperlink" xfId="10083" builtinId="8" hidden="1"/>
    <cellStyle name="Hyperlink" xfId="10085" builtinId="8" hidden="1"/>
    <cellStyle name="Hyperlink" xfId="10087" builtinId="8" hidden="1"/>
    <cellStyle name="Hyperlink" xfId="10091" builtinId="8" hidden="1"/>
    <cellStyle name="Hyperlink" xfId="10093" builtinId="8" hidden="1"/>
    <cellStyle name="Hyperlink" xfId="10095" builtinId="8" hidden="1"/>
    <cellStyle name="Hyperlink" xfId="10099" builtinId="8" hidden="1"/>
    <cellStyle name="Hyperlink" xfId="10101" builtinId="8" hidden="1"/>
    <cellStyle name="Hyperlink" xfId="10103" builtinId="8" hidden="1"/>
    <cellStyle name="Hyperlink" xfId="10107" builtinId="8" hidden="1"/>
    <cellStyle name="Hyperlink" xfId="10109" builtinId="8" hidden="1"/>
    <cellStyle name="Hyperlink" xfId="10111" builtinId="8" hidden="1"/>
    <cellStyle name="Hyperlink" xfId="10115" builtinId="8" hidden="1"/>
    <cellStyle name="Hyperlink" xfId="10117" builtinId="8" hidden="1"/>
    <cellStyle name="Hyperlink" xfId="10119" builtinId="8" hidden="1"/>
    <cellStyle name="Hyperlink" xfId="10123" builtinId="8" hidden="1"/>
    <cellStyle name="Hyperlink" xfId="10125" builtinId="8" hidden="1"/>
    <cellStyle name="Hyperlink" xfId="10127" builtinId="8" hidden="1"/>
    <cellStyle name="Hyperlink" xfId="10131" builtinId="8" hidden="1"/>
    <cellStyle name="Hyperlink" xfId="10133" builtinId="8" hidden="1"/>
    <cellStyle name="Hyperlink" xfId="10135" builtinId="8" hidden="1"/>
    <cellStyle name="Hyperlink" xfId="10139" builtinId="8" hidden="1"/>
    <cellStyle name="Hyperlink" xfId="10141" builtinId="8" hidden="1"/>
    <cellStyle name="Hyperlink" xfId="10143" builtinId="8" hidden="1"/>
    <cellStyle name="Hyperlink" xfId="10147" builtinId="8" hidden="1"/>
    <cellStyle name="Hyperlink" xfId="10149" builtinId="8" hidden="1"/>
    <cellStyle name="Hyperlink" xfId="10151" builtinId="8" hidden="1"/>
    <cellStyle name="Hyperlink" xfId="10155" builtinId="8" hidden="1"/>
    <cellStyle name="Hyperlink" xfId="10157" builtinId="8" hidden="1"/>
    <cellStyle name="Hyperlink" xfId="10159" builtinId="8" hidden="1"/>
    <cellStyle name="Hyperlink" xfId="10163" builtinId="8" hidden="1"/>
    <cellStyle name="Hyperlink" xfId="10165" builtinId="8" hidden="1"/>
    <cellStyle name="Hyperlink" xfId="10167" builtinId="8" hidden="1"/>
    <cellStyle name="Hyperlink" xfId="10171" builtinId="8" hidden="1"/>
    <cellStyle name="Hyperlink" xfId="10173" builtinId="8" hidden="1"/>
    <cellStyle name="Hyperlink" xfId="10175" builtinId="8" hidden="1"/>
    <cellStyle name="Hyperlink" xfId="10179" builtinId="8" hidden="1"/>
    <cellStyle name="Hyperlink" xfId="10181" builtinId="8" hidden="1"/>
    <cellStyle name="Hyperlink" xfId="10183" builtinId="8" hidden="1"/>
    <cellStyle name="Hyperlink" xfId="10187" builtinId="8" hidden="1"/>
    <cellStyle name="Hyperlink" xfId="10189" builtinId="8" hidden="1"/>
    <cellStyle name="Hyperlink" xfId="10191" builtinId="8" hidden="1"/>
    <cellStyle name="Hyperlink" xfId="10195" builtinId="8" hidden="1"/>
    <cellStyle name="Hyperlink" xfId="10197" builtinId="8" hidden="1"/>
    <cellStyle name="Hyperlink" xfId="10199" builtinId="8" hidden="1"/>
    <cellStyle name="Hyperlink" xfId="10203" builtinId="8" hidden="1"/>
    <cellStyle name="Hyperlink" xfId="10205" builtinId="8" hidden="1"/>
    <cellStyle name="Hyperlink" xfId="10207" builtinId="8" hidden="1"/>
    <cellStyle name="Hyperlink" xfId="10211" builtinId="8" hidden="1"/>
    <cellStyle name="Hyperlink" xfId="10213" builtinId="8" hidden="1"/>
    <cellStyle name="Hyperlink" xfId="10215" builtinId="8" hidden="1"/>
    <cellStyle name="Hyperlink" xfId="10219" builtinId="8" hidden="1"/>
    <cellStyle name="Hyperlink" xfId="10221" builtinId="8" hidden="1"/>
    <cellStyle name="Hyperlink" xfId="10223" builtinId="8" hidden="1"/>
    <cellStyle name="Hyperlink" xfId="10227" builtinId="8" hidden="1"/>
    <cellStyle name="Hyperlink" xfId="10229" builtinId="8" hidden="1"/>
    <cellStyle name="Hyperlink" xfId="10231" builtinId="8" hidden="1"/>
    <cellStyle name="Hyperlink" xfId="10235" builtinId="8" hidden="1"/>
    <cellStyle name="Hyperlink" xfId="10237" builtinId="8" hidden="1"/>
    <cellStyle name="Hyperlink" xfId="10239" builtinId="8" hidden="1"/>
    <cellStyle name="Hyperlink" xfId="10243" builtinId="8" hidden="1"/>
    <cellStyle name="Hyperlink" xfId="10245" builtinId="8" hidden="1"/>
    <cellStyle name="Hyperlink" xfId="10247" builtinId="8" hidden="1"/>
    <cellStyle name="Hyperlink" xfId="10251" builtinId="8" hidden="1"/>
    <cellStyle name="Hyperlink" xfId="10253" builtinId="8" hidden="1"/>
    <cellStyle name="Hyperlink" xfId="10255" builtinId="8" hidden="1"/>
    <cellStyle name="Hyperlink" xfId="10259" builtinId="8" hidden="1"/>
    <cellStyle name="Hyperlink" xfId="10261" builtinId="8" hidden="1"/>
    <cellStyle name="Hyperlink" xfId="10263" builtinId="8" hidden="1"/>
    <cellStyle name="Hyperlink" xfId="10267" builtinId="8" hidden="1"/>
    <cellStyle name="Hyperlink" xfId="10269" builtinId="8" hidden="1"/>
    <cellStyle name="Hyperlink" xfId="10271" builtinId="8" hidden="1"/>
    <cellStyle name="Hyperlink" xfId="10275" builtinId="8" hidden="1"/>
    <cellStyle name="Hyperlink" xfId="10277" builtinId="8" hidden="1"/>
    <cellStyle name="Hyperlink" xfId="10279" builtinId="8" hidden="1"/>
    <cellStyle name="Hyperlink" xfId="10283" builtinId="8" hidden="1"/>
    <cellStyle name="Hyperlink" xfId="10285" builtinId="8" hidden="1"/>
    <cellStyle name="Hyperlink" xfId="10287" builtinId="8" hidden="1"/>
    <cellStyle name="Hyperlink" xfId="10291" builtinId="8" hidden="1"/>
    <cellStyle name="Hyperlink" xfId="10293" builtinId="8" hidden="1"/>
    <cellStyle name="Hyperlink" xfId="10295" builtinId="8" hidden="1"/>
    <cellStyle name="Hyperlink" xfId="10299" builtinId="8" hidden="1"/>
    <cellStyle name="Hyperlink" xfId="10301" builtinId="8" hidden="1"/>
    <cellStyle name="Hyperlink" xfId="10303" builtinId="8" hidden="1"/>
    <cellStyle name="Hyperlink" xfId="10307" builtinId="8" hidden="1"/>
    <cellStyle name="Hyperlink" xfId="10309" builtinId="8" hidden="1"/>
    <cellStyle name="Hyperlink" xfId="10311" builtinId="8" hidden="1"/>
    <cellStyle name="Hyperlink" xfId="10315" builtinId="8" hidden="1"/>
    <cellStyle name="Hyperlink" xfId="10317" builtinId="8" hidden="1"/>
    <cellStyle name="Hyperlink" xfId="10319" builtinId="8" hidden="1"/>
    <cellStyle name="Hyperlink" xfId="10323" builtinId="8" hidden="1"/>
    <cellStyle name="Hyperlink" xfId="10325" builtinId="8" hidden="1"/>
    <cellStyle name="Hyperlink" xfId="10327" builtinId="8" hidden="1"/>
    <cellStyle name="Hyperlink" xfId="10331" builtinId="8" hidden="1"/>
    <cellStyle name="Hyperlink" xfId="10333" builtinId="8" hidden="1"/>
    <cellStyle name="Hyperlink" xfId="10335" builtinId="8" hidden="1"/>
    <cellStyle name="Hyperlink" xfId="10339" builtinId="8" hidden="1"/>
    <cellStyle name="Hyperlink" xfId="10341" builtinId="8" hidden="1"/>
    <cellStyle name="Hyperlink" xfId="10343" builtinId="8" hidden="1"/>
    <cellStyle name="Hyperlink" xfId="10347" builtinId="8" hidden="1"/>
    <cellStyle name="Hyperlink" xfId="10349" builtinId="8" hidden="1"/>
    <cellStyle name="Hyperlink" xfId="10351" builtinId="8" hidden="1"/>
    <cellStyle name="Hyperlink" xfId="10355" builtinId="8" hidden="1"/>
    <cellStyle name="Hyperlink" xfId="10357" builtinId="8" hidden="1"/>
    <cellStyle name="Hyperlink" xfId="10359" builtinId="8" hidden="1"/>
    <cellStyle name="Hyperlink" xfId="10363" builtinId="8" hidden="1"/>
    <cellStyle name="Hyperlink" xfId="10365" builtinId="8" hidden="1"/>
    <cellStyle name="Hyperlink" xfId="10367" builtinId="8" hidden="1"/>
    <cellStyle name="Hyperlink" xfId="10371" builtinId="8" hidden="1"/>
    <cellStyle name="Hyperlink" xfId="10373" builtinId="8" hidden="1"/>
    <cellStyle name="Hyperlink" xfId="10375" builtinId="8" hidden="1"/>
    <cellStyle name="Hyperlink" xfId="10379" builtinId="8" hidden="1"/>
    <cellStyle name="Hyperlink" xfId="10381" builtinId="8" hidden="1"/>
    <cellStyle name="Hyperlink" xfId="10383" builtinId="8" hidden="1"/>
    <cellStyle name="Hyperlink" xfId="10387" builtinId="8" hidden="1"/>
    <cellStyle name="Hyperlink" xfId="10389" builtinId="8" hidden="1"/>
    <cellStyle name="Hyperlink" xfId="10391" builtinId="8" hidden="1"/>
    <cellStyle name="Hyperlink" xfId="10395" builtinId="8" hidden="1"/>
    <cellStyle name="Hyperlink" xfId="10397" builtinId="8" hidden="1"/>
    <cellStyle name="Hyperlink" xfId="10399" builtinId="8" hidden="1"/>
    <cellStyle name="Hyperlink" xfId="10403" builtinId="8" hidden="1"/>
    <cellStyle name="Hyperlink" xfId="10405" builtinId="8" hidden="1"/>
    <cellStyle name="Hyperlink" xfId="10407" builtinId="8" hidden="1"/>
    <cellStyle name="Hyperlink" xfId="10411" builtinId="8" hidden="1"/>
    <cellStyle name="Hyperlink" xfId="10413" builtinId="8" hidden="1"/>
    <cellStyle name="Hyperlink" xfId="10415" builtinId="8" hidden="1"/>
    <cellStyle name="Hyperlink" xfId="10419" builtinId="8" hidden="1"/>
    <cellStyle name="Hyperlink" xfId="10421" builtinId="8" hidden="1"/>
    <cellStyle name="Hyperlink" xfId="10423" builtinId="8" hidden="1"/>
    <cellStyle name="Hyperlink" xfId="10427" builtinId="8" hidden="1"/>
    <cellStyle name="Hyperlink" xfId="10429" builtinId="8" hidden="1"/>
    <cellStyle name="Hyperlink" xfId="10431" builtinId="8" hidden="1"/>
    <cellStyle name="Hyperlink" xfId="10435" builtinId="8" hidden="1"/>
    <cellStyle name="Hyperlink" xfId="10437" builtinId="8" hidden="1"/>
    <cellStyle name="Hyperlink" xfId="10439" builtinId="8" hidden="1"/>
    <cellStyle name="Hyperlink" xfId="10443" builtinId="8" hidden="1"/>
    <cellStyle name="Hyperlink" xfId="10445" builtinId="8" hidden="1"/>
    <cellStyle name="Hyperlink" xfId="10447" builtinId="8" hidden="1"/>
    <cellStyle name="Hyperlink" xfId="10451" builtinId="8" hidden="1"/>
    <cellStyle name="Hyperlink" xfId="10453" builtinId="8" hidden="1"/>
    <cellStyle name="Hyperlink" xfId="10455" builtinId="8" hidden="1"/>
    <cellStyle name="Hyperlink" xfId="10459" builtinId="8" hidden="1"/>
    <cellStyle name="Hyperlink" xfId="10461" builtinId="8" hidden="1"/>
    <cellStyle name="Hyperlink" xfId="10463" builtinId="8" hidden="1"/>
    <cellStyle name="Hyperlink" xfId="10467" builtinId="8" hidden="1"/>
    <cellStyle name="Hyperlink" xfId="10469" builtinId="8" hidden="1"/>
    <cellStyle name="Hyperlink" xfId="10471" builtinId="8" hidden="1"/>
    <cellStyle name="Hyperlink" xfId="10475" builtinId="8" hidden="1"/>
    <cellStyle name="Hyperlink" xfId="10477" builtinId="8" hidden="1"/>
    <cellStyle name="Hyperlink" xfId="10479" builtinId="8" hidden="1"/>
    <cellStyle name="Hyperlink" xfId="10483" builtinId="8" hidden="1"/>
    <cellStyle name="Hyperlink" xfId="10485" builtinId="8" hidden="1"/>
    <cellStyle name="Hyperlink" xfId="10487" builtinId="8" hidden="1"/>
    <cellStyle name="Hyperlink" xfId="10491" builtinId="8" hidden="1"/>
    <cellStyle name="Hyperlink" xfId="10493" builtinId="8" hidden="1"/>
    <cellStyle name="Hyperlink" xfId="10495" builtinId="8" hidden="1"/>
    <cellStyle name="Hyperlink" xfId="10499" builtinId="8" hidden="1"/>
    <cellStyle name="Hyperlink" xfId="10501" builtinId="8" hidden="1"/>
    <cellStyle name="Hyperlink" xfId="10503" builtinId="8" hidden="1"/>
    <cellStyle name="Hyperlink" xfId="10507" builtinId="8" hidden="1"/>
    <cellStyle name="Hyperlink" xfId="10509" builtinId="8" hidden="1"/>
    <cellStyle name="Hyperlink" xfId="10511" builtinId="8" hidden="1"/>
    <cellStyle name="Hyperlink" xfId="10515" builtinId="8" hidden="1"/>
    <cellStyle name="Hyperlink" xfId="10517" builtinId="8" hidden="1"/>
    <cellStyle name="Hyperlink" xfId="10519" builtinId="8" hidden="1"/>
    <cellStyle name="Hyperlink" xfId="10523" builtinId="8" hidden="1"/>
    <cellStyle name="Hyperlink" xfId="10525" builtinId="8" hidden="1"/>
    <cellStyle name="Hyperlink" xfId="10527" builtinId="8" hidden="1"/>
    <cellStyle name="Hyperlink" xfId="10531" builtinId="8" hidden="1"/>
    <cellStyle name="Hyperlink" xfId="10533" builtinId="8" hidden="1"/>
    <cellStyle name="Hyperlink" xfId="10535" builtinId="8" hidden="1"/>
    <cellStyle name="Hyperlink" xfId="10539" builtinId="8" hidden="1"/>
    <cellStyle name="Hyperlink" xfId="10541" builtinId="8" hidden="1"/>
    <cellStyle name="Hyperlink" xfId="10543" builtinId="8" hidden="1"/>
    <cellStyle name="Hyperlink" xfId="10547" builtinId="8" hidden="1"/>
    <cellStyle name="Hyperlink" xfId="10549" builtinId="8" hidden="1"/>
    <cellStyle name="Hyperlink" xfId="10551" builtinId="8" hidden="1"/>
    <cellStyle name="Hyperlink" xfId="10555" builtinId="8" hidden="1"/>
    <cellStyle name="Hyperlink" xfId="10557" builtinId="8" hidden="1"/>
    <cellStyle name="Hyperlink" xfId="10559" builtinId="8" hidden="1"/>
    <cellStyle name="Hyperlink" xfId="10563" builtinId="8" hidden="1"/>
    <cellStyle name="Hyperlink" xfId="10565" builtinId="8" hidden="1"/>
    <cellStyle name="Hyperlink" xfId="10567" builtinId="8" hidden="1"/>
    <cellStyle name="Hyperlink" xfId="10571" builtinId="8" hidden="1"/>
    <cellStyle name="Hyperlink" xfId="10573" builtinId="8" hidden="1"/>
    <cellStyle name="Hyperlink" xfId="10575" builtinId="8" hidden="1"/>
    <cellStyle name="Hyperlink" xfId="10579" builtinId="8" hidden="1"/>
    <cellStyle name="Hyperlink" xfId="10581" builtinId="8" hidden="1"/>
    <cellStyle name="Hyperlink" xfId="10583" builtinId="8" hidden="1"/>
    <cellStyle name="Hyperlink" xfId="10587" builtinId="8" hidden="1"/>
    <cellStyle name="Hyperlink" xfId="10589" builtinId="8" hidden="1"/>
    <cellStyle name="Hyperlink" xfId="10591" builtinId="8" hidden="1"/>
    <cellStyle name="Hyperlink" xfId="10595" builtinId="8" hidden="1"/>
    <cellStyle name="Hyperlink" xfId="10597" builtinId="8" hidden="1"/>
    <cellStyle name="Hyperlink" xfId="10599" builtinId="8" hidden="1"/>
    <cellStyle name="Hyperlink" xfId="10603" builtinId="8" hidden="1"/>
    <cellStyle name="Hyperlink" xfId="10605" builtinId="8" hidden="1"/>
    <cellStyle name="Hyperlink" xfId="10607" builtinId="8" hidden="1"/>
    <cellStyle name="Hyperlink" xfId="10611" builtinId="8" hidden="1"/>
    <cellStyle name="Hyperlink" xfId="10613" builtinId="8" hidden="1"/>
    <cellStyle name="Hyperlink" xfId="10615" builtinId="8" hidden="1"/>
    <cellStyle name="Hyperlink" xfId="10619" builtinId="8" hidden="1"/>
    <cellStyle name="Hyperlink" xfId="10621" builtinId="8" hidden="1"/>
    <cellStyle name="Hyperlink" xfId="10623" builtinId="8" hidden="1"/>
    <cellStyle name="Hyperlink" xfId="10627" builtinId="8" hidden="1"/>
    <cellStyle name="Hyperlink" xfId="10629" builtinId="8" hidden="1"/>
    <cellStyle name="Hyperlink" xfId="10631" builtinId="8" hidden="1"/>
    <cellStyle name="Hyperlink" xfId="10635" builtinId="8" hidden="1"/>
    <cellStyle name="Hyperlink" xfId="10637" builtinId="8" hidden="1"/>
    <cellStyle name="Hyperlink" xfId="10639" builtinId="8" hidden="1"/>
    <cellStyle name="Hyperlink" xfId="10643" builtinId="8" hidden="1"/>
    <cellStyle name="Hyperlink" xfId="10645" builtinId="8" hidden="1"/>
    <cellStyle name="Hyperlink" xfId="10647" builtinId="8" hidden="1"/>
    <cellStyle name="Hyperlink" xfId="10651" builtinId="8" hidden="1"/>
    <cellStyle name="Hyperlink" xfId="10653" builtinId="8" hidden="1"/>
    <cellStyle name="Hyperlink" xfId="10655" builtinId="8" hidden="1"/>
    <cellStyle name="Hyperlink" xfId="10659" builtinId="8" hidden="1"/>
    <cellStyle name="Hyperlink" xfId="10661" builtinId="8" hidden="1"/>
    <cellStyle name="Hyperlink" xfId="10663" builtinId="8" hidden="1"/>
    <cellStyle name="Hyperlink" xfId="10667" builtinId="8" hidden="1"/>
    <cellStyle name="Hyperlink" xfId="10669" builtinId="8" hidden="1"/>
    <cellStyle name="Hyperlink" xfId="10671" builtinId="8" hidden="1"/>
    <cellStyle name="Hyperlink" xfId="10675" builtinId="8" hidden="1"/>
    <cellStyle name="Hyperlink" xfId="10677" builtinId="8" hidden="1"/>
    <cellStyle name="Hyperlink" xfId="10679" builtinId="8" hidden="1"/>
    <cellStyle name="Hyperlink" xfId="10683" builtinId="8" hidden="1"/>
    <cellStyle name="Hyperlink" xfId="10685" builtinId="8" hidden="1"/>
    <cellStyle name="Hyperlink" xfId="10687" builtinId="8" hidden="1"/>
    <cellStyle name="Hyperlink" xfId="10691" builtinId="8" hidden="1"/>
    <cellStyle name="Hyperlink" xfId="10693" builtinId="8" hidden="1"/>
    <cellStyle name="Hyperlink" xfId="10695" builtinId="8" hidden="1"/>
    <cellStyle name="Hyperlink" xfId="10699" builtinId="8" hidden="1"/>
    <cellStyle name="Hyperlink" xfId="10701" builtinId="8" hidden="1"/>
    <cellStyle name="Hyperlink" xfId="10703" builtinId="8" hidden="1"/>
    <cellStyle name="Hyperlink" xfId="10707" builtinId="8" hidden="1"/>
    <cellStyle name="Hyperlink" xfId="10709" builtinId="8" hidden="1"/>
    <cellStyle name="Hyperlink" xfId="10711" builtinId="8" hidden="1"/>
    <cellStyle name="Hyperlink" xfId="10715" builtinId="8" hidden="1"/>
    <cellStyle name="Hyperlink" xfId="10717" builtinId="8" hidden="1"/>
    <cellStyle name="Hyperlink" xfId="10719" builtinId="8" hidden="1"/>
    <cellStyle name="Hyperlink" xfId="10723" builtinId="8" hidden="1"/>
    <cellStyle name="Hyperlink" xfId="10725" builtinId="8" hidden="1"/>
    <cellStyle name="Hyperlink" xfId="10727" builtinId="8" hidden="1"/>
    <cellStyle name="Hyperlink" xfId="10731" builtinId="8" hidden="1"/>
    <cellStyle name="Hyperlink" xfId="10733" builtinId="8" hidden="1"/>
    <cellStyle name="Hyperlink" xfId="10735" builtinId="8" hidden="1"/>
    <cellStyle name="Hyperlink" xfId="10739" builtinId="8" hidden="1"/>
    <cellStyle name="Hyperlink" xfId="10741" builtinId="8" hidden="1"/>
    <cellStyle name="Hyperlink" xfId="10743" builtinId="8" hidden="1"/>
    <cellStyle name="Hyperlink" xfId="10747" builtinId="8" hidden="1"/>
    <cellStyle name="Hyperlink" xfId="10749" builtinId="8" hidden="1"/>
    <cellStyle name="Hyperlink" xfId="10751" builtinId="8" hidden="1"/>
    <cellStyle name="Hyperlink" xfId="10755" builtinId="8" hidden="1"/>
    <cellStyle name="Hyperlink" xfId="10757" builtinId="8" hidden="1"/>
    <cellStyle name="Hyperlink" xfId="10759" builtinId="8" hidden="1"/>
    <cellStyle name="Hyperlink" xfId="10763" builtinId="8" hidden="1"/>
    <cellStyle name="Hyperlink" xfId="10765" builtinId="8" hidden="1"/>
    <cellStyle name="Hyperlink" xfId="10767" builtinId="8" hidden="1"/>
    <cellStyle name="Hyperlink" xfId="10771" builtinId="8" hidden="1"/>
    <cellStyle name="Hyperlink" xfId="10773" builtinId="8" hidden="1"/>
    <cellStyle name="Hyperlink" xfId="10775" builtinId="8" hidden="1"/>
    <cellStyle name="Hyperlink" xfId="10779" builtinId="8" hidden="1"/>
    <cellStyle name="Hyperlink" xfId="10781" builtinId="8" hidden="1"/>
    <cellStyle name="Hyperlink" xfId="10783" builtinId="8" hidden="1"/>
    <cellStyle name="Hyperlink" xfId="10787" builtinId="8" hidden="1"/>
    <cellStyle name="Hyperlink" xfId="10789" builtinId="8" hidden="1"/>
    <cellStyle name="Hyperlink" xfId="10791" builtinId="8" hidden="1"/>
    <cellStyle name="Hyperlink" xfId="10795" builtinId="8" hidden="1"/>
    <cellStyle name="Hyperlink" xfId="10797" builtinId="8" hidden="1"/>
    <cellStyle name="Hyperlink" xfId="10799" builtinId="8" hidden="1"/>
    <cellStyle name="Hyperlink" xfId="10803" builtinId="8" hidden="1"/>
    <cellStyle name="Hyperlink" xfId="10805" builtinId="8" hidden="1"/>
    <cellStyle name="Hyperlink" xfId="10807" builtinId="8" hidden="1"/>
    <cellStyle name="Hyperlink" xfId="10811" builtinId="8" hidden="1"/>
    <cellStyle name="Hyperlink" xfId="10813" builtinId="8" hidden="1"/>
    <cellStyle name="Hyperlink" xfId="10815" builtinId="8" hidden="1"/>
    <cellStyle name="Hyperlink" xfId="10819" builtinId="8" hidden="1"/>
    <cellStyle name="Hyperlink" xfId="10821" builtinId="8" hidden="1"/>
    <cellStyle name="Hyperlink" xfId="10823" builtinId="8" hidden="1"/>
    <cellStyle name="Hyperlink" xfId="10827" builtinId="8" hidden="1"/>
    <cellStyle name="Hyperlink" xfId="10829" builtinId="8" hidden="1"/>
    <cellStyle name="Hyperlink" xfId="10831" builtinId="8" hidden="1"/>
    <cellStyle name="Hyperlink" xfId="10835" builtinId="8" hidden="1"/>
    <cellStyle name="Hyperlink" xfId="10837" builtinId="8" hidden="1"/>
    <cellStyle name="Hyperlink" xfId="10839" builtinId="8" hidden="1"/>
    <cellStyle name="Hyperlink" xfId="10843" builtinId="8" hidden="1"/>
    <cellStyle name="Hyperlink" xfId="10845" builtinId="8" hidden="1"/>
    <cellStyle name="Hyperlink" xfId="10847" builtinId="8" hidden="1"/>
    <cellStyle name="Hyperlink" xfId="10851" builtinId="8" hidden="1"/>
    <cellStyle name="Hyperlink" xfId="10853" builtinId="8" hidden="1"/>
    <cellStyle name="Hyperlink" xfId="10855" builtinId="8" hidden="1"/>
    <cellStyle name="Hyperlink" xfId="10859" builtinId="8" hidden="1"/>
    <cellStyle name="Hyperlink" xfId="10861" builtinId="8" hidden="1"/>
    <cellStyle name="Hyperlink" xfId="10863" builtinId="8" hidden="1"/>
    <cellStyle name="Hyperlink" xfId="10867" builtinId="8" hidden="1"/>
    <cellStyle name="Hyperlink" xfId="10869" builtinId="8" hidden="1"/>
    <cellStyle name="Hyperlink" xfId="10871" builtinId="8" hidden="1"/>
    <cellStyle name="Hyperlink" xfId="10875" builtinId="8" hidden="1"/>
    <cellStyle name="Hyperlink" xfId="10877" builtinId="8" hidden="1"/>
    <cellStyle name="Hyperlink" xfId="10879" builtinId="8" hidden="1"/>
    <cellStyle name="Hyperlink" xfId="10883" builtinId="8" hidden="1"/>
    <cellStyle name="Hyperlink" xfId="10885" builtinId="8" hidden="1"/>
    <cellStyle name="Hyperlink" xfId="10887" builtinId="8" hidden="1"/>
    <cellStyle name="Hyperlink" xfId="10891" builtinId="8" hidden="1"/>
    <cellStyle name="Hyperlink" xfId="10893" builtinId="8" hidden="1"/>
    <cellStyle name="Hyperlink" xfId="10895" builtinId="8" hidden="1"/>
    <cellStyle name="Hyperlink" xfId="10899" builtinId="8" hidden="1"/>
    <cellStyle name="Hyperlink" xfId="10901" builtinId="8" hidden="1"/>
    <cellStyle name="Hyperlink" xfId="10903" builtinId="8" hidden="1"/>
    <cellStyle name="Hyperlink" xfId="10907" builtinId="8" hidden="1"/>
    <cellStyle name="Hyperlink" xfId="10909" builtinId="8" hidden="1"/>
    <cellStyle name="Hyperlink" xfId="10911" builtinId="8" hidden="1"/>
    <cellStyle name="Hyperlink" xfId="10915" builtinId="8" hidden="1"/>
    <cellStyle name="Hyperlink" xfId="10917" builtinId="8" hidden="1"/>
    <cellStyle name="Hyperlink" xfId="10919" builtinId="8" hidden="1"/>
    <cellStyle name="Hyperlink" xfId="10923" builtinId="8" hidden="1"/>
    <cellStyle name="Hyperlink" xfId="10925" builtinId="8" hidden="1"/>
    <cellStyle name="Hyperlink" xfId="10927" builtinId="8" hidden="1"/>
    <cellStyle name="Hyperlink" xfId="10931" builtinId="8" hidden="1"/>
    <cellStyle name="Hyperlink" xfId="10933" builtinId="8" hidden="1"/>
    <cellStyle name="Hyperlink" xfId="10935" builtinId="8" hidden="1"/>
    <cellStyle name="Hyperlink" xfId="10939" builtinId="8" hidden="1"/>
    <cellStyle name="Hyperlink" xfId="10941" builtinId="8" hidden="1"/>
    <cellStyle name="Hyperlink" xfId="10943" builtinId="8" hidden="1"/>
    <cellStyle name="Hyperlink" xfId="10947" builtinId="8" hidden="1"/>
    <cellStyle name="Hyperlink" xfId="10949" builtinId="8" hidden="1"/>
    <cellStyle name="Hyperlink" xfId="10951" builtinId="8" hidden="1"/>
    <cellStyle name="Hyperlink" xfId="10955" builtinId="8" hidden="1"/>
    <cellStyle name="Hyperlink" xfId="10957" builtinId="8" hidden="1"/>
    <cellStyle name="Hyperlink" xfId="10959" builtinId="8" hidden="1"/>
    <cellStyle name="Hyperlink" xfId="10963" builtinId="8" hidden="1"/>
    <cellStyle name="Hyperlink" xfId="10965" builtinId="8" hidden="1"/>
    <cellStyle name="Hyperlink" xfId="10967" builtinId="8" hidden="1"/>
    <cellStyle name="Hyperlink" xfId="10971" builtinId="8" hidden="1"/>
    <cellStyle name="Hyperlink" xfId="10973" builtinId="8" hidden="1"/>
    <cellStyle name="Hyperlink" xfId="10975" builtinId="8" hidden="1"/>
    <cellStyle name="Hyperlink" xfId="10979" builtinId="8" hidden="1"/>
    <cellStyle name="Hyperlink" xfId="10981" builtinId="8" hidden="1"/>
    <cellStyle name="Hyperlink" xfId="10983" builtinId="8" hidden="1"/>
    <cellStyle name="Hyperlink" xfId="10987" builtinId="8" hidden="1"/>
    <cellStyle name="Hyperlink" xfId="10989" builtinId="8" hidden="1"/>
    <cellStyle name="Hyperlink" xfId="10991" builtinId="8" hidden="1"/>
    <cellStyle name="Hyperlink" xfId="10995" builtinId="8" hidden="1"/>
    <cellStyle name="Hyperlink" xfId="10997" builtinId="8" hidden="1"/>
    <cellStyle name="Hyperlink" xfId="10999" builtinId="8" hidden="1"/>
    <cellStyle name="Hyperlink" xfId="11003" builtinId="8" hidden="1"/>
    <cellStyle name="Hyperlink" xfId="11005" builtinId="8" hidden="1"/>
    <cellStyle name="Hyperlink" xfId="11007" builtinId="8" hidden="1"/>
    <cellStyle name="Hyperlink" xfId="11011" builtinId="8" hidden="1"/>
    <cellStyle name="Hyperlink" xfId="11013" builtinId="8" hidden="1"/>
    <cellStyle name="Hyperlink" xfId="11015" builtinId="8" hidden="1"/>
    <cellStyle name="Hyperlink" xfId="11019" builtinId="8" hidden="1"/>
    <cellStyle name="Hyperlink" xfId="11021" builtinId="8" hidden="1"/>
    <cellStyle name="Hyperlink" xfId="11023" builtinId="8" hidden="1"/>
    <cellStyle name="Hyperlink" xfId="11027" builtinId="8" hidden="1"/>
    <cellStyle name="Hyperlink" xfId="11029" builtinId="8" hidden="1"/>
    <cellStyle name="Hyperlink" xfId="11031" builtinId="8" hidden="1"/>
    <cellStyle name="Hyperlink" xfId="11035" builtinId="8" hidden="1"/>
    <cellStyle name="Hyperlink" xfId="11037" builtinId="8" hidden="1"/>
    <cellStyle name="Hyperlink" xfId="11039" builtinId="8" hidden="1"/>
    <cellStyle name="Hyperlink" xfId="11043" builtinId="8" hidden="1"/>
    <cellStyle name="Hyperlink" xfId="11045" builtinId="8" hidden="1"/>
    <cellStyle name="Hyperlink" xfId="11047" builtinId="8" hidden="1"/>
    <cellStyle name="Hyperlink" xfId="11051" builtinId="8" hidden="1"/>
    <cellStyle name="Hyperlink" xfId="11053" builtinId="8" hidden="1"/>
    <cellStyle name="Hyperlink" xfId="11055" builtinId="8" hidden="1"/>
    <cellStyle name="Hyperlink" xfId="11059" builtinId="8" hidden="1"/>
    <cellStyle name="Hyperlink" xfId="11061" builtinId="8" hidden="1"/>
    <cellStyle name="Hyperlink" xfId="11063" builtinId="8" hidden="1"/>
    <cellStyle name="Hyperlink" xfId="11067" builtinId="8" hidden="1"/>
    <cellStyle name="Hyperlink" xfId="11069" builtinId="8" hidden="1"/>
    <cellStyle name="Hyperlink" xfId="11071" builtinId="8" hidden="1"/>
    <cellStyle name="Hyperlink" xfId="11075" builtinId="8" hidden="1"/>
    <cellStyle name="Hyperlink" xfId="11077" builtinId="8" hidden="1"/>
    <cellStyle name="Hyperlink" xfId="11079" builtinId="8" hidden="1"/>
    <cellStyle name="Hyperlink" xfId="11083" builtinId="8" hidden="1"/>
    <cellStyle name="Hyperlink" xfId="11085" builtinId="8" hidden="1"/>
    <cellStyle name="Hyperlink" xfId="11087" builtinId="8" hidden="1"/>
    <cellStyle name="Hyperlink" xfId="11091" builtinId="8" hidden="1"/>
    <cellStyle name="Hyperlink" xfId="11093" builtinId="8" hidden="1"/>
    <cellStyle name="Hyperlink" xfId="11095" builtinId="8" hidden="1"/>
    <cellStyle name="Hyperlink" xfId="11099" builtinId="8" hidden="1"/>
    <cellStyle name="Hyperlink" xfId="11101" builtinId="8" hidden="1"/>
    <cellStyle name="Hyperlink" xfId="11103" builtinId="8" hidden="1"/>
    <cellStyle name="Hyperlink" xfId="11107" builtinId="8" hidden="1"/>
    <cellStyle name="Hyperlink" xfId="11109" builtinId="8" hidden="1"/>
    <cellStyle name="Hyperlink" xfId="11111" builtinId="8" hidden="1"/>
    <cellStyle name="Hyperlink" xfId="11115" builtinId="8" hidden="1"/>
    <cellStyle name="Hyperlink" xfId="11117" builtinId="8" hidden="1"/>
    <cellStyle name="Hyperlink" xfId="11119" builtinId="8" hidden="1"/>
    <cellStyle name="Hyperlink" xfId="11123" builtinId="8" hidden="1"/>
    <cellStyle name="Hyperlink" xfId="11125" builtinId="8" hidden="1"/>
    <cellStyle name="Hyperlink" xfId="11127" builtinId="8" hidden="1"/>
    <cellStyle name="Hyperlink" xfId="11131" builtinId="8" hidden="1"/>
    <cellStyle name="Hyperlink" xfId="11133" builtinId="8" hidden="1"/>
    <cellStyle name="Hyperlink" xfId="11135" builtinId="8" hidden="1"/>
    <cellStyle name="Hyperlink" xfId="11139" builtinId="8" hidden="1"/>
    <cellStyle name="Hyperlink" xfId="11141" builtinId="8" hidden="1"/>
    <cellStyle name="Hyperlink" xfId="11143" builtinId="8" hidden="1"/>
    <cellStyle name="Hyperlink" xfId="11147" builtinId="8" hidden="1"/>
    <cellStyle name="Hyperlink" xfId="11149" builtinId="8" hidden="1"/>
    <cellStyle name="Hyperlink" xfId="11151" builtinId="8" hidden="1"/>
    <cellStyle name="Hyperlink" xfId="11155" builtinId="8" hidden="1"/>
    <cellStyle name="Hyperlink" xfId="11157" builtinId="8" hidden="1"/>
    <cellStyle name="Hyperlink" xfId="11159" builtinId="8" hidden="1"/>
    <cellStyle name="Hyperlink" xfId="11163" builtinId="8" hidden="1"/>
    <cellStyle name="Hyperlink" xfId="11165" builtinId="8" hidden="1"/>
    <cellStyle name="Hyperlink" xfId="11167" builtinId="8" hidden="1"/>
    <cellStyle name="Hyperlink" xfId="11171" builtinId="8" hidden="1"/>
    <cellStyle name="Hyperlink" xfId="11173" builtinId="8" hidden="1"/>
    <cellStyle name="Hyperlink" xfId="11175" builtinId="8" hidden="1"/>
    <cellStyle name="Hyperlink" xfId="11179" builtinId="8" hidden="1"/>
    <cellStyle name="Hyperlink" xfId="11181" builtinId="8" hidden="1"/>
    <cellStyle name="Hyperlink" xfId="11183" builtinId="8" hidden="1"/>
    <cellStyle name="Hyperlink" xfId="11187" builtinId="8" hidden="1"/>
    <cellStyle name="Hyperlink" xfId="11189" builtinId="8" hidden="1"/>
    <cellStyle name="Hyperlink" xfId="11191" builtinId="8" hidden="1"/>
    <cellStyle name="Hyperlink" xfId="11195" builtinId="8" hidden="1"/>
    <cellStyle name="Hyperlink" xfId="11197" builtinId="8" hidden="1"/>
    <cellStyle name="Hyperlink" xfId="11199" builtinId="8" hidden="1"/>
    <cellStyle name="Hyperlink" xfId="11203" builtinId="8" hidden="1"/>
    <cellStyle name="Hyperlink" xfId="11205" builtinId="8" hidden="1"/>
    <cellStyle name="Hyperlink" xfId="11207" builtinId="8" hidden="1"/>
    <cellStyle name="Hyperlink" xfId="11211" builtinId="8" hidden="1"/>
    <cellStyle name="Hyperlink" xfId="11213" builtinId="8" hidden="1"/>
    <cellStyle name="Hyperlink" xfId="11215" builtinId="8" hidden="1"/>
    <cellStyle name="Hyperlink" xfId="11219" builtinId="8" hidden="1"/>
    <cellStyle name="Hyperlink" xfId="11221" builtinId="8" hidden="1"/>
    <cellStyle name="Hyperlink" xfId="11223" builtinId="8" hidden="1"/>
    <cellStyle name="Hyperlink" xfId="11227" builtinId="8" hidden="1"/>
    <cellStyle name="Hyperlink" xfId="11229" builtinId="8" hidden="1"/>
    <cellStyle name="Hyperlink" xfId="11231" builtinId="8" hidden="1"/>
    <cellStyle name="Hyperlink" xfId="11235" builtinId="8" hidden="1"/>
    <cellStyle name="Hyperlink" xfId="11237" builtinId="8" hidden="1"/>
    <cellStyle name="Hyperlink" xfId="11239" builtinId="8" hidden="1"/>
    <cellStyle name="Hyperlink" xfId="11243" builtinId="8" hidden="1"/>
    <cellStyle name="Hyperlink" xfId="11245" builtinId="8" hidden="1"/>
    <cellStyle name="Hyperlink" xfId="11247" builtinId="8" hidden="1"/>
    <cellStyle name="Hyperlink" xfId="11251" builtinId="8" hidden="1"/>
    <cellStyle name="Hyperlink" xfId="11253" builtinId="8" hidden="1"/>
    <cellStyle name="Hyperlink" xfId="11255" builtinId="8" hidden="1"/>
    <cellStyle name="Hyperlink" xfId="11259" builtinId="8" hidden="1"/>
    <cellStyle name="Hyperlink" xfId="11261" builtinId="8" hidden="1"/>
    <cellStyle name="Hyperlink" xfId="11263" builtinId="8" hidden="1"/>
    <cellStyle name="Hyperlink" xfId="11267" builtinId="8" hidden="1"/>
    <cellStyle name="Hyperlink" xfId="11269" builtinId="8" hidden="1"/>
    <cellStyle name="Hyperlink" xfId="11271" builtinId="8" hidden="1"/>
    <cellStyle name="Hyperlink" xfId="11275" builtinId="8" hidden="1"/>
    <cellStyle name="Hyperlink" xfId="11277" builtinId="8" hidden="1"/>
    <cellStyle name="Hyperlink" xfId="11279" builtinId="8" hidden="1"/>
    <cellStyle name="Hyperlink" xfId="11283" builtinId="8" hidden="1"/>
    <cellStyle name="Hyperlink" xfId="11285" builtinId="8" hidden="1"/>
    <cellStyle name="Hyperlink" xfId="11287" builtinId="8" hidden="1"/>
    <cellStyle name="Hyperlink" xfId="11291" builtinId="8" hidden="1"/>
    <cellStyle name="Hyperlink" xfId="11293" builtinId="8" hidden="1"/>
    <cellStyle name="Hyperlink" xfId="11295" builtinId="8" hidden="1"/>
    <cellStyle name="Hyperlink" xfId="11299" builtinId="8" hidden="1"/>
    <cellStyle name="Hyperlink" xfId="11301" builtinId="8" hidden="1"/>
    <cellStyle name="Hyperlink" xfId="11303" builtinId="8" hidden="1"/>
    <cellStyle name="Hyperlink" xfId="11307" builtinId="8" hidden="1"/>
    <cellStyle name="Hyperlink" xfId="11309" builtinId="8" hidden="1"/>
    <cellStyle name="Hyperlink" xfId="11311" builtinId="8" hidden="1"/>
    <cellStyle name="Hyperlink" xfId="11315" builtinId="8" hidden="1"/>
    <cellStyle name="Hyperlink" xfId="11317" builtinId="8" hidden="1"/>
    <cellStyle name="Hyperlink" xfId="11319" builtinId="8" hidden="1"/>
    <cellStyle name="Hyperlink" xfId="11323" builtinId="8" hidden="1"/>
    <cellStyle name="Hyperlink" xfId="11325" builtinId="8" hidden="1"/>
    <cellStyle name="Hyperlink" xfId="11327" builtinId="8" hidden="1"/>
    <cellStyle name="Hyperlink" xfId="11331" builtinId="8" hidden="1"/>
    <cellStyle name="Hyperlink" xfId="11333" builtinId="8" hidden="1"/>
    <cellStyle name="Hyperlink" xfId="11335" builtinId="8" hidden="1"/>
    <cellStyle name="Hyperlink" xfId="11339" builtinId="8" hidden="1"/>
    <cellStyle name="Hyperlink" xfId="11341" builtinId="8" hidden="1"/>
    <cellStyle name="Hyperlink" xfId="11343" builtinId="8" hidden="1"/>
    <cellStyle name="Hyperlink" xfId="11347" builtinId="8" hidden="1"/>
    <cellStyle name="Hyperlink" xfId="11349" builtinId="8" hidden="1"/>
    <cellStyle name="Hyperlink" xfId="11351" builtinId="8" hidden="1"/>
    <cellStyle name="Hyperlink" xfId="11355" builtinId="8" hidden="1"/>
    <cellStyle name="Hyperlink" xfId="11357" builtinId="8" hidden="1"/>
    <cellStyle name="Hyperlink" xfId="11359" builtinId="8" hidden="1"/>
    <cellStyle name="Hyperlink" xfId="11363" builtinId="8" hidden="1"/>
    <cellStyle name="Hyperlink" xfId="11365" builtinId="8" hidden="1"/>
    <cellStyle name="Hyperlink" xfId="11367" builtinId="8" hidden="1"/>
    <cellStyle name="Hyperlink" xfId="11371" builtinId="8" hidden="1"/>
    <cellStyle name="Hyperlink" xfId="11373" builtinId="8" hidden="1"/>
    <cellStyle name="Hyperlink" xfId="11375" builtinId="8" hidden="1"/>
    <cellStyle name="Hyperlink" xfId="11379" builtinId="8" hidden="1"/>
    <cellStyle name="Hyperlink" xfId="11381" builtinId="8" hidden="1"/>
    <cellStyle name="Hyperlink" xfId="11383" builtinId="8" hidden="1"/>
    <cellStyle name="Hyperlink" xfId="11387" builtinId="8" hidden="1"/>
    <cellStyle name="Hyperlink" xfId="11389" builtinId="8" hidden="1"/>
    <cellStyle name="Hyperlink" xfId="11391" builtinId="8" hidden="1"/>
    <cellStyle name="Hyperlink" xfId="11395" builtinId="8" hidden="1"/>
    <cellStyle name="Hyperlink" xfId="11397" builtinId="8" hidden="1"/>
    <cellStyle name="Hyperlink" xfId="11399" builtinId="8" hidden="1"/>
    <cellStyle name="Hyperlink" xfId="11403" builtinId="8" hidden="1"/>
    <cellStyle name="Hyperlink" xfId="11405" builtinId="8" hidden="1"/>
    <cellStyle name="Hyperlink" xfId="11407" builtinId="8" hidden="1"/>
    <cellStyle name="Hyperlink" xfId="11411" builtinId="8" hidden="1"/>
    <cellStyle name="Hyperlink" xfId="11413" builtinId="8" hidden="1"/>
    <cellStyle name="Hyperlink" xfId="11415" builtinId="8" hidden="1"/>
    <cellStyle name="Hyperlink" xfId="11419" builtinId="8" hidden="1"/>
    <cellStyle name="Hyperlink" xfId="11421" builtinId="8" hidden="1"/>
    <cellStyle name="Hyperlink" xfId="11423" builtinId="8" hidden="1"/>
    <cellStyle name="Hyperlink" xfId="11427" builtinId="8" hidden="1"/>
    <cellStyle name="Hyperlink" xfId="11429" builtinId="8" hidden="1"/>
    <cellStyle name="Hyperlink" xfId="11431" builtinId="8" hidden="1"/>
    <cellStyle name="Hyperlink" xfId="11435" builtinId="8" hidden="1"/>
    <cellStyle name="Hyperlink" xfId="11437" builtinId="8" hidden="1"/>
    <cellStyle name="Hyperlink" xfId="11439" builtinId="8" hidden="1"/>
    <cellStyle name="Hyperlink" xfId="11443" builtinId="8" hidden="1"/>
    <cellStyle name="Hyperlink" xfId="11445" builtinId="8" hidden="1"/>
    <cellStyle name="Hyperlink" xfId="11447" builtinId="8" hidden="1"/>
    <cellStyle name="Hyperlink" xfId="11451" builtinId="8" hidden="1"/>
    <cellStyle name="Hyperlink" xfId="11453" builtinId="8" hidden="1"/>
    <cellStyle name="Hyperlink" xfId="11455" builtinId="8" hidden="1"/>
    <cellStyle name="Hyperlink" xfId="11459" builtinId="8" hidden="1"/>
    <cellStyle name="Hyperlink" xfId="11461" builtinId="8" hidden="1"/>
    <cellStyle name="Hyperlink" xfId="11463" builtinId="8" hidden="1"/>
    <cellStyle name="Hyperlink" xfId="11467" builtinId="8" hidden="1"/>
    <cellStyle name="Hyperlink" xfId="11469" builtinId="8" hidden="1"/>
    <cellStyle name="Hyperlink" xfId="11471" builtinId="8" hidden="1"/>
    <cellStyle name="Hyperlink" xfId="11475" builtinId="8" hidden="1"/>
    <cellStyle name="Hyperlink" xfId="11477" builtinId="8" hidden="1"/>
    <cellStyle name="Hyperlink" xfId="11479" builtinId="8" hidden="1"/>
    <cellStyle name="Hyperlink" xfId="11483" builtinId="8" hidden="1"/>
    <cellStyle name="Hyperlink" xfId="11485" builtinId="8" hidden="1"/>
    <cellStyle name="Hyperlink" xfId="11487" builtinId="8" hidden="1"/>
    <cellStyle name="Hyperlink" xfId="11491" builtinId="8" hidden="1"/>
    <cellStyle name="Hyperlink" xfId="11493" builtinId="8" hidden="1"/>
    <cellStyle name="Hyperlink" xfId="11495" builtinId="8" hidden="1"/>
    <cellStyle name="Hyperlink" xfId="11499" builtinId="8" hidden="1"/>
    <cellStyle name="Hyperlink" xfId="11501" builtinId="8" hidden="1"/>
    <cellStyle name="Hyperlink" xfId="11503" builtinId="8" hidden="1"/>
    <cellStyle name="Hyperlink" xfId="11507" builtinId="8" hidden="1"/>
    <cellStyle name="Hyperlink" xfId="11509" builtinId="8" hidden="1"/>
    <cellStyle name="Hyperlink" xfId="11511" builtinId="8" hidden="1"/>
    <cellStyle name="Hyperlink" xfId="11515" builtinId="8" hidden="1"/>
    <cellStyle name="Hyperlink" xfId="11517" builtinId="8" hidden="1"/>
    <cellStyle name="Hyperlink" xfId="11519" builtinId="8" hidden="1"/>
    <cellStyle name="Hyperlink" xfId="11523" builtinId="8" hidden="1"/>
    <cellStyle name="Hyperlink" xfId="11525" builtinId="8" hidden="1"/>
    <cellStyle name="Hyperlink" xfId="11527" builtinId="8" hidden="1"/>
    <cellStyle name="Hyperlink" xfId="11531" builtinId="8" hidden="1"/>
    <cellStyle name="Hyperlink" xfId="11533" builtinId="8" hidden="1"/>
    <cellStyle name="Hyperlink" xfId="11535" builtinId="8" hidden="1"/>
    <cellStyle name="Hyperlink" xfId="11539" builtinId="8" hidden="1"/>
    <cellStyle name="Hyperlink" xfId="11541" builtinId="8" hidden="1"/>
    <cellStyle name="Hyperlink" xfId="11543" builtinId="8" hidden="1"/>
    <cellStyle name="Hyperlink" xfId="11547" builtinId="8" hidden="1"/>
    <cellStyle name="Hyperlink" xfId="11549" builtinId="8" hidden="1"/>
    <cellStyle name="Hyperlink" xfId="11551" builtinId="8" hidden="1"/>
    <cellStyle name="Hyperlink" xfId="11555" builtinId="8" hidden="1"/>
    <cellStyle name="Hyperlink" xfId="11557" builtinId="8" hidden="1"/>
    <cellStyle name="Hyperlink" xfId="11559" builtinId="8" hidden="1"/>
    <cellStyle name="Hyperlink" xfId="11563" builtinId="8" hidden="1"/>
    <cellStyle name="Hyperlink" xfId="11565" builtinId="8" hidden="1"/>
    <cellStyle name="Hyperlink" xfId="11567" builtinId="8" hidden="1"/>
    <cellStyle name="Hyperlink" xfId="11571" builtinId="8" hidden="1"/>
    <cellStyle name="Hyperlink" xfId="11573" builtinId="8" hidden="1"/>
    <cellStyle name="Hyperlink" xfId="11575" builtinId="8" hidden="1"/>
    <cellStyle name="Hyperlink" xfId="11579" builtinId="8" hidden="1"/>
    <cellStyle name="Hyperlink" xfId="11581" builtinId="8" hidden="1"/>
    <cellStyle name="Hyperlink" xfId="11583" builtinId="8" hidden="1"/>
    <cellStyle name="Hyperlink" xfId="11587" builtinId="8" hidden="1"/>
    <cellStyle name="Hyperlink" xfId="11589" builtinId="8" hidden="1"/>
    <cellStyle name="Hyperlink" xfId="11591" builtinId="8" hidden="1"/>
    <cellStyle name="Hyperlink" xfId="11595" builtinId="8" hidden="1"/>
    <cellStyle name="Hyperlink" xfId="11597" builtinId="8" hidden="1"/>
    <cellStyle name="Hyperlink" xfId="11599" builtinId="8" hidden="1"/>
    <cellStyle name="Hyperlink" xfId="11603" builtinId="8" hidden="1"/>
    <cellStyle name="Hyperlink" xfId="11605" builtinId="8" hidden="1"/>
    <cellStyle name="Hyperlink" xfId="11607" builtinId="8" hidden="1"/>
    <cellStyle name="Hyperlink" xfId="11611" builtinId="8" hidden="1"/>
    <cellStyle name="Hyperlink" xfId="11613" builtinId="8" hidden="1"/>
    <cellStyle name="Hyperlink" xfId="11615" builtinId="8" hidden="1"/>
    <cellStyle name="Hyperlink" xfId="11619" builtinId="8" hidden="1"/>
    <cellStyle name="Hyperlink" xfId="11621" builtinId="8" hidden="1"/>
    <cellStyle name="Hyperlink" xfId="11623" builtinId="8" hidden="1"/>
    <cellStyle name="Hyperlink" xfId="11627" builtinId="8" hidden="1"/>
    <cellStyle name="Hyperlink" xfId="11629" builtinId="8" hidden="1"/>
    <cellStyle name="Hyperlink" xfId="11631" builtinId="8" hidden="1"/>
    <cellStyle name="Hyperlink" xfId="11635" builtinId="8" hidden="1"/>
    <cellStyle name="Hyperlink" xfId="11637" builtinId="8" hidden="1"/>
    <cellStyle name="Hyperlink" xfId="11639" builtinId="8" hidden="1"/>
    <cellStyle name="Hyperlink" xfId="11643" builtinId="8" hidden="1"/>
    <cellStyle name="Hyperlink" xfId="11645" builtinId="8" hidden="1"/>
    <cellStyle name="Hyperlink" xfId="11647" builtinId="8" hidden="1"/>
    <cellStyle name="Hyperlink" xfId="11651" builtinId="8" hidden="1"/>
    <cellStyle name="Hyperlink" xfId="11653" builtinId="8" hidden="1"/>
    <cellStyle name="Hyperlink" xfId="11655" builtinId="8" hidden="1"/>
    <cellStyle name="Hyperlink" xfId="11659" builtinId="8" hidden="1"/>
    <cellStyle name="Hyperlink" xfId="11661" builtinId="8" hidden="1"/>
    <cellStyle name="Hyperlink" xfId="11663" builtinId="8" hidden="1"/>
    <cellStyle name="Hyperlink" xfId="11667" builtinId="8" hidden="1"/>
    <cellStyle name="Hyperlink" xfId="11669" builtinId="8" hidden="1"/>
    <cellStyle name="Hyperlink" xfId="11671" builtinId="8" hidden="1"/>
    <cellStyle name="Hyperlink" xfId="11675" builtinId="8" hidden="1"/>
    <cellStyle name="Hyperlink" xfId="11677" builtinId="8" hidden="1"/>
    <cellStyle name="Hyperlink" xfId="11679" builtinId="8" hidden="1"/>
    <cellStyle name="Hyperlink" xfId="11683" builtinId="8" hidden="1"/>
    <cellStyle name="Hyperlink" xfId="11685" builtinId="8" hidden="1"/>
    <cellStyle name="Hyperlink" xfId="11687" builtinId="8" hidden="1"/>
    <cellStyle name="Hyperlink" xfId="11691" builtinId="8" hidden="1"/>
    <cellStyle name="Hyperlink" xfId="11693" builtinId="8" hidden="1"/>
    <cellStyle name="Hyperlink" xfId="11695" builtinId="8" hidden="1"/>
    <cellStyle name="Hyperlink" xfId="11699" builtinId="8" hidden="1"/>
    <cellStyle name="Hyperlink" xfId="11701" builtinId="8" hidden="1"/>
    <cellStyle name="Hyperlink" xfId="11703" builtinId="8" hidden="1"/>
    <cellStyle name="Hyperlink" xfId="11707" builtinId="8" hidden="1"/>
    <cellStyle name="Hyperlink" xfId="11709" builtinId="8" hidden="1"/>
    <cellStyle name="Hyperlink" xfId="11711" builtinId="8" hidden="1"/>
    <cellStyle name="Hyperlink" xfId="11715" builtinId="8" hidden="1"/>
    <cellStyle name="Hyperlink" xfId="11717" builtinId="8" hidden="1"/>
    <cellStyle name="Hyperlink" xfId="11719" builtinId="8" hidden="1"/>
    <cellStyle name="Hyperlink" xfId="11723" builtinId="8" hidden="1"/>
    <cellStyle name="Hyperlink" xfId="11725" builtinId="8" hidden="1"/>
    <cellStyle name="Hyperlink" xfId="11727" builtinId="8" hidden="1"/>
    <cellStyle name="Hyperlink" xfId="11731" builtinId="8" hidden="1"/>
    <cellStyle name="Hyperlink" xfId="11733" builtinId="8" hidden="1"/>
    <cellStyle name="Hyperlink" xfId="11735" builtinId="8" hidden="1"/>
    <cellStyle name="Hyperlink" xfId="11739" builtinId="8" hidden="1"/>
    <cellStyle name="Hyperlink" xfId="11741" builtinId="8" hidden="1"/>
    <cellStyle name="Hyperlink" xfId="11743" builtinId="8" hidden="1"/>
    <cellStyle name="Hyperlink" xfId="11747" builtinId="8" hidden="1"/>
    <cellStyle name="Hyperlink" xfId="11749" builtinId="8" hidden="1"/>
    <cellStyle name="Hyperlink" xfId="11751" builtinId="8" hidden="1"/>
    <cellStyle name="Hyperlink" xfId="11755" builtinId="8" hidden="1"/>
    <cellStyle name="Hyperlink" xfId="11757" builtinId="8" hidden="1"/>
    <cellStyle name="Hyperlink" xfId="11759" builtinId="8" hidden="1"/>
    <cellStyle name="Hyperlink" xfId="11763" builtinId="8" hidden="1"/>
    <cellStyle name="Hyperlink" xfId="11765" builtinId="8" hidden="1"/>
    <cellStyle name="Hyperlink" xfId="11767" builtinId="8" hidden="1"/>
    <cellStyle name="Hyperlink" xfId="11771" builtinId="8" hidden="1"/>
    <cellStyle name="Hyperlink" xfId="11773" builtinId="8" hidden="1"/>
    <cellStyle name="Hyperlink" xfId="11775" builtinId="8" hidden="1"/>
    <cellStyle name="Hyperlink" xfId="11779" builtinId="8" hidden="1"/>
    <cellStyle name="Hyperlink" xfId="11781" builtinId="8" hidden="1"/>
    <cellStyle name="Hyperlink" xfId="11783" builtinId="8" hidden="1"/>
    <cellStyle name="Hyperlink" xfId="11787" builtinId="8" hidden="1"/>
    <cellStyle name="Hyperlink" xfId="11789" builtinId="8" hidden="1"/>
    <cellStyle name="Hyperlink" xfId="11791" builtinId="8" hidden="1"/>
    <cellStyle name="Hyperlink" xfId="11795" builtinId="8" hidden="1"/>
    <cellStyle name="Hyperlink" xfId="11797" builtinId="8" hidden="1"/>
    <cellStyle name="Hyperlink" xfId="11799" builtinId="8" hidden="1"/>
    <cellStyle name="Hyperlink" xfId="11803" builtinId="8" hidden="1"/>
    <cellStyle name="Hyperlink" xfId="11805" builtinId="8" hidden="1"/>
    <cellStyle name="Hyperlink" xfId="11807" builtinId="8" hidden="1"/>
    <cellStyle name="Hyperlink" xfId="11811" builtinId="8" hidden="1"/>
    <cellStyle name="Hyperlink" xfId="11813" builtinId="8" hidden="1"/>
    <cellStyle name="Hyperlink" xfId="11815" builtinId="8" hidden="1"/>
    <cellStyle name="Hyperlink" xfId="11819" builtinId="8" hidden="1"/>
    <cellStyle name="Hyperlink" xfId="11821" builtinId="8" hidden="1"/>
    <cellStyle name="Hyperlink" xfId="11823" builtinId="8" hidden="1"/>
    <cellStyle name="Hyperlink" xfId="11827" builtinId="8" hidden="1"/>
    <cellStyle name="Hyperlink" xfId="11829" builtinId="8" hidden="1"/>
    <cellStyle name="Hyperlink" xfId="11831" builtinId="8" hidden="1"/>
    <cellStyle name="Hyperlink" xfId="11835" builtinId="8" hidden="1"/>
    <cellStyle name="Hyperlink" xfId="11837" builtinId="8" hidden="1"/>
    <cellStyle name="Hyperlink" xfId="11839" builtinId="8" hidden="1"/>
    <cellStyle name="Hyperlink" xfId="11843" builtinId="8" hidden="1"/>
    <cellStyle name="Hyperlink" xfId="11845" builtinId="8" hidden="1"/>
    <cellStyle name="Hyperlink" xfId="11847" builtinId="8" hidden="1"/>
    <cellStyle name="Hyperlink" xfId="11851" builtinId="8" hidden="1"/>
    <cellStyle name="Hyperlink" xfId="11853" builtinId="8" hidden="1"/>
    <cellStyle name="Hyperlink" xfId="11855" builtinId="8" hidden="1"/>
    <cellStyle name="Hyperlink" xfId="11859" builtinId="8" hidden="1"/>
    <cellStyle name="Hyperlink" xfId="11861" builtinId="8" hidden="1"/>
    <cellStyle name="Hyperlink" xfId="11863" builtinId="8" hidden="1"/>
    <cellStyle name="Hyperlink" xfId="11867" builtinId="8" hidden="1"/>
    <cellStyle name="Hyperlink" xfId="11869" builtinId="8" hidden="1"/>
    <cellStyle name="Hyperlink" xfId="11871" builtinId="8" hidden="1"/>
    <cellStyle name="Hyperlink" xfId="11875" builtinId="8" hidden="1"/>
    <cellStyle name="Hyperlink" xfId="11877" builtinId="8" hidden="1"/>
    <cellStyle name="Hyperlink" xfId="11879" builtinId="8" hidden="1"/>
    <cellStyle name="Hyperlink" xfId="11883" builtinId="8" hidden="1"/>
    <cellStyle name="Hyperlink" xfId="11885" builtinId="8" hidden="1"/>
    <cellStyle name="Hyperlink" xfId="11887" builtinId="8" hidden="1"/>
    <cellStyle name="Hyperlink" xfId="11891" builtinId="8" hidden="1"/>
    <cellStyle name="Hyperlink" xfId="8711" builtinId="8" hidden="1"/>
    <cellStyle name="Hyperlink" xfId="6154" builtinId="8" hidden="1"/>
    <cellStyle name="Hyperlink" xfId="5929" builtinId="8" hidden="1"/>
    <cellStyle name="Hyperlink" xfId="11900" builtinId="8" hidden="1"/>
    <cellStyle name="Hyperlink" xfId="11902" builtinId="8" hidden="1"/>
    <cellStyle name="Hyperlink" xfId="11910" builtinId="8" hidden="1"/>
    <cellStyle name="Hyperlink" xfId="11912" builtinId="8" hidden="1"/>
    <cellStyle name="Hyperlink" xfId="6488" builtinId="8" hidden="1"/>
    <cellStyle name="Hyperlink" xfId="11924" builtinId="8" hidden="1"/>
    <cellStyle name="Hyperlink" xfId="11938" builtinId="8" hidden="1"/>
    <cellStyle name="Hyperlink" xfId="11940" builtinId="8" hidden="1"/>
    <cellStyle name="Hyperlink" xfId="11944" builtinId="8" hidden="1"/>
    <cellStyle name="Hyperlink" xfId="11946" builtinId="8" hidden="1"/>
    <cellStyle name="Hyperlink" xfId="11948" builtinId="8" hidden="1"/>
    <cellStyle name="Hyperlink" xfId="11952" builtinId="8" hidden="1"/>
    <cellStyle name="Hyperlink" xfId="11954" builtinId="8" hidden="1"/>
    <cellStyle name="Hyperlink" xfId="11956" builtinId="8" hidden="1"/>
    <cellStyle name="Hyperlink" xfId="11960" builtinId="8" hidden="1"/>
    <cellStyle name="Hyperlink" xfId="11962" builtinId="8" hidden="1"/>
    <cellStyle name="Hyperlink" xfId="11964" builtinId="8" hidden="1"/>
    <cellStyle name="Hyperlink" xfId="11968" builtinId="8" hidden="1"/>
    <cellStyle name="Hyperlink" xfId="11970" builtinId="8" hidden="1"/>
    <cellStyle name="Hyperlink" xfId="11972" builtinId="8" hidden="1"/>
    <cellStyle name="Hyperlink" xfId="11976" builtinId="8" hidden="1"/>
    <cellStyle name="Hyperlink" xfId="11978" builtinId="8" hidden="1"/>
    <cellStyle name="Hyperlink" xfId="11980" builtinId="8" hidden="1"/>
    <cellStyle name="Hyperlink" xfId="11984" builtinId="8" hidden="1"/>
    <cellStyle name="Hyperlink" xfId="11986" builtinId="8" hidden="1"/>
    <cellStyle name="Hyperlink" xfId="11988" builtinId="8" hidden="1"/>
    <cellStyle name="Hyperlink" xfId="11992" builtinId="8" hidden="1"/>
    <cellStyle name="Hyperlink" xfId="11994" builtinId="8" hidden="1"/>
    <cellStyle name="Hyperlink" xfId="11996" builtinId="8" hidden="1"/>
    <cellStyle name="Hyperlink" xfId="12000" builtinId="8" hidden="1"/>
    <cellStyle name="Hyperlink" xfId="12002" builtinId="8" hidden="1"/>
    <cellStyle name="Hyperlink" xfId="12004" builtinId="8" hidden="1"/>
    <cellStyle name="Hyperlink" xfId="12008" builtinId="8" hidden="1"/>
    <cellStyle name="Hyperlink" xfId="12010" builtinId="8" hidden="1"/>
    <cellStyle name="Hyperlink" xfId="12012" builtinId="8" hidden="1"/>
    <cellStyle name="Hyperlink" xfId="12016" builtinId="8" hidden="1"/>
    <cellStyle name="Hyperlink" xfId="12018" builtinId="8" hidden="1"/>
    <cellStyle name="Hyperlink" xfId="12020" builtinId="8" hidden="1"/>
    <cellStyle name="Hyperlink" xfId="12024" builtinId="8" hidden="1"/>
    <cellStyle name="Hyperlink" xfId="12026" builtinId="8" hidden="1"/>
    <cellStyle name="Hyperlink" xfId="12028" builtinId="8" hidden="1"/>
    <cellStyle name="Hyperlink" xfId="12032" builtinId="8" hidden="1"/>
    <cellStyle name="Hyperlink" xfId="12034" builtinId="8" hidden="1"/>
    <cellStyle name="Hyperlink" xfId="12036" builtinId="8" hidden="1"/>
    <cellStyle name="Hyperlink" xfId="12040" builtinId="8" hidden="1"/>
    <cellStyle name="Hyperlink" xfId="12042" builtinId="8" hidden="1"/>
    <cellStyle name="Hyperlink" xfId="12044" builtinId="8" hidden="1"/>
    <cellStyle name="Hyperlink" xfId="12048" builtinId="8" hidden="1"/>
    <cellStyle name="Hyperlink" xfId="12050" builtinId="8" hidden="1"/>
    <cellStyle name="Hyperlink" xfId="12052" builtinId="8" hidden="1"/>
    <cellStyle name="Hyperlink" xfId="12056" builtinId="8" hidden="1"/>
    <cellStyle name="Hyperlink" xfId="12058" builtinId="8" hidden="1"/>
    <cellStyle name="Hyperlink" xfId="12060" builtinId="8" hidden="1"/>
    <cellStyle name="Hyperlink" xfId="12064" builtinId="8" hidden="1"/>
    <cellStyle name="Hyperlink" xfId="12066" builtinId="8" hidden="1"/>
    <cellStyle name="Hyperlink" xfId="12068" builtinId="8" hidden="1"/>
    <cellStyle name="Hyperlink" xfId="12072" builtinId="8" hidden="1"/>
    <cellStyle name="Hyperlink" xfId="12074" builtinId="8" hidden="1"/>
    <cellStyle name="Hyperlink" xfId="12076" builtinId="8" hidden="1"/>
    <cellStyle name="Hyperlink" xfId="12080" builtinId="8" hidden="1"/>
    <cellStyle name="Hyperlink" xfId="12082" builtinId="8" hidden="1"/>
    <cellStyle name="Hyperlink" xfId="12078" builtinId="8" hidden="1"/>
    <cellStyle name="Hyperlink" xfId="12070" builtinId="8" hidden="1"/>
    <cellStyle name="Hyperlink" xfId="12062" builtinId="8" hidden="1"/>
    <cellStyle name="Hyperlink" xfId="12054" builtinId="8" hidden="1"/>
    <cellStyle name="Hyperlink" xfId="12046" builtinId="8" hidden="1"/>
    <cellStyle name="Hyperlink" xfId="12038" builtinId="8" hidden="1"/>
    <cellStyle name="Hyperlink" xfId="12030" builtinId="8" hidden="1"/>
    <cellStyle name="Hyperlink" xfId="12022" builtinId="8" hidden="1"/>
    <cellStyle name="Hyperlink" xfId="12014" builtinId="8" hidden="1"/>
    <cellStyle name="Hyperlink" xfId="12006" builtinId="8" hidden="1"/>
    <cellStyle name="Hyperlink" xfId="11998" builtinId="8" hidden="1"/>
    <cellStyle name="Hyperlink" xfId="11990" builtinId="8" hidden="1"/>
    <cellStyle name="Hyperlink" xfId="11982" builtinId="8" hidden="1"/>
    <cellStyle name="Hyperlink" xfId="11974" builtinId="8" hidden="1"/>
    <cellStyle name="Hyperlink" xfId="11966" builtinId="8" hidden="1"/>
    <cellStyle name="Hyperlink" xfId="11958" builtinId="8" hidden="1"/>
    <cellStyle name="Hyperlink" xfId="11950" builtinId="8" hidden="1"/>
    <cellStyle name="Hyperlink" xfId="11942" builtinId="8" hidden="1"/>
    <cellStyle name="Hyperlink" xfId="11914" builtinId="8" hidden="1"/>
    <cellStyle name="Hyperlink" xfId="11908" builtinId="8" hidden="1"/>
    <cellStyle name="Hyperlink" xfId="6225" builtinId="8" hidden="1"/>
    <cellStyle name="Hyperlink" xfId="11889" builtinId="8" hidden="1"/>
    <cellStyle name="Hyperlink" xfId="11881" builtinId="8" hidden="1"/>
    <cellStyle name="Hyperlink" xfId="11873" builtinId="8" hidden="1"/>
    <cellStyle name="Hyperlink" xfId="11865" builtinId="8" hidden="1"/>
    <cellStyle name="Hyperlink" xfId="11857" builtinId="8" hidden="1"/>
    <cellStyle name="Hyperlink" xfId="11849" builtinId="8" hidden="1"/>
    <cellStyle name="Hyperlink" xfId="11841" builtinId="8" hidden="1"/>
    <cellStyle name="Hyperlink" xfId="11833" builtinId="8" hidden="1"/>
    <cellStyle name="Hyperlink" xfId="11825" builtinId="8" hidden="1"/>
    <cellStyle name="Hyperlink" xfId="11817" builtinId="8" hidden="1"/>
    <cellStyle name="Hyperlink" xfId="11809" builtinId="8" hidden="1"/>
    <cellStyle name="Hyperlink" xfId="11801" builtinId="8" hidden="1"/>
    <cellStyle name="Hyperlink" xfId="11793" builtinId="8" hidden="1"/>
    <cellStyle name="Hyperlink" xfId="11785" builtinId="8" hidden="1"/>
    <cellStyle name="Hyperlink" xfId="11777" builtinId="8" hidden="1"/>
    <cellStyle name="Hyperlink" xfId="11769" builtinId="8" hidden="1"/>
    <cellStyle name="Hyperlink" xfId="11761" builtinId="8" hidden="1"/>
    <cellStyle name="Hyperlink" xfId="11753" builtinId="8" hidden="1"/>
    <cellStyle name="Hyperlink" xfId="11745" builtinId="8" hidden="1"/>
    <cellStyle name="Hyperlink" xfId="11737" builtinId="8" hidden="1"/>
    <cellStyle name="Hyperlink" xfId="11729" builtinId="8" hidden="1"/>
    <cellStyle name="Hyperlink" xfId="11721" builtinId="8" hidden="1"/>
    <cellStyle name="Hyperlink" xfId="11713" builtinId="8" hidden="1"/>
    <cellStyle name="Hyperlink" xfId="11705" builtinId="8" hidden="1"/>
    <cellStyle name="Hyperlink" xfId="11697" builtinId="8" hidden="1"/>
    <cellStyle name="Hyperlink" xfId="11689" builtinId="8" hidden="1"/>
    <cellStyle name="Hyperlink" xfId="11681" builtinId="8" hidden="1"/>
    <cellStyle name="Hyperlink" xfId="11673" builtinId="8" hidden="1"/>
    <cellStyle name="Hyperlink" xfId="11665" builtinId="8" hidden="1"/>
    <cellStyle name="Hyperlink" xfId="11657" builtinId="8" hidden="1"/>
    <cellStyle name="Hyperlink" xfId="11649" builtinId="8" hidden="1"/>
    <cellStyle name="Hyperlink" xfId="11641" builtinId="8" hidden="1"/>
    <cellStyle name="Hyperlink" xfId="11633" builtinId="8" hidden="1"/>
    <cellStyle name="Hyperlink" xfId="11625" builtinId="8" hidden="1"/>
    <cellStyle name="Hyperlink" xfId="11617" builtinId="8" hidden="1"/>
    <cellStyle name="Hyperlink" xfId="11609" builtinId="8" hidden="1"/>
    <cellStyle name="Hyperlink" xfId="11601" builtinId="8" hidden="1"/>
    <cellStyle name="Hyperlink" xfId="11593" builtinId="8" hidden="1"/>
    <cellStyle name="Hyperlink" xfId="11585" builtinId="8" hidden="1"/>
    <cellStyle name="Hyperlink" xfId="11577" builtinId="8" hidden="1"/>
    <cellStyle name="Hyperlink" xfId="11569" builtinId="8" hidden="1"/>
    <cellStyle name="Hyperlink" xfId="11561" builtinId="8" hidden="1"/>
    <cellStyle name="Hyperlink" xfId="11553" builtinId="8" hidden="1"/>
    <cellStyle name="Hyperlink" xfId="11545" builtinId="8" hidden="1"/>
    <cellStyle name="Hyperlink" xfId="11537" builtinId="8" hidden="1"/>
    <cellStyle name="Hyperlink" xfId="11529" builtinId="8" hidden="1"/>
    <cellStyle name="Hyperlink" xfId="11521" builtinId="8" hidden="1"/>
    <cellStyle name="Hyperlink" xfId="11513" builtinId="8" hidden="1"/>
    <cellStyle name="Hyperlink" xfId="11505" builtinId="8" hidden="1"/>
    <cellStyle name="Hyperlink" xfId="11497" builtinId="8" hidden="1"/>
    <cellStyle name="Hyperlink" xfId="11489" builtinId="8" hidden="1"/>
    <cellStyle name="Hyperlink" xfId="11481" builtinId="8" hidden="1"/>
    <cellStyle name="Hyperlink" xfId="11473" builtinId="8" hidden="1"/>
    <cellStyle name="Hyperlink" xfId="11465" builtinId="8" hidden="1"/>
    <cellStyle name="Hyperlink" xfId="11457" builtinId="8" hidden="1"/>
    <cellStyle name="Hyperlink" xfId="11449" builtinId="8" hidden="1"/>
    <cellStyle name="Hyperlink" xfId="11441" builtinId="8" hidden="1"/>
    <cellStyle name="Hyperlink" xfId="11433" builtinId="8" hidden="1"/>
    <cellStyle name="Hyperlink" xfId="11425" builtinId="8" hidden="1"/>
    <cellStyle name="Hyperlink" xfId="11417" builtinId="8" hidden="1"/>
    <cellStyle name="Hyperlink" xfId="11409" builtinId="8" hidden="1"/>
    <cellStyle name="Hyperlink" xfId="11401" builtinId="8" hidden="1"/>
    <cellStyle name="Hyperlink" xfId="11393" builtinId="8" hidden="1"/>
    <cellStyle name="Hyperlink" xfId="11385" builtinId="8" hidden="1"/>
    <cellStyle name="Hyperlink" xfId="11377" builtinId="8" hidden="1"/>
    <cellStyle name="Hyperlink" xfId="11369" builtinId="8" hidden="1"/>
    <cellStyle name="Hyperlink" xfId="11361" builtinId="8" hidden="1"/>
    <cellStyle name="Hyperlink" xfId="11353" builtinId="8" hidden="1"/>
    <cellStyle name="Hyperlink" xfId="11345" builtinId="8" hidden="1"/>
    <cellStyle name="Hyperlink" xfId="11337" builtinId="8" hidden="1"/>
    <cellStyle name="Hyperlink" xfId="11329" builtinId="8" hidden="1"/>
    <cellStyle name="Hyperlink" xfId="11321" builtinId="8" hidden="1"/>
    <cellStyle name="Hyperlink" xfId="11313" builtinId="8" hidden="1"/>
    <cellStyle name="Hyperlink" xfId="11305" builtinId="8" hidden="1"/>
    <cellStyle name="Hyperlink" xfId="11297" builtinId="8" hidden="1"/>
    <cellStyle name="Hyperlink" xfId="11289" builtinId="8" hidden="1"/>
    <cellStyle name="Hyperlink" xfId="11281" builtinId="8" hidden="1"/>
    <cellStyle name="Hyperlink" xfId="11273" builtinId="8" hidden="1"/>
    <cellStyle name="Hyperlink" xfId="11265" builtinId="8" hidden="1"/>
    <cellStyle name="Hyperlink" xfId="11257" builtinId="8" hidden="1"/>
    <cellStyle name="Hyperlink" xfId="11249" builtinId="8" hidden="1"/>
    <cellStyle name="Hyperlink" xfId="11241" builtinId="8" hidden="1"/>
    <cellStyle name="Hyperlink" xfId="11233" builtinId="8" hidden="1"/>
    <cellStyle name="Hyperlink" xfId="11225" builtinId="8" hidden="1"/>
    <cellStyle name="Hyperlink" xfId="11217" builtinId="8" hidden="1"/>
    <cellStyle name="Hyperlink" xfId="11209" builtinId="8" hidden="1"/>
    <cellStyle name="Hyperlink" xfId="11201" builtinId="8" hidden="1"/>
    <cellStyle name="Hyperlink" xfId="11193" builtinId="8" hidden="1"/>
    <cellStyle name="Hyperlink" xfId="11185" builtinId="8" hidden="1"/>
    <cellStyle name="Hyperlink" xfId="11177" builtinId="8" hidden="1"/>
    <cellStyle name="Hyperlink" xfId="11169" builtinId="8" hidden="1"/>
    <cellStyle name="Hyperlink" xfId="11161" builtinId="8" hidden="1"/>
    <cellStyle name="Hyperlink" xfId="11153" builtinId="8" hidden="1"/>
    <cellStyle name="Hyperlink" xfId="11145" builtinId="8" hidden="1"/>
    <cellStyle name="Hyperlink" xfId="11137" builtinId="8" hidden="1"/>
    <cellStyle name="Hyperlink" xfId="11129" builtinId="8" hidden="1"/>
    <cellStyle name="Hyperlink" xfId="11121" builtinId="8" hidden="1"/>
    <cellStyle name="Hyperlink" xfId="11113" builtinId="8" hidden="1"/>
    <cellStyle name="Hyperlink" xfId="11105" builtinId="8" hidden="1"/>
    <cellStyle name="Hyperlink" xfId="11097" builtinId="8" hidden="1"/>
    <cellStyle name="Hyperlink" xfId="11089" builtinId="8" hidden="1"/>
    <cellStyle name="Hyperlink" xfId="11081" builtinId="8" hidden="1"/>
    <cellStyle name="Hyperlink" xfId="11073" builtinId="8" hidden="1"/>
    <cellStyle name="Hyperlink" xfId="11065" builtinId="8" hidden="1"/>
    <cellStyle name="Hyperlink" xfId="11057" builtinId="8" hidden="1"/>
    <cellStyle name="Hyperlink" xfId="11049" builtinId="8" hidden="1"/>
    <cellStyle name="Hyperlink" xfId="11041" builtinId="8" hidden="1"/>
    <cellStyle name="Hyperlink" xfId="11033" builtinId="8" hidden="1"/>
    <cellStyle name="Hyperlink" xfId="11025" builtinId="8" hidden="1"/>
    <cellStyle name="Hyperlink" xfId="11017" builtinId="8" hidden="1"/>
    <cellStyle name="Hyperlink" xfId="11009" builtinId="8" hidden="1"/>
    <cellStyle name="Hyperlink" xfId="11001" builtinId="8" hidden="1"/>
    <cellStyle name="Hyperlink" xfId="10993" builtinId="8" hidden="1"/>
    <cellStyle name="Hyperlink" xfId="10985" builtinId="8" hidden="1"/>
    <cellStyle name="Hyperlink" xfId="10977" builtinId="8" hidden="1"/>
    <cellStyle name="Hyperlink" xfId="10969" builtinId="8" hidden="1"/>
    <cellStyle name="Hyperlink" xfId="10961" builtinId="8" hidden="1"/>
    <cellStyle name="Hyperlink" xfId="10953" builtinId="8" hidden="1"/>
    <cellStyle name="Hyperlink" xfId="10945" builtinId="8" hidden="1"/>
    <cellStyle name="Hyperlink" xfId="10937" builtinId="8" hidden="1"/>
    <cellStyle name="Hyperlink" xfId="10929" builtinId="8" hidden="1"/>
    <cellStyle name="Hyperlink" xfId="10921" builtinId="8" hidden="1"/>
    <cellStyle name="Hyperlink" xfId="10913" builtinId="8" hidden="1"/>
    <cellStyle name="Hyperlink" xfId="10905" builtinId="8" hidden="1"/>
    <cellStyle name="Hyperlink" xfId="10897" builtinId="8" hidden="1"/>
    <cellStyle name="Hyperlink" xfId="10889" builtinId="8" hidden="1"/>
    <cellStyle name="Hyperlink" xfId="10881" builtinId="8" hidden="1"/>
    <cellStyle name="Hyperlink" xfId="10873" builtinId="8" hidden="1"/>
    <cellStyle name="Hyperlink" xfId="10865" builtinId="8" hidden="1"/>
    <cellStyle name="Hyperlink" xfId="10857" builtinId="8" hidden="1"/>
    <cellStyle name="Hyperlink" xfId="10849" builtinId="8" hidden="1"/>
    <cellStyle name="Hyperlink" xfId="10841" builtinId="8" hidden="1"/>
    <cellStyle name="Hyperlink" xfId="10833" builtinId="8" hidden="1"/>
    <cellStyle name="Hyperlink" xfId="10825" builtinId="8" hidden="1"/>
    <cellStyle name="Hyperlink" xfId="10817" builtinId="8" hidden="1"/>
    <cellStyle name="Hyperlink" xfId="10809" builtinId="8" hidden="1"/>
    <cellStyle name="Hyperlink" xfId="10801" builtinId="8" hidden="1"/>
    <cellStyle name="Hyperlink" xfId="10793" builtinId="8" hidden="1"/>
    <cellStyle name="Hyperlink" xfId="10785" builtinId="8" hidden="1"/>
    <cellStyle name="Hyperlink" xfId="10777" builtinId="8" hidden="1"/>
    <cellStyle name="Hyperlink" xfId="10769" builtinId="8" hidden="1"/>
    <cellStyle name="Hyperlink" xfId="10761" builtinId="8" hidden="1"/>
    <cellStyle name="Hyperlink" xfId="10753" builtinId="8" hidden="1"/>
    <cellStyle name="Hyperlink" xfId="10745" builtinId="8" hidden="1"/>
    <cellStyle name="Hyperlink" xfId="10737" builtinId="8" hidden="1"/>
    <cellStyle name="Hyperlink" xfId="10729" builtinId="8" hidden="1"/>
    <cellStyle name="Hyperlink" xfId="10721" builtinId="8" hidden="1"/>
    <cellStyle name="Hyperlink" xfId="10713" builtinId="8" hidden="1"/>
    <cellStyle name="Hyperlink" xfId="10705" builtinId="8" hidden="1"/>
    <cellStyle name="Hyperlink" xfId="10697" builtinId="8" hidden="1"/>
    <cellStyle name="Hyperlink" xfId="10689" builtinId="8" hidden="1"/>
    <cellStyle name="Hyperlink" xfId="10681" builtinId="8" hidden="1"/>
    <cellStyle name="Hyperlink" xfId="10673" builtinId="8" hidden="1"/>
    <cellStyle name="Hyperlink" xfId="10665" builtinId="8" hidden="1"/>
    <cellStyle name="Hyperlink" xfId="10657" builtinId="8" hidden="1"/>
    <cellStyle name="Hyperlink" xfId="10649" builtinId="8" hidden="1"/>
    <cellStyle name="Hyperlink" xfId="10641" builtinId="8" hidden="1"/>
    <cellStyle name="Hyperlink" xfId="10633" builtinId="8" hidden="1"/>
    <cellStyle name="Hyperlink" xfId="10625" builtinId="8" hidden="1"/>
    <cellStyle name="Hyperlink" xfId="10617" builtinId="8" hidden="1"/>
    <cellStyle name="Hyperlink" xfId="10609" builtinId="8" hidden="1"/>
    <cellStyle name="Hyperlink" xfId="10601" builtinId="8" hidden="1"/>
    <cellStyle name="Hyperlink" xfId="10593" builtinId="8" hidden="1"/>
    <cellStyle name="Hyperlink" xfId="10585" builtinId="8" hidden="1"/>
    <cellStyle name="Hyperlink" xfId="10577" builtinId="8" hidden="1"/>
    <cellStyle name="Hyperlink" xfId="10569" builtinId="8" hidden="1"/>
    <cellStyle name="Hyperlink" xfId="10561" builtinId="8" hidden="1"/>
    <cellStyle name="Hyperlink" xfId="10553" builtinId="8" hidden="1"/>
    <cellStyle name="Hyperlink" xfId="10545" builtinId="8" hidden="1"/>
    <cellStyle name="Hyperlink" xfId="10537" builtinId="8" hidden="1"/>
    <cellStyle name="Hyperlink" xfId="10529" builtinId="8" hidden="1"/>
    <cellStyle name="Hyperlink" xfId="10521" builtinId="8" hidden="1"/>
    <cellStyle name="Hyperlink" xfId="10513" builtinId="8" hidden="1"/>
    <cellStyle name="Hyperlink" xfId="10505" builtinId="8" hidden="1"/>
    <cellStyle name="Hyperlink" xfId="10497" builtinId="8" hidden="1"/>
    <cellStyle name="Hyperlink" xfId="10489" builtinId="8" hidden="1"/>
    <cellStyle name="Hyperlink" xfId="10481" builtinId="8" hidden="1"/>
    <cellStyle name="Hyperlink" xfId="10473" builtinId="8" hidden="1"/>
    <cellStyle name="Hyperlink" xfId="10465" builtinId="8" hidden="1"/>
    <cellStyle name="Hyperlink" xfId="10457" builtinId="8" hidden="1"/>
    <cellStyle name="Hyperlink" xfId="10449" builtinId="8" hidden="1"/>
    <cellStyle name="Hyperlink" xfId="10441" builtinId="8" hidden="1"/>
    <cellStyle name="Hyperlink" xfId="10433" builtinId="8" hidden="1"/>
    <cellStyle name="Hyperlink" xfId="10425" builtinId="8" hidden="1"/>
    <cellStyle name="Hyperlink" xfId="10417" builtinId="8" hidden="1"/>
    <cellStyle name="Hyperlink" xfId="10409" builtinId="8" hidden="1"/>
    <cellStyle name="Hyperlink" xfId="10401" builtinId="8" hidden="1"/>
    <cellStyle name="Hyperlink" xfId="10393" builtinId="8" hidden="1"/>
    <cellStyle name="Hyperlink" xfId="10385" builtinId="8" hidden="1"/>
    <cellStyle name="Hyperlink" xfId="10377" builtinId="8" hidden="1"/>
    <cellStyle name="Hyperlink" xfId="10369" builtinId="8" hidden="1"/>
    <cellStyle name="Hyperlink" xfId="10361" builtinId="8" hidden="1"/>
    <cellStyle name="Hyperlink" xfId="10353" builtinId="8" hidden="1"/>
    <cellStyle name="Hyperlink" xfId="10345" builtinId="8" hidden="1"/>
    <cellStyle name="Hyperlink" xfId="10337" builtinId="8" hidden="1"/>
    <cellStyle name="Hyperlink" xfId="10329" builtinId="8" hidden="1"/>
    <cellStyle name="Hyperlink" xfId="10321" builtinId="8" hidden="1"/>
    <cellStyle name="Hyperlink" xfId="10313" builtinId="8" hidden="1"/>
    <cellStyle name="Hyperlink" xfId="10305" builtinId="8" hidden="1"/>
    <cellStyle name="Hyperlink" xfId="10297" builtinId="8" hidden="1"/>
    <cellStyle name="Hyperlink" xfId="10289" builtinId="8" hidden="1"/>
    <cellStyle name="Hyperlink" xfId="10281" builtinId="8" hidden="1"/>
    <cellStyle name="Hyperlink" xfId="10273" builtinId="8" hidden="1"/>
    <cellStyle name="Hyperlink" xfId="10265" builtinId="8" hidden="1"/>
    <cellStyle name="Hyperlink" xfId="10257" builtinId="8" hidden="1"/>
    <cellStyle name="Hyperlink" xfId="10249" builtinId="8" hidden="1"/>
    <cellStyle name="Hyperlink" xfId="10241" builtinId="8" hidden="1"/>
    <cellStyle name="Hyperlink" xfId="10233" builtinId="8" hidden="1"/>
    <cellStyle name="Hyperlink" xfId="10225" builtinId="8" hidden="1"/>
    <cellStyle name="Hyperlink" xfId="10217" builtinId="8" hidden="1"/>
    <cellStyle name="Hyperlink" xfId="10209" builtinId="8" hidden="1"/>
    <cellStyle name="Hyperlink" xfId="10201" builtinId="8" hidden="1"/>
    <cellStyle name="Hyperlink" xfId="10193" builtinId="8" hidden="1"/>
    <cellStyle name="Hyperlink" xfId="10185" builtinId="8" hidden="1"/>
    <cellStyle name="Hyperlink" xfId="10177" builtinId="8" hidden="1"/>
    <cellStyle name="Hyperlink" xfId="10169" builtinId="8" hidden="1"/>
    <cellStyle name="Hyperlink" xfId="10161" builtinId="8" hidden="1"/>
    <cellStyle name="Hyperlink" xfId="10153" builtinId="8" hidden="1"/>
    <cellStyle name="Hyperlink" xfId="10145" builtinId="8" hidden="1"/>
    <cellStyle name="Hyperlink" xfId="10137" builtinId="8" hidden="1"/>
    <cellStyle name="Hyperlink" xfId="10129" builtinId="8" hidden="1"/>
    <cellStyle name="Hyperlink" xfId="10121" builtinId="8" hidden="1"/>
    <cellStyle name="Hyperlink" xfId="10113" builtinId="8" hidden="1"/>
    <cellStyle name="Hyperlink" xfId="10105" builtinId="8" hidden="1"/>
    <cellStyle name="Hyperlink" xfId="10097" builtinId="8" hidden="1"/>
    <cellStyle name="Hyperlink" xfId="10089" builtinId="8" hidden="1"/>
    <cellStyle name="Hyperlink" xfId="10081" builtinId="8" hidden="1"/>
    <cellStyle name="Hyperlink" xfId="10073" builtinId="8" hidden="1"/>
    <cellStyle name="Hyperlink" xfId="10065" builtinId="8" hidden="1"/>
    <cellStyle name="Hyperlink" xfId="10057" builtinId="8" hidden="1"/>
    <cellStyle name="Hyperlink" xfId="10049" builtinId="8" hidden="1"/>
    <cellStyle name="Hyperlink" xfId="10041" builtinId="8" hidden="1"/>
    <cellStyle name="Hyperlink" xfId="10033" builtinId="8" hidden="1"/>
    <cellStyle name="Hyperlink" xfId="10025" builtinId="8" hidden="1"/>
    <cellStyle name="Hyperlink" xfId="10017" builtinId="8" hidden="1"/>
    <cellStyle name="Hyperlink" xfId="10009" builtinId="8" hidden="1"/>
    <cellStyle name="Hyperlink" xfId="10001" builtinId="8" hidden="1"/>
    <cellStyle name="Hyperlink" xfId="9993" builtinId="8" hidden="1"/>
    <cellStyle name="Hyperlink" xfId="9985" builtinId="8" hidden="1"/>
    <cellStyle name="Hyperlink" xfId="9977" builtinId="8" hidden="1"/>
    <cellStyle name="Hyperlink" xfId="9969" builtinId="8" hidden="1"/>
    <cellStyle name="Hyperlink" xfId="9961" builtinId="8" hidden="1"/>
    <cellStyle name="Hyperlink" xfId="9953" builtinId="8" hidden="1"/>
    <cellStyle name="Hyperlink" xfId="9945" builtinId="8" hidden="1"/>
    <cellStyle name="Hyperlink" xfId="9937" builtinId="8" hidden="1"/>
    <cellStyle name="Hyperlink" xfId="9929" builtinId="8" hidden="1"/>
    <cellStyle name="Hyperlink" xfId="9921" builtinId="8" hidden="1"/>
    <cellStyle name="Hyperlink" xfId="9913" builtinId="8" hidden="1"/>
    <cellStyle name="Hyperlink" xfId="9905" builtinId="8" hidden="1"/>
    <cellStyle name="Hyperlink" xfId="9897" builtinId="8" hidden="1"/>
    <cellStyle name="Hyperlink" xfId="9889" builtinId="8" hidden="1"/>
    <cellStyle name="Hyperlink" xfId="9881" builtinId="8" hidden="1"/>
    <cellStyle name="Hyperlink" xfId="9873" builtinId="8" hidden="1"/>
    <cellStyle name="Hyperlink" xfId="9865" builtinId="8" hidden="1"/>
    <cellStyle name="Hyperlink" xfId="9857" builtinId="8" hidden="1"/>
    <cellStyle name="Hyperlink" xfId="9849" builtinId="8" hidden="1"/>
    <cellStyle name="Hyperlink" xfId="9841" builtinId="8" hidden="1"/>
    <cellStyle name="Hyperlink" xfId="9833" builtinId="8" hidden="1"/>
    <cellStyle name="Hyperlink" xfId="9825" builtinId="8" hidden="1"/>
    <cellStyle name="Hyperlink" xfId="9817" builtinId="8" hidden="1"/>
    <cellStyle name="Hyperlink" xfId="9809" builtinId="8" hidden="1"/>
    <cellStyle name="Hyperlink" xfId="9801" builtinId="8" hidden="1"/>
    <cellStyle name="Hyperlink" xfId="9793" builtinId="8" hidden="1"/>
    <cellStyle name="Hyperlink" xfId="9785" builtinId="8" hidden="1"/>
    <cellStyle name="Hyperlink" xfId="9777" builtinId="8" hidden="1"/>
    <cellStyle name="Hyperlink" xfId="9769" builtinId="8" hidden="1"/>
    <cellStyle name="Hyperlink" xfId="9761" builtinId="8" hidden="1"/>
    <cellStyle name="Hyperlink" xfId="9753" builtinId="8" hidden="1"/>
    <cellStyle name="Hyperlink" xfId="9745" builtinId="8" hidden="1"/>
    <cellStyle name="Hyperlink" xfId="9737" builtinId="8" hidden="1"/>
    <cellStyle name="Hyperlink" xfId="9729" builtinId="8" hidden="1"/>
    <cellStyle name="Hyperlink" xfId="9721" builtinId="8" hidden="1"/>
    <cellStyle name="Hyperlink" xfId="9713" builtinId="8" hidden="1"/>
    <cellStyle name="Hyperlink" xfId="9705" builtinId="8" hidden="1"/>
    <cellStyle name="Hyperlink" xfId="9697" builtinId="8" hidden="1"/>
    <cellStyle name="Hyperlink" xfId="9689" builtinId="8" hidden="1"/>
    <cellStyle name="Hyperlink" xfId="9681" builtinId="8" hidden="1"/>
    <cellStyle name="Hyperlink" xfId="9673" builtinId="8" hidden="1"/>
    <cellStyle name="Hyperlink" xfId="9665" builtinId="8" hidden="1"/>
    <cellStyle name="Hyperlink" xfId="9657" builtinId="8" hidden="1"/>
    <cellStyle name="Hyperlink" xfId="9649" builtinId="8" hidden="1"/>
    <cellStyle name="Hyperlink" xfId="9641" builtinId="8" hidden="1"/>
    <cellStyle name="Hyperlink" xfId="9633" builtinId="8" hidden="1"/>
    <cellStyle name="Hyperlink" xfId="9625" builtinId="8" hidden="1"/>
    <cellStyle name="Hyperlink" xfId="9617" builtinId="8" hidden="1"/>
    <cellStyle name="Hyperlink" xfId="9609" builtinId="8" hidden="1"/>
    <cellStyle name="Hyperlink" xfId="9601" builtinId="8" hidden="1"/>
    <cellStyle name="Hyperlink" xfId="9593" builtinId="8" hidden="1"/>
    <cellStyle name="Hyperlink" xfId="9585" builtinId="8" hidden="1"/>
    <cellStyle name="Hyperlink" xfId="9577" builtinId="8" hidden="1"/>
    <cellStyle name="Hyperlink" xfId="9569" builtinId="8" hidden="1"/>
    <cellStyle name="Hyperlink" xfId="9561" builtinId="8" hidden="1"/>
    <cellStyle name="Hyperlink" xfId="9553" builtinId="8" hidden="1"/>
    <cellStyle name="Hyperlink" xfId="9545" builtinId="8" hidden="1"/>
    <cellStyle name="Hyperlink" xfId="9537" builtinId="8" hidden="1"/>
    <cellStyle name="Hyperlink" xfId="9529" builtinId="8" hidden="1"/>
    <cellStyle name="Hyperlink" xfId="9521" builtinId="8" hidden="1"/>
    <cellStyle name="Hyperlink" xfId="9513" builtinId="8" hidden="1"/>
    <cellStyle name="Hyperlink" xfId="9505" builtinId="8" hidden="1"/>
    <cellStyle name="Hyperlink" xfId="9497" builtinId="8" hidden="1"/>
    <cellStyle name="Hyperlink" xfId="9489" builtinId="8" hidden="1"/>
    <cellStyle name="Hyperlink" xfId="9481" builtinId="8" hidden="1"/>
    <cellStyle name="Hyperlink" xfId="9473" builtinId="8" hidden="1"/>
    <cellStyle name="Hyperlink" xfId="9465" builtinId="8" hidden="1"/>
    <cellStyle name="Hyperlink" xfId="9457" builtinId="8" hidden="1"/>
    <cellStyle name="Hyperlink" xfId="9449" builtinId="8" hidden="1"/>
    <cellStyle name="Hyperlink" xfId="9441" builtinId="8" hidden="1"/>
    <cellStyle name="Hyperlink" xfId="9433" builtinId="8" hidden="1"/>
    <cellStyle name="Hyperlink" xfId="9425" builtinId="8" hidden="1"/>
    <cellStyle name="Hyperlink" xfId="9417" builtinId="8" hidden="1"/>
    <cellStyle name="Hyperlink" xfId="9409" builtinId="8" hidden="1"/>
    <cellStyle name="Hyperlink" xfId="9401" builtinId="8" hidden="1"/>
    <cellStyle name="Hyperlink" xfId="9393" builtinId="8" hidden="1"/>
    <cellStyle name="Hyperlink" xfId="9385" builtinId="8" hidden="1"/>
    <cellStyle name="Hyperlink" xfId="9377" builtinId="8" hidden="1"/>
    <cellStyle name="Hyperlink" xfId="9369" builtinId="8" hidden="1"/>
    <cellStyle name="Hyperlink" xfId="9361" builtinId="8" hidden="1"/>
    <cellStyle name="Hyperlink" xfId="9353" builtinId="8" hidden="1"/>
    <cellStyle name="Hyperlink" xfId="9345" builtinId="8" hidden="1"/>
    <cellStyle name="Hyperlink" xfId="9337" builtinId="8" hidden="1"/>
    <cellStyle name="Hyperlink" xfId="9329" builtinId="8" hidden="1"/>
    <cellStyle name="Hyperlink" xfId="9321" builtinId="8" hidden="1"/>
    <cellStyle name="Hyperlink" xfId="9313" builtinId="8" hidden="1"/>
    <cellStyle name="Hyperlink" xfId="9305" builtinId="8" hidden="1"/>
    <cellStyle name="Hyperlink" xfId="9297" builtinId="8" hidden="1"/>
    <cellStyle name="Hyperlink" xfId="9289" builtinId="8" hidden="1"/>
    <cellStyle name="Hyperlink" xfId="9281" builtinId="8" hidden="1"/>
    <cellStyle name="Hyperlink" xfId="9273" builtinId="8" hidden="1"/>
    <cellStyle name="Hyperlink" xfId="9265" builtinId="8" hidden="1"/>
    <cellStyle name="Hyperlink" xfId="9257" builtinId="8" hidden="1"/>
    <cellStyle name="Hyperlink" xfId="9249" builtinId="8" hidden="1"/>
    <cellStyle name="Hyperlink" xfId="9241" builtinId="8" hidden="1"/>
    <cellStyle name="Hyperlink" xfId="9233" builtinId="8" hidden="1"/>
    <cellStyle name="Hyperlink" xfId="9225" builtinId="8" hidden="1"/>
    <cellStyle name="Hyperlink" xfId="9217" builtinId="8" hidden="1"/>
    <cellStyle name="Hyperlink" xfId="9209" builtinId="8" hidden="1"/>
    <cellStyle name="Hyperlink" xfId="9201" builtinId="8" hidden="1"/>
    <cellStyle name="Hyperlink" xfId="9193" builtinId="8" hidden="1"/>
    <cellStyle name="Hyperlink" xfId="9185" builtinId="8" hidden="1"/>
    <cellStyle name="Hyperlink" xfId="9177" builtinId="8" hidden="1"/>
    <cellStyle name="Hyperlink" xfId="9169" builtinId="8" hidden="1"/>
    <cellStyle name="Hyperlink" xfId="9161" builtinId="8" hidden="1"/>
    <cellStyle name="Hyperlink" xfId="9153" builtinId="8" hidden="1"/>
    <cellStyle name="Hyperlink" xfId="9145" builtinId="8" hidden="1"/>
    <cellStyle name="Hyperlink" xfId="9137" builtinId="8" hidden="1"/>
    <cellStyle name="Hyperlink" xfId="9129" builtinId="8" hidden="1"/>
    <cellStyle name="Hyperlink" xfId="9121" builtinId="8" hidden="1"/>
    <cellStyle name="Hyperlink" xfId="9113" builtinId="8" hidden="1"/>
    <cellStyle name="Hyperlink" xfId="9105" builtinId="8" hidden="1"/>
    <cellStyle name="Hyperlink" xfId="9097" builtinId="8" hidden="1"/>
    <cellStyle name="Hyperlink" xfId="9089" builtinId="8" hidden="1"/>
    <cellStyle name="Hyperlink" xfId="9081" builtinId="8" hidden="1"/>
    <cellStyle name="Hyperlink" xfId="9073" builtinId="8" hidden="1"/>
    <cellStyle name="Hyperlink" xfId="9065" builtinId="8" hidden="1"/>
    <cellStyle name="Hyperlink" xfId="9057" builtinId="8" hidden="1"/>
    <cellStyle name="Hyperlink" xfId="9049" builtinId="8" hidden="1"/>
    <cellStyle name="Hyperlink" xfId="9041" builtinId="8" hidden="1"/>
    <cellStyle name="Hyperlink" xfId="9033" builtinId="8" hidden="1"/>
    <cellStyle name="Hyperlink" xfId="9025" builtinId="8" hidden="1"/>
    <cellStyle name="Hyperlink" xfId="9017" builtinId="8" hidden="1"/>
    <cellStyle name="Hyperlink" xfId="9009" builtinId="8" hidden="1"/>
    <cellStyle name="Hyperlink" xfId="9001" builtinId="8" hidden="1"/>
    <cellStyle name="Hyperlink" xfId="8993" builtinId="8" hidden="1"/>
    <cellStyle name="Hyperlink" xfId="8985" builtinId="8" hidden="1"/>
    <cellStyle name="Hyperlink" xfId="8977" builtinId="8" hidden="1"/>
    <cellStyle name="Hyperlink" xfId="8969" builtinId="8" hidden="1"/>
    <cellStyle name="Hyperlink" xfId="8961" builtinId="8" hidden="1"/>
    <cellStyle name="Hyperlink" xfId="8953" builtinId="8" hidden="1"/>
    <cellStyle name="Hyperlink" xfId="8945" builtinId="8" hidden="1"/>
    <cellStyle name="Hyperlink" xfId="8937" builtinId="8" hidden="1"/>
    <cellStyle name="Hyperlink" xfId="8929" builtinId="8" hidden="1"/>
    <cellStyle name="Hyperlink" xfId="8921" builtinId="8" hidden="1"/>
    <cellStyle name="Hyperlink" xfId="8913" builtinId="8" hidden="1"/>
    <cellStyle name="Hyperlink" xfId="8905" builtinId="8" hidden="1"/>
    <cellStyle name="Hyperlink" xfId="8897" builtinId="8" hidden="1"/>
    <cellStyle name="Hyperlink" xfId="8889" builtinId="8" hidden="1"/>
    <cellStyle name="Hyperlink" xfId="8881" builtinId="8" hidden="1"/>
    <cellStyle name="Hyperlink" xfId="8873" builtinId="8" hidden="1"/>
    <cellStyle name="Hyperlink" xfId="8865" builtinId="8" hidden="1"/>
    <cellStyle name="Hyperlink" xfId="8857" builtinId="8" hidden="1"/>
    <cellStyle name="Hyperlink" xfId="8849" builtinId="8" hidden="1"/>
    <cellStyle name="Hyperlink" xfId="8841" builtinId="8" hidden="1"/>
    <cellStyle name="Hyperlink" xfId="8833" builtinId="8" hidden="1"/>
    <cellStyle name="Hyperlink" xfId="8825" builtinId="8" hidden="1"/>
    <cellStyle name="Hyperlink" xfId="8817" builtinId="8" hidden="1"/>
    <cellStyle name="Hyperlink" xfId="8809" builtinId="8" hidden="1"/>
    <cellStyle name="Hyperlink" xfId="8801" builtinId="8" hidden="1"/>
    <cellStyle name="Hyperlink" xfId="8793" builtinId="8" hidden="1"/>
    <cellStyle name="Hyperlink" xfId="8785" builtinId="8" hidden="1"/>
    <cellStyle name="Hyperlink" xfId="8777" builtinId="8" hidden="1"/>
    <cellStyle name="Hyperlink" xfId="8769" builtinId="8" hidden="1"/>
    <cellStyle name="Hyperlink" xfId="8761" builtinId="8" hidden="1"/>
    <cellStyle name="Hyperlink" xfId="8753" builtinId="8" hidden="1"/>
    <cellStyle name="Hyperlink" xfId="8744" builtinId="8" hidden="1"/>
    <cellStyle name="Hyperlink" xfId="8736" builtinId="8" hidden="1"/>
    <cellStyle name="Hyperlink" xfId="8728" builtinId="8" hidden="1"/>
    <cellStyle name="Hyperlink" xfId="8720" builtinId="8" hidden="1"/>
    <cellStyle name="Hyperlink" xfId="8712" builtinId="8" hidden="1"/>
    <cellStyle name="Hyperlink" xfId="8703" builtinId="8" hidden="1"/>
    <cellStyle name="Hyperlink" xfId="8695" builtinId="8" hidden="1"/>
    <cellStyle name="Hyperlink" xfId="8687" builtinId="8" hidden="1"/>
    <cellStyle name="Hyperlink" xfId="8679" builtinId="8" hidden="1"/>
    <cellStyle name="Hyperlink" xfId="8671" builtinId="8" hidden="1"/>
    <cellStyle name="Hyperlink" xfId="8663" builtinId="8" hidden="1"/>
    <cellStyle name="Hyperlink" xfId="8655" builtinId="8" hidden="1"/>
    <cellStyle name="Hyperlink" xfId="8647" builtinId="8" hidden="1"/>
    <cellStyle name="Hyperlink" xfId="8639" builtinId="8" hidden="1"/>
    <cellStyle name="Hyperlink" xfId="8631" builtinId="8" hidden="1"/>
    <cellStyle name="Hyperlink" xfId="8623" builtinId="8" hidden="1"/>
    <cellStyle name="Hyperlink" xfId="8615" builtinId="8" hidden="1"/>
    <cellStyle name="Hyperlink" xfId="8607" builtinId="8" hidden="1"/>
    <cellStyle name="Hyperlink" xfId="8599" builtinId="8" hidden="1"/>
    <cellStyle name="Hyperlink" xfId="8591" builtinId="8" hidden="1"/>
    <cellStyle name="Hyperlink" xfId="8583" builtinId="8" hidden="1"/>
    <cellStyle name="Hyperlink" xfId="8575" builtinId="8" hidden="1"/>
    <cellStyle name="Hyperlink" xfId="8567" builtinId="8" hidden="1"/>
    <cellStyle name="Hyperlink" xfId="8559" builtinId="8" hidden="1"/>
    <cellStyle name="Hyperlink" xfId="8551" builtinId="8" hidden="1"/>
    <cellStyle name="Hyperlink" xfId="8543" builtinId="8" hidden="1"/>
    <cellStyle name="Hyperlink" xfId="8535" builtinId="8" hidden="1"/>
    <cellStyle name="Hyperlink" xfId="8527" builtinId="8" hidden="1"/>
    <cellStyle name="Hyperlink" xfId="8519" builtinId="8" hidden="1"/>
    <cellStyle name="Hyperlink" xfId="8511" builtinId="8" hidden="1"/>
    <cellStyle name="Hyperlink" xfId="8503" builtinId="8" hidden="1"/>
    <cellStyle name="Hyperlink" xfId="8495" builtinId="8" hidden="1"/>
    <cellStyle name="Hyperlink" xfId="8487" builtinId="8" hidden="1"/>
    <cellStyle name="Hyperlink" xfId="8479" builtinId="8" hidden="1"/>
    <cellStyle name="Hyperlink" xfId="8471" builtinId="8" hidden="1"/>
    <cellStyle name="Hyperlink" xfId="8463" builtinId="8" hidden="1"/>
    <cellStyle name="Hyperlink" xfId="8455" builtinId="8" hidden="1"/>
    <cellStyle name="Hyperlink" xfId="8447" builtinId="8" hidden="1"/>
    <cellStyle name="Hyperlink" xfId="8439" builtinId="8" hidden="1"/>
    <cellStyle name="Hyperlink" xfId="8431" builtinId="8" hidden="1"/>
    <cellStyle name="Hyperlink" xfId="8423" builtinId="8" hidden="1"/>
    <cellStyle name="Hyperlink" xfId="8415" builtinId="8" hidden="1"/>
    <cellStyle name="Hyperlink" xfId="8407" builtinId="8" hidden="1"/>
    <cellStyle name="Hyperlink" xfId="8399" builtinId="8" hidden="1"/>
    <cellStyle name="Hyperlink" xfId="8391" builtinId="8" hidden="1"/>
    <cellStyle name="Hyperlink" xfId="8383" builtinId="8" hidden="1"/>
    <cellStyle name="Hyperlink" xfId="8375" builtinId="8" hidden="1"/>
    <cellStyle name="Hyperlink" xfId="8367" builtinId="8" hidden="1"/>
    <cellStyle name="Hyperlink" xfId="8359" builtinId="8" hidden="1"/>
    <cellStyle name="Hyperlink" xfId="8351" builtinId="8" hidden="1"/>
    <cellStyle name="Hyperlink" xfId="8343" builtinId="8" hidden="1"/>
    <cellStyle name="Hyperlink" xfId="8335" builtinId="8" hidden="1"/>
    <cellStyle name="Hyperlink" xfId="8327" builtinId="8" hidden="1"/>
    <cellStyle name="Hyperlink" xfId="8319" builtinId="8" hidden="1"/>
    <cellStyle name="Hyperlink" xfId="8311" builtinId="8" hidden="1"/>
    <cellStyle name="Hyperlink" xfId="8303" builtinId="8" hidden="1"/>
    <cellStyle name="Hyperlink" xfId="8295" builtinId="8" hidden="1"/>
    <cellStyle name="Hyperlink" xfId="8287" builtinId="8" hidden="1"/>
    <cellStyle name="Hyperlink" xfId="8279" builtinId="8" hidden="1"/>
    <cellStyle name="Hyperlink" xfId="8271" builtinId="8" hidden="1"/>
    <cellStyle name="Hyperlink" xfId="8263" builtinId="8" hidden="1"/>
    <cellStyle name="Hyperlink" xfId="8255" builtinId="8" hidden="1"/>
    <cellStyle name="Hyperlink" xfId="8247" builtinId="8" hidden="1"/>
    <cellStyle name="Hyperlink" xfId="8239" builtinId="8" hidden="1"/>
    <cellStyle name="Hyperlink" xfId="8231" builtinId="8" hidden="1"/>
    <cellStyle name="Hyperlink" xfId="8223" builtinId="8" hidden="1"/>
    <cellStyle name="Hyperlink" xfId="8215" builtinId="8" hidden="1"/>
    <cellStyle name="Hyperlink" xfId="8207" builtinId="8" hidden="1"/>
    <cellStyle name="Hyperlink" xfId="8199" builtinId="8" hidden="1"/>
    <cellStyle name="Hyperlink" xfId="8191" builtinId="8" hidden="1"/>
    <cellStyle name="Hyperlink" xfId="8183" builtinId="8" hidden="1"/>
    <cellStyle name="Hyperlink" xfId="8175" builtinId="8" hidden="1"/>
    <cellStyle name="Hyperlink" xfId="8167" builtinId="8" hidden="1"/>
    <cellStyle name="Hyperlink" xfId="8159" builtinId="8" hidden="1"/>
    <cellStyle name="Hyperlink" xfId="8151" builtinId="8" hidden="1"/>
    <cellStyle name="Hyperlink" xfId="8143" builtinId="8" hidden="1"/>
    <cellStyle name="Hyperlink" xfId="8135" builtinId="8" hidden="1"/>
    <cellStyle name="Hyperlink" xfId="8127" builtinId="8" hidden="1"/>
    <cellStyle name="Hyperlink" xfId="8119" builtinId="8" hidden="1"/>
    <cellStyle name="Hyperlink" xfId="8111" builtinId="8" hidden="1"/>
    <cellStyle name="Hyperlink" xfId="8103" builtinId="8" hidden="1"/>
    <cellStyle name="Hyperlink" xfId="8095" builtinId="8" hidden="1"/>
    <cellStyle name="Hyperlink" xfId="8087" builtinId="8" hidden="1"/>
    <cellStyle name="Hyperlink" xfId="8079" builtinId="8" hidden="1"/>
    <cellStyle name="Hyperlink" xfId="8071" builtinId="8" hidden="1"/>
    <cellStyle name="Hyperlink" xfId="8063" builtinId="8" hidden="1"/>
    <cellStyle name="Hyperlink" xfId="8055" builtinId="8" hidden="1"/>
    <cellStyle name="Hyperlink" xfId="8047" builtinId="8" hidden="1"/>
    <cellStyle name="Hyperlink" xfId="8039" builtinId="8" hidden="1"/>
    <cellStyle name="Hyperlink" xfId="8031" builtinId="8" hidden="1"/>
    <cellStyle name="Hyperlink" xfId="8023" builtinId="8" hidden="1"/>
    <cellStyle name="Hyperlink" xfId="8015" builtinId="8" hidden="1"/>
    <cellStyle name="Hyperlink" xfId="8007" builtinId="8" hidden="1"/>
    <cellStyle name="Hyperlink" xfId="7999" builtinId="8" hidden="1"/>
    <cellStyle name="Hyperlink" xfId="7991" builtinId="8" hidden="1"/>
    <cellStyle name="Hyperlink" xfId="7983" builtinId="8" hidden="1"/>
    <cellStyle name="Hyperlink" xfId="7975" builtinId="8" hidden="1"/>
    <cellStyle name="Hyperlink" xfId="7967" builtinId="8" hidden="1"/>
    <cellStyle name="Hyperlink" xfId="7959" builtinId="8" hidden="1"/>
    <cellStyle name="Hyperlink" xfId="7951" builtinId="8" hidden="1"/>
    <cellStyle name="Hyperlink" xfId="7943" builtinId="8" hidden="1"/>
    <cellStyle name="Hyperlink" xfId="7935" builtinId="8" hidden="1"/>
    <cellStyle name="Hyperlink" xfId="7927" builtinId="8" hidden="1"/>
    <cellStyle name="Hyperlink" xfId="7919" builtinId="8" hidden="1"/>
    <cellStyle name="Hyperlink" xfId="7911" builtinId="8" hidden="1"/>
    <cellStyle name="Hyperlink" xfId="7903" builtinId="8" hidden="1"/>
    <cellStyle name="Hyperlink" xfId="7895" builtinId="8" hidden="1"/>
    <cellStyle name="Hyperlink" xfId="7887" builtinId="8" hidden="1"/>
    <cellStyle name="Hyperlink" xfId="7879" builtinId="8" hidden="1"/>
    <cellStyle name="Hyperlink" xfId="7871" builtinId="8" hidden="1"/>
    <cellStyle name="Hyperlink" xfId="7863" builtinId="8" hidden="1"/>
    <cellStyle name="Hyperlink" xfId="7855" builtinId="8" hidden="1"/>
    <cellStyle name="Hyperlink" xfId="7847" builtinId="8" hidden="1"/>
    <cellStyle name="Hyperlink" xfId="7839" builtinId="8" hidden="1"/>
    <cellStyle name="Hyperlink" xfId="7831" builtinId="8" hidden="1"/>
    <cellStyle name="Hyperlink" xfId="7823" builtinId="8" hidden="1"/>
    <cellStyle name="Hyperlink" xfId="7815" builtinId="8" hidden="1"/>
    <cellStyle name="Hyperlink" xfId="7807" builtinId="8" hidden="1"/>
    <cellStyle name="Hyperlink" xfId="7799" builtinId="8" hidden="1"/>
    <cellStyle name="Hyperlink" xfId="7791" builtinId="8" hidden="1"/>
    <cellStyle name="Hyperlink" xfId="7783" builtinId="8" hidden="1"/>
    <cellStyle name="Hyperlink" xfId="7775" builtinId="8" hidden="1"/>
    <cellStyle name="Hyperlink" xfId="7767" builtinId="8" hidden="1"/>
    <cellStyle name="Hyperlink" xfId="7759" builtinId="8" hidden="1"/>
    <cellStyle name="Hyperlink" xfId="7751" builtinId="8" hidden="1"/>
    <cellStyle name="Hyperlink" xfId="7743" builtinId="8" hidden="1"/>
    <cellStyle name="Hyperlink" xfId="7735" builtinId="8" hidden="1"/>
    <cellStyle name="Hyperlink" xfId="7727" builtinId="8" hidden="1"/>
    <cellStyle name="Hyperlink" xfId="7719" builtinId="8" hidden="1"/>
    <cellStyle name="Hyperlink" xfId="7711" builtinId="8" hidden="1"/>
    <cellStyle name="Hyperlink" xfId="7703" builtinId="8" hidden="1"/>
    <cellStyle name="Hyperlink" xfId="7695" builtinId="8" hidden="1"/>
    <cellStyle name="Hyperlink" xfId="7687" builtinId="8" hidden="1"/>
    <cellStyle name="Hyperlink" xfId="7679" builtinId="8" hidden="1"/>
    <cellStyle name="Hyperlink" xfId="7671" builtinId="8" hidden="1"/>
    <cellStyle name="Hyperlink" xfId="7663" builtinId="8" hidden="1"/>
    <cellStyle name="Hyperlink" xfId="7655" builtinId="8" hidden="1"/>
    <cellStyle name="Hyperlink" xfId="7647" builtinId="8" hidden="1"/>
    <cellStyle name="Hyperlink" xfId="7639" builtinId="8" hidden="1"/>
    <cellStyle name="Hyperlink" xfId="7631" builtinId="8" hidden="1"/>
    <cellStyle name="Hyperlink" xfId="7623" builtinId="8" hidden="1"/>
    <cellStyle name="Hyperlink" xfId="7615" builtinId="8" hidden="1"/>
    <cellStyle name="Hyperlink" xfId="7607" builtinId="8" hidden="1"/>
    <cellStyle name="Hyperlink" xfId="7599" builtinId="8" hidden="1"/>
    <cellStyle name="Hyperlink" xfId="7591" builtinId="8" hidden="1"/>
    <cellStyle name="Hyperlink" xfId="7583" builtinId="8" hidden="1"/>
    <cellStyle name="Hyperlink" xfId="7575" builtinId="8" hidden="1"/>
    <cellStyle name="Hyperlink" xfId="7567" builtinId="8" hidden="1"/>
    <cellStyle name="Hyperlink" xfId="7559" builtinId="8" hidden="1"/>
    <cellStyle name="Hyperlink" xfId="7551" builtinId="8" hidden="1"/>
    <cellStyle name="Hyperlink" xfId="7543" builtinId="8" hidden="1"/>
    <cellStyle name="Hyperlink" xfId="7535" builtinId="8" hidden="1"/>
    <cellStyle name="Hyperlink" xfId="7527" builtinId="8" hidden="1"/>
    <cellStyle name="Hyperlink" xfId="7519" builtinId="8" hidden="1"/>
    <cellStyle name="Hyperlink" xfId="7511" builtinId="8" hidden="1"/>
    <cellStyle name="Hyperlink" xfId="7503" builtinId="8" hidden="1"/>
    <cellStyle name="Hyperlink" xfId="7495" builtinId="8" hidden="1"/>
    <cellStyle name="Hyperlink" xfId="7487" builtinId="8" hidden="1"/>
    <cellStyle name="Hyperlink" xfId="7479" builtinId="8" hidden="1"/>
    <cellStyle name="Hyperlink" xfId="7471" builtinId="8" hidden="1"/>
    <cellStyle name="Hyperlink" xfId="7463" builtinId="8" hidden="1"/>
    <cellStyle name="Hyperlink" xfId="7455" builtinId="8" hidden="1"/>
    <cellStyle name="Hyperlink" xfId="7447" builtinId="8" hidden="1"/>
    <cellStyle name="Hyperlink" xfId="7439" builtinId="8" hidden="1"/>
    <cellStyle name="Hyperlink" xfId="7431" builtinId="8" hidden="1"/>
    <cellStyle name="Hyperlink" xfId="7423" builtinId="8" hidden="1"/>
    <cellStyle name="Hyperlink" xfId="7415" builtinId="8" hidden="1"/>
    <cellStyle name="Hyperlink" xfId="7407" builtinId="8" hidden="1"/>
    <cellStyle name="Hyperlink" xfId="7399" builtinId="8" hidden="1"/>
    <cellStyle name="Hyperlink" xfId="7391" builtinId="8" hidden="1"/>
    <cellStyle name="Hyperlink" xfId="7383" builtinId="8" hidden="1"/>
    <cellStyle name="Hyperlink" xfId="7375" builtinId="8" hidden="1"/>
    <cellStyle name="Hyperlink" xfId="7367" builtinId="8" hidden="1"/>
    <cellStyle name="Hyperlink" xfId="7359" builtinId="8" hidden="1"/>
    <cellStyle name="Hyperlink" xfId="7351" builtinId="8" hidden="1"/>
    <cellStyle name="Hyperlink" xfId="7343" builtinId="8" hidden="1"/>
    <cellStyle name="Hyperlink" xfId="7335" builtinId="8" hidden="1"/>
    <cellStyle name="Hyperlink" xfId="7327" builtinId="8" hidden="1"/>
    <cellStyle name="Hyperlink" xfId="7319" builtinId="8" hidden="1"/>
    <cellStyle name="Hyperlink" xfId="7311" builtinId="8" hidden="1"/>
    <cellStyle name="Hyperlink" xfId="7303" builtinId="8" hidden="1"/>
    <cellStyle name="Hyperlink" xfId="7295" builtinId="8" hidden="1"/>
    <cellStyle name="Hyperlink" xfId="7287" builtinId="8" hidden="1"/>
    <cellStyle name="Hyperlink" xfId="7279" builtinId="8" hidden="1"/>
    <cellStyle name="Hyperlink" xfId="7271" builtinId="8" hidden="1"/>
    <cellStyle name="Hyperlink" xfId="7263" builtinId="8" hidden="1"/>
    <cellStyle name="Hyperlink" xfId="7255" builtinId="8" hidden="1"/>
    <cellStyle name="Hyperlink" xfId="7247" builtinId="8" hidden="1"/>
    <cellStyle name="Hyperlink" xfId="7239" builtinId="8" hidden="1"/>
    <cellStyle name="Hyperlink" xfId="7231" builtinId="8" hidden="1"/>
    <cellStyle name="Hyperlink" xfId="7223" builtinId="8" hidden="1"/>
    <cellStyle name="Hyperlink" xfId="7215" builtinId="8" hidden="1"/>
    <cellStyle name="Hyperlink" xfId="7207" builtinId="8" hidden="1"/>
    <cellStyle name="Hyperlink" xfId="7199" builtinId="8" hidden="1"/>
    <cellStyle name="Hyperlink" xfId="7191" builtinId="8" hidden="1"/>
    <cellStyle name="Hyperlink" xfId="7183" builtinId="8" hidden="1"/>
    <cellStyle name="Hyperlink" xfId="7175" builtinId="8" hidden="1"/>
    <cellStyle name="Hyperlink" xfId="7167" builtinId="8" hidden="1"/>
    <cellStyle name="Hyperlink" xfId="7159" builtinId="8" hidden="1"/>
    <cellStyle name="Hyperlink" xfId="7151" builtinId="8" hidden="1"/>
    <cellStyle name="Hyperlink" xfId="7143" builtinId="8" hidden="1"/>
    <cellStyle name="Hyperlink" xfId="7135" builtinId="8" hidden="1"/>
    <cellStyle name="Hyperlink" xfId="7127" builtinId="8" hidden="1"/>
    <cellStyle name="Hyperlink" xfId="7119" builtinId="8" hidden="1"/>
    <cellStyle name="Hyperlink" xfId="7111" builtinId="8" hidden="1"/>
    <cellStyle name="Hyperlink" xfId="7103" builtinId="8" hidden="1"/>
    <cellStyle name="Hyperlink" xfId="7095" builtinId="8" hidden="1"/>
    <cellStyle name="Hyperlink" xfId="7088" builtinId="8" hidden="1"/>
    <cellStyle name="Hyperlink" xfId="7080" builtinId="8" hidden="1"/>
    <cellStyle name="Hyperlink" xfId="7072" builtinId="8" hidden="1"/>
    <cellStyle name="Hyperlink" xfId="7064" builtinId="8" hidden="1"/>
    <cellStyle name="Hyperlink" xfId="7056" builtinId="8" hidden="1"/>
    <cellStyle name="Hyperlink" xfId="7048" builtinId="8" hidden="1"/>
    <cellStyle name="Hyperlink" xfId="7040" builtinId="8" hidden="1"/>
    <cellStyle name="Hyperlink" xfId="7031" builtinId="8" hidden="1"/>
    <cellStyle name="Hyperlink" xfId="7023" builtinId="8" hidden="1"/>
    <cellStyle name="Hyperlink" xfId="7016" builtinId="8" hidden="1"/>
    <cellStyle name="Hyperlink" xfId="7008" builtinId="8" hidden="1"/>
    <cellStyle name="Hyperlink" xfId="7000" builtinId="8" hidden="1"/>
    <cellStyle name="Hyperlink" xfId="6992" builtinId="8" hidden="1"/>
    <cellStyle name="Hyperlink" xfId="6984" builtinId="8" hidden="1"/>
    <cellStyle name="Hyperlink" xfId="6976" builtinId="8" hidden="1"/>
    <cellStyle name="Hyperlink" xfId="6968" builtinId="8" hidden="1"/>
    <cellStyle name="Hyperlink" xfId="6959" builtinId="8" hidden="1"/>
    <cellStyle name="Hyperlink" xfId="6951" builtinId="8" hidden="1"/>
    <cellStyle name="Hyperlink" xfId="6943" builtinId="8" hidden="1"/>
    <cellStyle name="Hyperlink" xfId="6935" builtinId="8" hidden="1"/>
    <cellStyle name="Hyperlink" xfId="6927" builtinId="8" hidden="1"/>
    <cellStyle name="Hyperlink" xfId="6919" builtinId="8" hidden="1"/>
    <cellStyle name="Hyperlink" xfId="6911" builtinId="8" hidden="1"/>
    <cellStyle name="Hyperlink" xfId="6903" builtinId="8" hidden="1"/>
    <cellStyle name="Hyperlink" xfId="6895" builtinId="8" hidden="1"/>
    <cellStyle name="Hyperlink" xfId="6887" builtinId="8" hidden="1"/>
    <cellStyle name="Hyperlink" xfId="6879" builtinId="8" hidden="1"/>
    <cellStyle name="Hyperlink" xfId="6871" builtinId="8" hidden="1"/>
    <cellStyle name="Hyperlink" xfId="6863" builtinId="8" hidden="1"/>
    <cellStyle name="Hyperlink" xfId="6855" builtinId="8" hidden="1"/>
    <cellStyle name="Hyperlink" xfId="6846" builtinId="8" hidden="1"/>
    <cellStyle name="Hyperlink" xfId="6838" builtinId="8" hidden="1"/>
    <cellStyle name="Hyperlink" xfId="6830" builtinId="8" hidden="1"/>
    <cellStyle name="Hyperlink" xfId="6822" builtinId="8" hidden="1"/>
    <cellStyle name="Hyperlink" xfId="6814" builtinId="8" hidden="1"/>
    <cellStyle name="Hyperlink" xfId="6806" builtinId="8" hidden="1"/>
    <cellStyle name="Hyperlink" xfId="6798" builtinId="8" hidden="1"/>
    <cellStyle name="Hyperlink" xfId="6790" builtinId="8" hidden="1"/>
    <cellStyle name="Hyperlink" xfId="6781" builtinId="8" hidden="1"/>
    <cellStyle name="Hyperlink" xfId="6773" builtinId="8" hidden="1"/>
    <cellStyle name="Hyperlink" xfId="6765" builtinId="8" hidden="1"/>
    <cellStyle name="Hyperlink" xfId="6757" builtinId="8" hidden="1"/>
    <cellStyle name="Hyperlink" xfId="6749" builtinId="8" hidden="1"/>
    <cellStyle name="Hyperlink" xfId="6741" builtinId="8" hidden="1"/>
    <cellStyle name="Hyperlink" xfId="6733" builtinId="8" hidden="1"/>
    <cellStyle name="Hyperlink" xfId="6724" builtinId="8" hidden="1"/>
    <cellStyle name="Hyperlink" xfId="6716" builtinId="8" hidden="1"/>
    <cellStyle name="Hyperlink" xfId="6708" builtinId="8" hidden="1"/>
    <cellStyle name="Hyperlink" xfId="6700" builtinId="8" hidden="1"/>
    <cellStyle name="Hyperlink" xfId="6692" builtinId="8" hidden="1"/>
    <cellStyle name="Hyperlink" xfId="6684" builtinId="8" hidden="1"/>
    <cellStyle name="Hyperlink" xfId="6676" builtinId="8" hidden="1"/>
    <cellStyle name="Hyperlink" xfId="6668" builtinId="8" hidden="1"/>
    <cellStyle name="Hyperlink" xfId="6660" builtinId="8" hidden="1"/>
    <cellStyle name="Hyperlink" xfId="6652" builtinId="8" hidden="1"/>
    <cellStyle name="Hyperlink" xfId="6644" builtinId="8" hidden="1"/>
    <cellStyle name="Hyperlink" xfId="6636" builtinId="8" hidden="1"/>
    <cellStyle name="Hyperlink" xfId="6628" builtinId="8" hidden="1"/>
    <cellStyle name="Hyperlink" xfId="6620" builtinId="8" hidden="1"/>
    <cellStyle name="Hyperlink" xfId="6612" builtinId="8" hidden="1"/>
    <cellStyle name="Hyperlink" xfId="6604" builtinId="8" hidden="1"/>
    <cellStyle name="Hyperlink" xfId="6596" builtinId="8" hidden="1"/>
    <cellStyle name="Hyperlink" xfId="6588" builtinId="8" hidden="1"/>
    <cellStyle name="Hyperlink" xfId="6580" builtinId="8" hidden="1"/>
    <cellStyle name="Hyperlink" xfId="6571" builtinId="8" hidden="1"/>
    <cellStyle name="Hyperlink" xfId="6563" builtinId="8" hidden="1"/>
    <cellStyle name="Hyperlink" xfId="6555" builtinId="8" hidden="1"/>
    <cellStyle name="Hyperlink" xfId="6547" builtinId="8" hidden="1"/>
    <cellStyle name="Hyperlink" xfId="6539" builtinId="8" hidden="1"/>
    <cellStyle name="Hyperlink" xfId="6531" builtinId="8" hidden="1"/>
    <cellStyle name="Hyperlink" xfId="6523" builtinId="8" hidden="1"/>
    <cellStyle name="Hyperlink" xfId="6515" builtinId="8" hidden="1"/>
    <cellStyle name="Hyperlink" xfId="6507" builtinId="8" hidden="1"/>
    <cellStyle name="Hyperlink" xfId="6499" builtinId="8" hidden="1"/>
    <cellStyle name="Hyperlink" xfId="6491" builtinId="8" hidden="1"/>
    <cellStyle name="Hyperlink" xfId="6482" builtinId="8" hidden="1"/>
    <cellStyle name="Hyperlink" xfId="6474" builtinId="8" hidden="1"/>
    <cellStyle name="Hyperlink" xfId="6466" builtinId="8" hidden="1"/>
    <cellStyle name="Hyperlink" xfId="6458" builtinId="8" hidden="1"/>
    <cellStyle name="Hyperlink" xfId="6450" builtinId="8" hidden="1"/>
    <cellStyle name="Hyperlink" xfId="6442" builtinId="8" hidden="1"/>
    <cellStyle name="Hyperlink" xfId="6434" builtinId="8" hidden="1"/>
    <cellStyle name="Hyperlink" xfId="6426" builtinId="8" hidden="1"/>
    <cellStyle name="Hyperlink" xfId="6418" builtinId="8" hidden="1"/>
    <cellStyle name="Hyperlink" xfId="6410" builtinId="8" hidden="1"/>
    <cellStyle name="Hyperlink" xfId="6402" builtinId="8" hidden="1"/>
    <cellStyle name="Hyperlink" xfId="6394" builtinId="8" hidden="1"/>
    <cellStyle name="Hyperlink" xfId="6386" builtinId="8" hidden="1"/>
    <cellStyle name="Hyperlink" xfId="6378" builtinId="8" hidden="1"/>
    <cellStyle name="Hyperlink" xfId="6370" builtinId="8" hidden="1"/>
    <cellStyle name="Hyperlink" xfId="6362" builtinId="8" hidden="1"/>
    <cellStyle name="Hyperlink" xfId="6354" builtinId="8" hidden="1"/>
    <cellStyle name="Hyperlink" xfId="6346" builtinId="8" hidden="1"/>
    <cellStyle name="Hyperlink" xfId="6338" builtinId="8" hidden="1"/>
    <cellStyle name="Hyperlink" xfId="6330" builtinId="8" hidden="1"/>
    <cellStyle name="Hyperlink" xfId="6322" builtinId="8" hidden="1"/>
    <cellStyle name="Hyperlink" xfId="6318" builtinId="8" hidden="1"/>
    <cellStyle name="Hyperlink" xfId="6310" builtinId="8" hidden="1"/>
    <cellStyle name="Hyperlink" xfId="6302" builtinId="8" hidden="1"/>
    <cellStyle name="Hyperlink" xfId="6294" builtinId="8" hidden="1"/>
    <cellStyle name="Hyperlink" xfId="6286" builtinId="8" hidden="1"/>
    <cellStyle name="Hyperlink" xfId="6278" builtinId="8" hidden="1"/>
    <cellStyle name="Hyperlink" xfId="6270" builtinId="8" hidden="1"/>
    <cellStyle name="Hyperlink" xfId="6262" builtinId="8" hidden="1"/>
    <cellStyle name="Hyperlink" xfId="6254" builtinId="8" hidden="1"/>
    <cellStyle name="Hyperlink" xfId="6246" builtinId="8" hidden="1"/>
    <cellStyle name="Hyperlink" xfId="6238" builtinId="8" hidden="1"/>
    <cellStyle name="Hyperlink" xfId="6230" builtinId="8" hidden="1"/>
    <cellStyle name="Hyperlink" xfId="6221" builtinId="8" hidden="1"/>
    <cellStyle name="Hyperlink" xfId="6210" builtinId="8" hidden="1"/>
    <cellStyle name="Hyperlink" xfId="6173" builtinId="8" hidden="1"/>
    <cellStyle name="Hyperlink" xfId="6165" builtinId="8" hidden="1"/>
    <cellStyle name="Hyperlink" xfId="6157" builtinId="8" hidden="1"/>
    <cellStyle name="Hyperlink" xfId="6148" builtinId="8" hidden="1"/>
    <cellStyle name="Hyperlink" xfId="6140" builtinId="8" hidden="1"/>
    <cellStyle name="Hyperlink" xfId="6132" builtinId="8" hidden="1"/>
    <cellStyle name="Hyperlink" xfId="6124" builtinId="8" hidden="1"/>
    <cellStyle name="Hyperlink" xfId="6116" builtinId="8" hidden="1"/>
    <cellStyle name="Hyperlink" xfId="6108" builtinId="8" hidden="1"/>
    <cellStyle name="Hyperlink" xfId="6100" builtinId="8" hidden="1"/>
    <cellStyle name="Hyperlink" xfId="6092" builtinId="8" hidden="1"/>
    <cellStyle name="Hyperlink" xfId="6084" builtinId="8" hidden="1"/>
    <cellStyle name="Hyperlink" xfId="6076" builtinId="8" hidden="1"/>
    <cellStyle name="Hyperlink" xfId="6068" builtinId="8" hidden="1"/>
    <cellStyle name="Hyperlink" xfId="6060" builtinId="8" hidden="1"/>
    <cellStyle name="Hyperlink" xfId="6052" builtinId="8" hidden="1"/>
    <cellStyle name="Hyperlink" xfId="6044" builtinId="8" hidden="1"/>
    <cellStyle name="Hyperlink" xfId="6036" builtinId="8" hidden="1"/>
    <cellStyle name="Hyperlink" xfId="6028" builtinId="8" hidden="1"/>
    <cellStyle name="Hyperlink" xfId="6020" builtinId="8" hidden="1"/>
    <cellStyle name="Hyperlink" xfId="6012" builtinId="8" hidden="1"/>
    <cellStyle name="Hyperlink" xfId="6004" builtinId="8" hidden="1"/>
    <cellStyle name="Hyperlink" xfId="5996" builtinId="8" hidden="1"/>
    <cellStyle name="Hyperlink" xfId="5988" builtinId="8" hidden="1"/>
    <cellStyle name="Hyperlink" xfId="5980" builtinId="8" hidden="1"/>
    <cellStyle name="Hyperlink" xfId="5972" builtinId="8" hidden="1"/>
    <cellStyle name="Hyperlink" xfId="5964" builtinId="8" hidden="1"/>
    <cellStyle name="Hyperlink" xfId="5956" builtinId="8" hidden="1"/>
    <cellStyle name="Hyperlink" xfId="5948" builtinId="8" hidden="1"/>
    <cellStyle name="Hyperlink" xfId="5940" builtinId="8" hidden="1"/>
    <cellStyle name="Hyperlink" xfId="5932" builtinId="8" hidden="1"/>
    <cellStyle name="Hyperlink" xfId="5924" builtinId="8" hidden="1"/>
    <cellStyle name="Hyperlink" xfId="5914" builtinId="8" hidden="1"/>
    <cellStyle name="Hyperlink" xfId="5906" builtinId="8" hidden="1"/>
    <cellStyle name="Hyperlink" xfId="5898" builtinId="8" hidden="1"/>
    <cellStyle name="Hyperlink" xfId="5890" builtinId="8" hidden="1"/>
    <cellStyle name="Hyperlink" xfId="5882" builtinId="8" hidden="1"/>
    <cellStyle name="Hyperlink" xfId="5874" builtinId="8" hidden="1"/>
    <cellStyle name="Hyperlink" xfId="5866" builtinId="8" hidden="1"/>
    <cellStyle name="Hyperlink" xfId="5858" builtinId="8" hidden="1"/>
    <cellStyle name="Hyperlink" xfId="5850" builtinId="8" hidden="1"/>
    <cellStyle name="Hyperlink" xfId="5842" builtinId="8" hidden="1"/>
    <cellStyle name="Hyperlink" xfId="5834" builtinId="8" hidden="1"/>
    <cellStyle name="Hyperlink" xfId="5826" builtinId="8" hidden="1"/>
    <cellStyle name="Hyperlink" xfId="5818" builtinId="8" hidden="1"/>
    <cellStyle name="Hyperlink" xfId="5810" builtinId="8" hidden="1"/>
    <cellStyle name="Hyperlink" xfId="5802" builtinId="8" hidden="1"/>
    <cellStyle name="Hyperlink" xfId="5794" builtinId="8" hidden="1"/>
    <cellStyle name="Hyperlink" xfId="5786" builtinId="8" hidden="1"/>
    <cellStyle name="Hyperlink" xfId="5778" builtinId="8" hidden="1"/>
    <cellStyle name="Hyperlink" xfId="5770" builtinId="8" hidden="1"/>
    <cellStyle name="Hyperlink" xfId="5762" builtinId="8" hidden="1"/>
    <cellStyle name="Hyperlink" xfId="5754" builtinId="8" hidden="1"/>
    <cellStyle name="Hyperlink" xfId="5746" builtinId="8" hidden="1"/>
    <cellStyle name="Hyperlink" xfId="5738" builtinId="8" hidden="1"/>
    <cellStyle name="Hyperlink" xfId="5730" builtinId="8" hidden="1"/>
    <cellStyle name="Hyperlink" xfId="5722" builtinId="8" hidden="1"/>
    <cellStyle name="Hyperlink" xfId="5714" builtinId="8" hidden="1"/>
    <cellStyle name="Hyperlink" xfId="5706" builtinId="8" hidden="1"/>
    <cellStyle name="Hyperlink" xfId="5698" builtinId="8" hidden="1"/>
    <cellStyle name="Hyperlink" xfId="5690" builtinId="8" hidden="1"/>
    <cellStyle name="Hyperlink" xfId="5682" builtinId="8" hidden="1"/>
    <cellStyle name="Hyperlink" xfId="5674" builtinId="8" hidden="1"/>
    <cellStyle name="Hyperlink" xfId="5666" builtinId="8" hidden="1"/>
    <cellStyle name="Hyperlink" xfId="5658" builtinId="8" hidden="1"/>
    <cellStyle name="Hyperlink" xfId="5650" builtinId="8" hidden="1"/>
    <cellStyle name="Hyperlink" xfId="5642" builtinId="8" hidden="1"/>
    <cellStyle name="Hyperlink" xfId="5634" builtinId="8" hidden="1"/>
    <cellStyle name="Hyperlink" xfId="5626" builtinId="8" hidden="1"/>
    <cellStyle name="Hyperlink" xfId="5618" builtinId="8" hidden="1"/>
    <cellStyle name="Hyperlink" xfId="5610" builtinId="8" hidden="1"/>
    <cellStyle name="Hyperlink" xfId="5602" builtinId="8" hidden="1"/>
    <cellStyle name="Hyperlink" xfId="5594" builtinId="8" hidden="1"/>
    <cellStyle name="Hyperlink" xfId="5586" builtinId="8" hidden="1"/>
    <cellStyle name="Hyperlink" xfId="5578" builtinId="8" hidden="1"/>
    <cellStyle name="Hyperlink" xfId="5570" builtinId="8" hidden="1"/>
    <cellStyle name="Hyperlink" xfId="5562" builtinId="8" hidden="1"/>
    <cellStyle name="Hyperlink" xfId="5554" builtinId="8" hidden="1"/>
    <cellStyle name="Hyperlink" xfId="5546" builtinId="8" hidden="1"/>
    <cellStyle name="Hyperlink" xfId="5538" builtinId="8" hidden="1"/>
    <cellStyle name="Hyperlink" xfId="5530" builtinId="8" hidden="1"/>
    <cellStyle name="Hyperlink" xfId="5522" builtinId="8" hidden="1"/>
    <cellStyle name="Hyperlink" xfId="5514" builtinId="8" hidden="1"/>
    <cellStyle name="Hyperlink" xfId="5506" builtinId="8" hidden="1"/>
    <cellStyle name="Hyperlink" xfId="5498" builtinId="8" hidden="1"/>
    <cellStyle name="Hyperlink" xfId="5490" builtinId="8" hidden="1"/>
    <cellStyle name="Hyperlink" xfId="5482" builtinId="8" hidden="1"/>
    <cellStyle name="Hyperlink" xfId="5474" builtinId="8" hidden="1"/>
    <cellStyle name="Hyperlink" xfId="5466" builtinId="8" hidden="1"/>
    <cellStyle name="Hyperlink" xfId="5458" builtinId="8" hidden="1"/>
    <cellStyle name="Hyperlink" xfId="5450" builtinId="8" hidden="1"/>
    <cellStyle name="Hyperlink" xfId="5442" builtinId="8" hidden="1"/>
    <cellStyle name="Hyperlink" xfId="5434" builtinId="8" hidden="1"/>
    <cellStyle name="Hyperlink" xfId="5426" builtinId="8" hidden="1"/>
    <cellStyle name="Hyperlink" xfId="5418" builtinId="8" hidden="1"/>
    <cellStyle name="Hyperlink" xfId="5410" builtinId="8" hidden="1"/>
    <cellStyle name="Hyperlink" xfId="5402" builtinId="8" hidden="1"/>
    <cellStyle name="Hyperlink" xfId="5394" builtinId="8" hidden="1"/>
    <cellStyle name="Hyperlink" xfId="5386" builtinId="8" hidden="1"/>
    <cellStyle name="Hyperlink" xfId="5378" builtinId="8" hidden="1"/>
    <cellStyle name="Hyperlink" xfId="5370" builtinId="8" hidden="1"/>
    <cellStyle name="Hyperlink" xfId="5362" builtinId="8" hidden="1"/>
    <cellStyle name="Hyperlink" xfId="5354" builtinId="8" hidden="1"/>
    <cellStyle name="Hyperlink" xfId="5346" builtinId="8" hidden="1"/>
    <cellStyle name="Hyperlink" xfId="5338" builtinId="8" hidden="1"/>
    <cellStyle name="Hyperlink" xfId="5330" builtinId="8" hidden="1"/>
    <cellStyle name="Hyperlink" xfId="5322" builtinId="8" hidden="1"/>
    <cellStyle name="Hyperlink" xfId="5314" builtinId="8" hidden="1"/>
    <cellStyle name="Hyperlink" xfId="5306" builtinId="8" hidden="1"/>
    <cellStyle name="Hyperlink" xfId="5298" builtinId="8" hidden="1"/>
    <cellStyle name="Hyperlink" xfId="5290" builtinId="8" hidden="1"/>
    <cellStyle name="Hyperlink" xfId="5282" builtinId="8" hidden="1"/>
    <cellStyle name="Hyperlink" xfId="5274" builtinId="8" hidden="1"/>
    <cellStyle name="Hyperlink" xfId="5266" builtinId="8" hidden="1"/>
    <cellStyle name="Hyperlink" xfId="5258" builtinId="8" hidden="1"/>
    <cellStyle name="Hyperlink" xfId="5250" builtinId="8" hidden="1"/>
    <cellStyle name="Hyperlink" xfId="5242" builtinId="8" hidden="1"/>
    <cellStyle name="Hyperlink" xfId="5234" builtinId="8" hidden="1"/>
    <cellStyle name="Hyperlink" xfId="5226" builtinId="8" hidden="1"/>
    <cellStyle name="Hyperlink" xfId="5218" builtinId="8" hidden="1"/>
    <cellStyle name="Hyperlink" xfId="5210" builtinId="8" hidden="1"/>
    <cellStyle name="Hyperlink" xfId="5202" builtinId="8" hidden="1"/>
    <cellStyle name="Hyperlink" xfId="5194" builtinId="8" hidden="1"/>
    <cellStyle name="Hyperlink" xfId="5186" builtinId="8" hidden="1"/>
    <cellStyle name="Hyperlink" xfId="5178" builtinId="8" hidden="1"/>
    <cellStyle name="Hyperlink" xfId="5170" builtinId="8" hidden="1"/>
    <cellStyle name="Hyperlink" xfId="5162" builtinId="8" hidden="1"/>
    <cellStyle name="Hyperlink" xfId="5154" builtinId="8" hidden="1"/>
    <cellStyle name="Hyperlink" xfId="5146" builtinId="8" hidden="1"/>
    <cellStyle name="Hyperlink" xfId="5138" builtinId="8" hidden="1"/>
    <cellStyle name="Hyperlink" xfId="5130" builtinId="8" hidden="1"/>
    <cellStyle name="Hyperlink" xfId="5122" builtinId="8" hidden="1"/>
    <cellStyle name="Hyperlink" xfId="5114" builtinId="8" hidden="1"/>
    <cellStyle name="Hyperlink" xfId="5106" builtinId="8" hidden="1"/>
    <cellStyle name="Hyperlink" xfId="5098" builtinId="8" hidden="1"/>
    <cellStyle name="Hyperlink" xfId="5090" builtinId="8" hidden="1"/>
    <cellStyle name="Hyperlink" xfId="5082" builtinId="8" hidden="1"/>
    <cellStyle name="Hyperlink" xfId="5074" builtinId="8" hidden="1"/>
    <cellStyle name="Hyperlink" xfId="5066" builtinId="8" hidden="1"/>
    <cellStyle name="Hyperlink" xfId="5057" builtinId="8" hidden="1"/>
    <cellStyle name="Hyperlink" xfId="5049" builtinId="8" hidden="1"/>
    <cellStyle name="Hyperlink" xfId="5041" builtinId="8" hidden="1"/>
    <cellStyle name="Hyperlink" xfId="5033" builtinId="8" hidden="1"/>
    <cellStyle name="Hyperlink" xfId="5025" builtinId="8" hidden="1"/>
    <cellStyle name="Hyperlink" xfId="5017" builtinId="8" hidden="1"/>
    <cellStyle name="Hyperlink" xfId="5009" builtinId="8" hidden="1"/>
    <cellStyle name="Hyperlink" xfId="5001" builtinId="8" hidden="1"/>
    <cellStyle name="Hyperlink" xfId="4993" builtinId="8" hidden="1"/>
    <cellStyle name="Hyperlink" xfId="4985" builtinId="8" hidden="1"/>
    <cellStyle name="Hyperlink" xfId="4977" builtinId="8" hidden="1"/>
    <cellStyle name="Hyperlink" xfId="4969" builtinId="8" hidden="1"/>
    <cellStyle name="Hyperlink" xfId="4961" builtinId="8" hidden="1"/>
    <cellStyle name="Hyperlink" xfId="4953" builtinId="8" hidden="1"/>
    <cellStyle name="Hyperlink" xfId="4945" builtinId="8" hidden="1"/>
    <cellStyle name="Hyperlink" xfId="4937" builtinId="8" hidden="1"/>
    <cellStyle name="Hyperlink" xfId="4929" builtinId="8" hidden="1"/>
    <cellStyle name="Hyperlink" xfId="4921" builtinId="8" hidden="1"/>
    <cellStyle name="Hyperlink" xfId="4913" builtinId="8" hidden="1"/>
    <cellStyle name="Hyperlink" xfId="4905" builtinId="8" hidden="1"/>
    <cellStyle name="Hyperlink" xfId="4896" builtinId="8" hidden="1"/>
    <cellStyle name="Hyperlink" xfId="4888" builtinId="8" hidden="1"/>
    <cellStyle name="Hyperlink" xfId="4880" builtinId="8" hidden="1"/>
    <cellStyle name="Hyperlink" xfId="4872" builtinId="8" hidden="1"/>
    <cellStyle name="Hyperlink" xfId="4864" builtinId="8" hidden="1"/>
    <cellStyle name="Hyperlink" xfId="4856" builtinId="8" hidden="1"/>
    <cellStyle name="Hyperlink" xfId="4848" builtinId="8" hidden="1"/>
    <cellStyle name="Hyperlink" xfId="4840" builtinId="8" hidden="1"/>
    <cellStyle name="Hyperlink" xfId="4832" builtinId="8" hidden="1"/>
    <cellStyle name="Hyperlink" xfId="4824" builtinId="8" hidden="1"/>
    <cellStyle name="Hyperlink" xfId="4816" builtinId="8" hidden="1"/>
    <cellStyle name="Hyperlink" xfId="4808" builtinId="8" hidden="1"/>
    <cellStyle name="Hyperlink" xfId="4800" builtinId="8" hidden="1"/>
    <cellStyle name="Hyperlink" xfId="4792" builtinId="8" hidden="1"/>
    <cellStyle name="Hyperlink" xfId="4784" builtinId="8" hidden="1"/>
    <cellStyle name="Hyperlink" xfId="4776" builtinId="8" hidden="1"/>
    <cellStyle name="Hyperlink" xfId="4768" builtinId="8" hidden="1"/>
    <cellStyle name="Hyperlink" xfId="4760" builtinId="8" hidden="1"/>
    <cellStyle name="Hyperlink" xfId="4752" builtinId="8" hidden="1"/>
    <cellStyle name="Hyperlink" xfId="4744" builtinId="8" hidden="1"/>
    <cellStyle name="Hyperlink" xfId="4736" builtinId="8" hidden="1"/>
    <cellStyle name="Hyperlink" xfId="4728" builtinId="8" hidden="1"/>
    <cellStyle name="Hyperlink" xfId="4720" builtinId="8" hidden="1"/>
    <cellStyle name="Hyperlink" xfId="4712" builtinId="8" hidden="1"/>
    <cellStyle name="Hyperlink" xfId="4704" builtinId="8" hidden="1"/>
    <cellStyle name="Hyperlink" xfId="4696" builtinId="8" hidden="1"/>
    <cellStyle name="Hyperlink" xfId="4688" builtinId="8" hidden="1"/>
    <cellStyle name="Hyperlink" xfId="4680" builtinId="8" hidden="1"/>
    <cellStyle name="Hyperlink" xfId="4672" builtinId="8" hidden="1"/>
    <cellStyle name="Hyperlink" xfId="4664" builtinId="8" hidden="1"/>
    <cellStyle name="Hyperlink" xfId="4656" builtinId="8" hidden="1"/>
    <cellStyle name="Hyperlink" xfId="4648" builtinId="8" hidden="1"/>
    <cellStyle name="Hyperlink" xfId="4640" builtinId="8" hidden="1"/>
    <cellStyle name="Hyperlink" xfId="4632" builtinId="8" hidden="1"/>
    <cellStyle name="Hyperlink" xfId="4624" builtinId="8" hidden="1"/>
    <cellStyle name="Hyperlink" xfId="4616" builtinId="8" hidden="1"/>
    <cellStyle name="Hyperlink" xfId="4608" builtinId="8" hidden="1"/>
    <cellStyle name="Hyperlink" xfId="4600" builtinId="8" hidden="1"/>
    <cellStyle name="Hyperlink" xfId="4592" builtinId="8" hidden="1"/>
    <cellStyle name="Hyperlink" xfId="4584" builtinId="8" hidden="1"/>
    <cellStyle name="Hyperlink" xfId="4576" builtinId="8" hidden="1"/>
    <cellStyle name="Hyperlink" xfId="4568" builtinId="8" hidden="1"/>
    <cellStyle name="Hyperlink" xfId="4560" builtinId="8" hidden="1"/>
    <cellStyle name="Hyperlink" xfId="4552" builtinId="8" hidden="1"/>
    <cellStyle name="Hyperlink" xfId="4544" builtinId="8" hidden="1"/>
    <cellStyle name="Hyperlink" xfId="4536" builtinId="8" hidden="1"/>
    <cellStyle name="Hyperlink" xfId="4528" builtinId="8" hidden="1"/>
    <cellStyle name="Hyperlink" xfId="4520" builtinId="8" hidden="1"/>
    <cellStyle name="Hyperlink" xfId="4512" builtinId="8" hidden="1"/>
    <cellStyle name="Hyperlink" xfId="4504" builtinId="8" hidden="1"/>
    <cellStyle name="Hyperlink" xfId="4496" builtinId="8" hidden="1"/>
    <cellStyle name="Hyperlink" xfId="4488" builtinId="8" hidden="1"/>
    <cellStyle name="Hyperlink" xfId="4480" builtinId="8" hidden="1"/>
    <cellStyle name="Hyperlink" xfId="4472" builtinId="8" hidden="1"/>
    <cellStyle name="Hyperlink" xfId="4464" builtinId="8" hidden="1"/>
    <cellStyle name="Hyperlink" xfId="4456" builtinId="8" hidden="1"/>
    <cellStyle name="Hyperlink" xfId="4448" builtinId="8" hidden="1"/>
    <cellStyle name="Hyperlink" xfId="4440" builtinId="8" hidden="1"/>
    <cellStyle name="Hyperlink" xfId="4432" builtinId="8" hidden="1"/>
    <cellStyle name="Hyperlink" xfId="4424" builtinId="8" hidden="1"/>
    <cellStyle name="Hyperlink" xfId="4416" builtinId="8" hidden="1"/>
    <cellStyle name="Hyperlink" xfId="4407" builtinId="8" hidden="1"/>
    <cellStyle name="Hyperlink" xfId="4399" builtinId="8" hidden="1"/>
    <cellStyle name="Hyperlink" xfId="4391" builtinId="8" hidden="1"/>
    <cellStyle name="Hyperlink" xfId="4383" builtinId="8" hidden="1"/>
    <cellStyle name="Hyperlink" xfId="4375" builtinId="8" hidden="1"/>
    <cellStyle name="Hyperlink" xfId="4367" builtinId="8" hidden="1"/>
    <cellStyle name="Hyperlink" xfId="4359" builtinId="8" hidden="1"/>
    <cellStyle name="Hyperlink" xfId="4351" builtinId="8" hidden="1"/>
    <cellStyle name="Hyperlink" xfId="4343" builtinId="8" hidden="1"/>
    <cellStyle name="Hyperlink" xfId="4335" builtinId="8" hidden="1"/>
    <cellStyle name="Hyperlink" xfId="4327" builtinId="8" hidden="1"/>
    <cellStyle name="Hyperlink" xfId="4319" builtinId="8" hidden="1"/>
    <cellStyle name="Hyperlink" xfId="4311" builtinId="8" hidden="1"/>
    <cellStyle name="Hyperlink" xfId="4303" builtinId="8" hidden="1"/>
    <cellStyle name="Hyperlink" xfId="4295" builtinId="8" hidden="1"/>
    <cellStyle name="Hyperlink" xfId="4287" builtinId="8" hidden="1"/>
    <cellStyle name="Hyperlink" xfId="4279" builtinId="8" hidden="1"/>
    <cellStyle name="Hyperlink" xfId="4271" builtinId="8" hidden="1"/>
    <cellStyle name="Hyperlink" xfId="4263" builtinId="8" hidden="1"/>
    <cellStyle name="Hyperlink" xfId="4255" builtinId="8" hidden="1"/>
    <cellStyle name="Hyperlink" xfId="4247" builtinId="8" hidden="1"/>
    <cellStyle name="Hyperlink" xfId="4239" builtinId="8" hidden="1"/>
    <cellStyle name="Hyperlink" xfId="4231" builtinId="8" hidden="1"/>
    <cellStyle name="Hyperlink" xfId="4223" builtinId="8" hidden="1"/>
    <cellStyle name="Hyperlink" xfId="4215" builtinId="8" hidden="1"/>
    <cellStyle name="Hyperlink" xfId="4207" builtinId="8" hidden="1"/>
    <cellStyle name="Hyperlink" xfId="4199" builtinId="8" hidden="1"/>
    <cellStyle name="Hyperlink" xfId="4191" builtinId="8" hidden="1"/>
    <cellStyle name="Hyperlink" xfId="4183" builtinId="8" hidden="1"/>
    <cellStyle name="Hyperlink" xfId="4175" builtinId="8" hidden="1"/>
    <cellStyle name="Hyperlink" xfId="4167" builtinId="8" hidden="1"/>
    <cellStyle name="Hyperlink" xfId="4159" builtinId="8" hidden="1"/>
    <cellStyle name="Hyperlink" xfId="4151" builtinId="8" hidden="1"/>
    <cellStyle name="Hyperlink" xfId="4143" builtinId="8" hidden="1"/>
    <cellStyle name="Hyperlink" xfId="4135" builtinId="8" hidden="1"/>
    <cellStyle name="Hyperlink" xfId="4127" builtinId="8" hidden="1"/>
    <cellStyle name="Hyperlink" xfId="4119" builtinId="8" hidden="1"/>
    <cellStyle name="Hyperlink" xfId="4111" builtinId="8" hidden="1"/>
    <cellStyle name="Hyperlink" xfId="4103" builtinId="8" hidden="1"/>
    <cellStyle name="Hyperlink" xfId="4095" builtinId="8" hidden="1"/>
    <cellStyle name="Hyperlink" xfId="4087" builtinId="8" hidden="1"/>
    <cellStyle name="Hyperlink" xfId="4079" builtinId="8" hidden="1"/>
    <cellStyle name="Hyperlink" xfId="4071" builtinId="8" hidden="1"/>
    <cellStyle name="Hyperlink" xfId="4063" builtinId="8" hidden="1"/>
    <cellStyle name="Hyperlink" xfId="4055" builtinId="8" hidden="1"/>
    <cellStyle name="Hyperlink" xfId="4047" builtinId="8" hidden="1"/>
    <cellStyle name="Hyperlink" xfId="1739" builtinId="8" hidden="1"/>
    <cellStyle name="Hyperlink" xfId="1743" builtinId="8" hidden="1"/>
    <cellStyle name="Hyperlink" xfId="1745" builtinId="8" hidden="1"/>
    <cellStyle name="Hyperlink" xfId="1747" builtinId="8" hidden="1"/>
    <cellStyle name="Hyperlink" xfId="1749" builtinId="8" hidden="1"/>
    <cellStyle name="Hyperlink" xfId="1751" builtinId="8" hidden="1"/>
    <cellStyle name="Hyperlink" xfId="1753" builtinId="8" hidden="1"/>
    <cellStyle name="Hyperlink" xfId="1755" builtinId="8" hidden="1"/>
    <cellStyle name="Hyperlink" xfId="1759" builtinId="8" hidden="1"/>
    <cellStyle name="Hyperlink" xfId="1761" builtinId="8" hidden="1"/>
    <cellStyle name="Hyperlink" xfId="1763" builtinId="8" hidden="1"/>
    <cellStyle name="Hyperlink" xfId="1765" builtinId="8" hidden="1"/>
    <cellStyle name="Hyperlink" xfId="1767" builtinId="8" hidden="1"/>
    <cellStyle name="Hyperlink" xfId="1769" builtinId="8" hidden="1"/>
    <cellStyle name="Hyperlink" xfId="1771" builtinId="8" hidden="1"/>
    <cellStyle name="Hyperlink" xfId="1775" builtinId="8" hidden="1"/>
    <cellStyle name="Hyperlink" xfId="1777" builtinId="8" hidden="1"/>
    <cellStyle name="Hyperlink" xfId="1779" builtinId="8" hidden="1"/>
    <cellStyle name="Hyperlink" xfId="1781" builtinId="8" hidden="1"/>
    <cellStyle name="Hyperlink" xfId="1783" builtinId="8" hidden="1"/>
    <cellStyle name="Hyperlink" xfId="1785" builtinId="8" hidden="1"/>
    <cellStyle name="Hyperlink" xfId="1787" builtinId="8" hidden="1"/>
    <cellStyle name="Hyperlink" xfId="1791" builtinId="8" hidden="1"/>
    <cellStyle name="Hyperlink" xfId="1793" builtinId="8" hidden="1"/>
    <cellStyle name="Hyperlink" xfId="1795" builtinId="8" hidden="1"/>
    <cellStyle name="Hyperlink" xfId="1797" builtinId="8" hidden="1"/>
    <cellStyle name="Hyperlink" xfId="1799" builtinId="8" hidden="1"/>
    <cellStyle name="Hyperlink" xfId="1801" builtinId="8" hidden="1"/>
    <cellStyle name="Hyperlink" xfId="1803" builtinId="8" hidden="1"/>
    <cellStyle name="Hyperlink" xfId="1807" builtinId="8" hidden="1"/>
    <cellStyle name="Hyperlink" xfId="1809" builtinId="8" hidden="1"/>
    <cellStyle name="Hyperlink" xfId="1811" builtinId="8" hidden="1"/>
    <cellStyle name="Hyperlink" xfId="1813" builtinId="8" hidden="1"/>
    <cellStyle name="Hyperlink" xfId="1815" builtinId="8" hidden="1"/>
    <cellStyle name="Hyperlink" xfId="1817" builtinId="8" hidden="1"/>
    <cellStyle name="Hyperlink" xfId="1819" builtinId="8" hidden="1"/>
    <cellStyle name="Hyperlink" xfId="1823" builtinId="8" hidden="1"/>
    <cellStyle name="Hyperlink" xfId="1825" builtinId="8" hidden="1"/>
    <cellStyle name="Hyperlink" xfId="1827" builtinId="8" hidden="1"/>
    <cellStyle name="Hyperlink" xfId="1829" builtinId="8" hidden="1"/>
    <cellStyle name="Hyperlink" xfId="1831" builtinId="8" hidden="1"/>
    <cellStyle name="Hyperlink" xfId="1833" builtinId="8" hidden="1"/>
    <cellStyle name="Hyperlink" xfId="1835" builtinId="8" hidden="1"/>
    <cellStyle name="Hyperlink" xfId="1839" builtinId="8" hidden="1"/>
    <cellStyle name="Hyperlink" xfId="1841" builtinId="8" hidden="1"/>
    <cellStyle name="Hyperlink" xfId="1843" builtinId="8" hidden="1"/>
    <cellStyle name="Hyperlink" xfId="1845" builtinId="8" hidden="1"/>
    <cellStyle name="Hyperlink" xfId="1847" builtinId="8" hidden="1"/>
    <cellStyle name="Hyperlink" xfId="1849" builtinId="8" hidden="1"/>
    <cellStyle name="Hyperlink" xfId="1851" builtinId="8" hidden="1"/>
    <cellStyle name="Hyperlink" xfId="1855" builtinId="8" hidden="1"/>
    <cellStyle name="Hyperlink" xfId="1857" builtinId="8" hidden="1"/>
    <cellStyle name="Hyperlink" xfId="1859" builtinId="8" hidden="1"/>
    <cellStyle name="Hyperlink" xfId="1861" builtinId="8" hidden="1"/>
    <cellStyle name="Hyperlink" xfId="1863" builtinId="8" hidden="1"/>
    <cellStyle name="Hyperlink" xfId="1865" builtinId="8" hidden="1"/>
    <cellStyle name="Hyperlink" xfId="1867" builtinId="8" hidden="1"/>
    <cellStyle name="Hyperlink" xfId="1871" builtinId="8" hidden="1"/>
    <cellStyle name="Hyperlink" xfId="1873" builtinId="8" hidden="1"/>
    <cellStyle name="Hyperlink" xfId="1875" builtinId="8" hidden="1"/>
    <cellStyle name="Hyperlink" xfId="1877" builtinId="8" hidden="1"/>
    <cellStyle name="Hyperlink" xfId="1879" builtinId="8" hidden="1"/>
    <cellStyle name="Hyperlink" xfId="1881" builtinId="8" hidden="1"/>
    <cellStyle name="Hyperlink" xfId="1883" builtinId="8" hidden="1"/>
    <cellStyle name="Hyperlink" xfId="1887" builtinId="8" hidden="1"/>
    <cellStyle name="Hyperlink" xfId="1889" builtinId="8" hidden="1"/>
    <cellStyle name="Hyperlink" xfId="1891" builtinId="8" hidden="1"/>
    <cellStyle name="Hyperlink" xfId="1893" builtinId="8" hidden="1"/>
    <cellStyle name="Hyperlink" xfId="1895" builtinId="8" hidden="1"/>
    <cellStyle name="Hyperlink" xfId="1897" builtinId="8" hidden="1"/>
    <cellStyle name="Hyperlink" xfId="1899" builtinId="8" hidden="1"/>
    <cellStyle name="Hyperlink" xfId="1903" builtinId="8" hidden="1"/>
    <cellStyle name="Hyperlink" xfId="1905" builtinId="8" hidden="1"/>
    <cellStyle name="Hyperlink" xfId="1907" builtinId="8" hidden="1"/>
    <cellStyle name="Hyperlink" xfId="1909" builtinId="8" hidden="1"/>
    <cellStyle name="Hyperlink" xfId="1911" builtinId="8" hidden="1"/>
    <cellStyle name="Hyperlink" xfId="1913" builtinId="8" hidden="1"/>
    <cellStyle name="Hyperlink" xfId="1915" builtinId="8" hidden="1"/>
    <cellStyle name="Hyperlink" xfId="1919" builtinId="8" hidden="1"/>
    <cellStyle name="Hyperlink" xfId="1921" builtinId="8" hidden="1"/>
    <cellStyle name="Hyperlink" xfId="1923" builtinId="8" hidden="1"/>
    <cellStyle name="Hyperlink" xfId="1925" builtinId="8" hidden="1"/>
    <cellStyle name="Hyperlink" xfId="1927" builtinId="8" hidden="1"/>
    <cellStyle name="Hyperlink" xfId="1929" builtinId="8" hidden="1"/>
    <cellStyle name="Hyperlink" xfId="1931" builtinId="8" hidden="1"/>
    <cellStyle name="Hyperlink" xfId="1935" builtinId="8" hidden="1"/>
    <cellStyle name="Hyperlink" xfId="1937" builtinId="8" hidden="1"/>
    <cellStyle name="Hyperlink" xfId="1939" builtinId="8" hidden="1"/>
    <cellStyle name="Hyperlink" xfId="1941" builtinId="8" hidden="1"/>
    <cellStyle name="Hyperlink" xfId="1943" builtinId="8" hidden="1"/>
    <cellStyle name="Hyperlink" xfId="1945" builtinId="8" hidden="1"/>
    <cellStyle name="Hyperlink" xfId="1947" builtinId="8" hidden="1"/>
    <cellStyle name="Hyperlink" xfId="1951" builtinId="8" hidden="1"/>
    <cellStyle name="Hyperlink" xfId="1953" builtinId="8" hidden="1"/>
    <cellStyle name="Hyperlink" xfId="1955" builtinId="8" hidden="1"/>
    <cellStyle name="Hyperlink" xfId="1958" builtinId="8" hidden="1"/>
    <cellStyle name="Hyperlink" xfId="1960" builtinId="8" hidden="1"/>
    <cellStyle name="Hyperlink" xfId="1962" builtinId="8" hidden="1"/>
    <cellStyle name="Hyperlink" xfId="1964" builtinId="8" hidden="1"/>
    <cellStyle name="Hyperlink" xfId="1968" builtinId="8" hidden="1"/>
    <cellStyle name="Hyperlink" xfId="1970" builtinId="8" hidden="1"/>
    <cellStyle name="Hyperlink" xfId="1972" builtinId="8" hidden="1"/>
    <cellStyle name="Hyperlink" xfId="1974" builtinId="8" hidden="1"/>
    <cellStyle name="Hyperlink" xfId="1976" builtinId="8" hidden="1"/>
    <cellStyle name="Hyperlink" xfId="1978" builtinId="8" hidden="1"/>
    <cellStyle name="Hyperlink" xfId="1980" builtinId="8" hidden="1"/>
    <cellStyle name="Hyperlink" xfId="1984" builtinId="8" hidden="1"/>
    <cellStyle name="Hyperlink" xfId="1986" builtinId="8" hidden="1"/>
    <cellStyle name="Hyperlink" xfId="1988" builtinId="8" hidden="1"/>
    <cellStyle name="Hyperlink" xfId="1990" builtinId="8" hidden="1"/>
    <cellStyle name="Hyperlink" xfId="1992" builtinId="8" hidden="1"/>
    <cellStyle name="Hyperlink" xfId="1994" builtinId="8" hidden="1"/>
    <cellStyle name="Hyperlink" xfId="1996" builtinId="8" hidden="1"/>
    <cellStyle name="Hyperlink" xfId="2000" builtinId="8" hidden="1"/>
    <cellStyle name="Hyperlink" xfId="2002" builtinId="8" hidden="1"/>
    <cellStyle name="Hyperlink" xfId="2004" builtinId="8" hidden="1"/>
    <cellStyle name="Hyperlink" xfId="2006" builtinId="8" hidden="1"/>
    <cellStyle name="Hyperlink" xfId="2008" builtinId="8" hidden="1"/>
    <cellStyle name="Hyperlink" xfId="2010" builtinId="8" hidden="1"/>
    <cellStyle name="Hyperlink" xfId="2012" builtinId="8" hidden="1"/>
    <cellStyle name="Hyperlink" xfId="2016" builtinId="8" hidden="1"/>
    <cellStyle name="Hyperlink" xfId="2018" builtinId="8" hidden="1"/>
    <cellStyle name="Hyperlink" xfId="2020" builtinId="8" hidden="1"/>
    <cellStyle name="Hyperlink" xfId="2022" builtinId="8" hidden="1"/>
    <cellStyle name="Hyperlink" xfId="2024" builtinId="8" hidden="1"/>
    <cellStyle name="Hyperlink" xfId="2026" builtinId="8" hidden="1"/>
    <cellStyle name="Hyperlink" xfId="2028" builtinId="8" hidden="1"/>
    <cellStyle name="Hyperlink" xfId="2032" builtinId="8" hidden="1"/>
    <cellStyle name="Hyperlink" xfId="2034" builtinId="8" hidden="1"/>
    <cellStyle name="Hyperlink" xfId="2036" builtinId="8" hidden="1"/>
    <cellStyle name="Hyperlink" xfId="2038" builtinId="8" hidden="1"/>
    <cellStyle name="Hyperlink" xfId="2040" builtinId="8" hidden="1"/>
    <cellStyle name="Hyperlink" xfId="2042" builtinId="8" hidden="1"/>
    <cellStyle name="Hyperlink" xfId="2044" builtinId="8" hidden="1"/>
    <cellStyle name="Hyperlink" xfId="2048" builtinId="8" hidden="1"/>
    <cellStyle name="Hyperlink" xfId="2050" builtinId="8" hidden="1"/>
    <cellStyle name="Hyperlink" xfId="2052" builtinId="8" hidden="1"/>
    <cellStyle name="Hyperlink" xfId="2054" builtinId="8" hidden="1"/>
    <cellStyle name="Hyperlink" xfId="2056" builtinId="8" hidden="1"/>
    <cellStyle name="Hyperlink" xfId="2058" builtinId="8" hidden="1"/>
    <cellStyle name="Hyperlink" xfId="2060" builtinId="8" hidden="1"/>
    <cellStyle name="Hyperlink" xfId="2064" builtinId="8" hidden="1"/>
    <cellStyle name="Hyperlink" xfId="2066" builtinId="8" hidden="1"/>
    <cellStyle name="Hyperlink" xfId="2068" builtinId="8" hidden="1"/>
    <cellStyle name="Hyperlink" xfId="2070" builtinId="8" hidden="1"/>
    <cellStyle name="Hyperlink" xfId="2072" builtinId="8" hidden="1"/>
    <cellStyle name="Hyperlink" xfId="2074" builtinId="8" hidden="1"/>
    <cellStyle name="Hyperlink" xfId="2076" builtinId="8" hidden="1"/>
    <cellStyle name="Hyperlink" xfId="2080" builtinId="8" hidden="1"/>
    <cellStyle name="Hyperlink" xfId="2082" builtinId="8" hidden="1"/>
    <cellStyle name="Hyperlink" xfId="2084" builtinId="8" hidden="1"/>
    <cellStyle name="Hyperlink" xfId="2086" builtinId="8" hidden="1"/>
    <cellStyle name="Hyperlink" xfId="2088" builtinId="8" hidden="1"/>
    <cellStyle name="Hyperlink" xfId="2090" builtinId="8" hidden="1"/>
    <cellStyle name="Hyperlink" xfId="2092" builtinId="8" hidden="1"/>
    <cellStyle name="Hyperlink" xfId="2096" builtinId="8" hidden="1"/>
    <cellStyle name="Hyperlink" xfId="2098" builtinId="8" hidden="1"/>
    <cellStyle name="Hyperlink" xfId="2100" builtinId="8" hidden="1"/>
    <cellStyle name="Hyperlink" xfId="2102" builtinId="8" hidden="1"/>
    <cellStyle name="Hyperlink" xfId="2104" builtinId="8" hidden="1"/>
    <cellStyle name="Hyperlink" xfId="2106" builtinId="8" hidden="1"/>
    <cellStyle name="Hyperlink" xfId="2108" builtinId="8" hidden="1"/>
    <cellStyle name="Hyperlink" xfId="2112" builtinId="8" hidden="1"/>
    <cellStyle name="Hyperlink" xfId="2114" builtinId="8" hidden="1"/>
    <cellStyle name="Hyperlink" xfId="2116" builtinId="8" hidden="1"/>
    <cellStyle name="Hyperlink" xfId="2118" builtinId="8" hidden="1"/>
    <cellStyle name="Hyperlink" xfId="2120" builtinId="8" hidden="1"/>
    <cellStyle name="Hyperlink" xfId="2122" builtinId="8" hidden="1"/>
    <cellStyle name="Hyperlink" xfId="2124" builtinId="8" hidden="1"/>
    <cellStyle name="Hyperlink" xfId="2128" builtinId="8" hidden="1"/>
    <cellStyle name="Hyperlink" xfId="2130" builtinId="8" hidden="1"/>
    <cellStyle name="Hyperlink" xfId="2132" builtinId="8" hidden="1"/>
    <cellStyle name="Hyperlink" xfId="2134" builtinId="8" hidden="1"/>
    <cellStyle name="Hyperlink" xfId="2136" builtinId="8" hidden="1"/>
    <cellStyle name="Hyperlink" xfId="2138" builtinId="8" hidden="1"/>
    <cellStyle name="Hyperlink" xfId="2140" builtinId="8" hidden="1"/>
    <cellStyle name="Hyperlink" xfId="2144" builtinId="8" hidden="1"/>
    <cellStyle name="Hyperlink" xfId="2146" builtinId="8" hidden="1"/>
    <cellStyle name="Hyperlink" xfId="2148" builtinId="8" hidden="1"/>
    <cellStyle name="Hyperlink" xfId="2150" builtinId="8" hidden="1"/>
    <cellStyle name="Hyperlink" xfId="2152" builtinId="8" hidden="1"/>
    <cellStyle name="Hyperlink" xfId="2154" builtinId="8" hidden="1"/>
    <cellStyle name="Hyperlink" xfId="2156" builtinId="8" hidden="1"/>
    <cellStyle name="Hyperlink" xfId="2160" builtinId="8" hidden="1"/>
    <cellStyle name="Hyperlink" xfId="2162" builtinId="8" hidden="1"/>
    <cellStyle name="Hyperlink" xfId="2164" builtinId="8" hidden="1"/>
    <cellStyle name="Hyperlink" xfId="2166" builtinId="8" hidden="1"/>
    <cellStyle name="Hyperlink" xfId="2168" builtinId="8" hidden="1"/>
    <cellStyle name="Hyperlink" xfId="2170" builtinId="8" hidden="1"/>
    <cellStyle name="Hyperlink" xfId="2172" builtinId="8" hidden="1"/>
    <cellStyle name="Hyperlink" xfId="2176" builtinId="8" hidden="1"/>
    <cellStyle name="Hyperlink" xfId="2178" builtinId="8" hidden="1"/>
    <cellStyle name="Hyperlink" xfId="2180" builtinId="8" hidden="1"/>
    <cellStyle name="Hyperlink" xfId="2182" builtinId="8" hidden="1"/>
    <cellStyle name="Hyperlink" xfId="2184" builtinId="8" hidden="1"/>
    <cellStyle name="Hyperlink" xfId="2186" builtinId="8" hidden="1"/>
    <cellStyle name="Hyperlink" xfId="2188" builtinId="8" hidden="1"/>
    <cellStyle name="Hyperlink" xfId="2192" builtinId="8" hidden="1"/>
    <cellStyle name="Hyperlink" xfId="2194" builtinId="8" hidden="1"/>
    <cellStyle name="Hyperlink" xfId="2196" builtinId="8" hidden="1"/>
    <cellStyle name="Hyperlink" xfId="2198" builtinId="8" hidden="1"/>
    <cellStyle name="Hyperlink" xfId="2200" builtinId="8" hidden="1"/>
    <cellStyle name="Hyperlink" xfId="2202" builtinId="8" hidden="1"/>
    <cellStyle name="Hyperlink" xfId="2204" builtinId="8" hidden="1"/>
    <cellStyle name="Hyperlink" xfId="2208" builtinId="8" hidden="1"/>
    <cellStyle name="Hyperlink" xfId="2210" builtinId="8" hidden="1"/>
    <cellStyle name="Hyperlink" xfId="2212" builtinId="8" hidden="1"/>
    <cellStyle name="Hyperlink" xfId="2214" builtinId="8" hidden="1"/>
    <cellStyle name="Hyperlink" xfId="2216" builtinId="8" hidden="1"/>
    <cellStyle name="Hyperlink" xfId="2218" builtinId="8" hidden="1"/>
    <cellStyle name="Hyperlink" xfId="2220" builtinId="8" hidden="1"/>
    <cellStyle name="Hyperlink" xfId="2224" builtinId="8" hidden="1"/>
    <cellStyle name="Hyperlink" xfId="2226" builtinId="8" hidden="1"/>
    <cellStyle name="Hyperlink" xfId="2228" builtinId="8" hidden="1"/>
    <cellStyle name="Hyperlink" xfId="2230" builtinId="8" hidden="1"/>
    <cellStyle name="Hyperlink" xfId="2232" builtinId="8" hidden="1"/>
    <cellStyle name="Hyperlink" xfId="2234" builtinId="8" hidden="1"/>
    <cellStyle name="Hyperlink" xfId="2236" builtinId="8" hidden="1"/>
    <cellStyle name="Hyperlink" xfId="2240" builtinId="8" hidden="1"/>
    <cellStyle name="Hyperlink" xfId="2242" builtinId="8" hidden="1"/>
    <cellStyle name="Hyperlink" xfId="2244" builtinId="8" hidden="1"/>
    <cellStyle name="Hyperlink" xfId="2246" builtinId="8" hidden="1"/>
    <cellStyle name="Hyperlink" xfId="2248" builtinId="8" hidden="1"/>
    <cellStyle name="Hyperlink" xfId="2250" builtinId="8" hidden="1"/>
    <cellStyle name="Hyperlink" xfId="2252" builtinId="8" hidden="1"/>
    <cellStyle name="Hyperlink" xfId="2256" builtinId="8" hidden="1"/>
    <cellStyle name="Hyperlink" xfId="2258" builtinId="8" hidden="1"/>
    <cellStyle name="Hyperlink" xfId="2260" builtinId="8" hidden="1"/>
    <cellStyle name="Hyperlink" xfId="2262" builtinId="8" hidden="1"/>
    <cellStyle name="Hyperlink" xfId="2264" builtinId="8" hidden="1"/>
    <cellStyle name="Hyperlink" xfId="2266" builtinId="8" hidden="1"/>
    <cellStyle name="Hyperlink" xfId="2268" builtinId="8" hidden="1"/>
    <cellStyle name="Hyperlink" xfId="2272" builtinId="8" hidden="1"/>
    <cellStyle name="Hyperlink" xfId="2274" builtinId="8" hidden="1"/>
    <cellStyle name="Hyperlink" xfId="2276" builtinId="8" hidden="1"/>
    <cellStyle name="Hyperlink" xfId="2278" builtinId="8" hidden="1"/>
    <cellStyle name="Hyperlink" xfId="2280" builtinId="8" hidden="1"/>
    <cellStyle name="Hyperlink" xfId="2282" builtinId="8" hidden="1"/>
    <cellStyle name="Hyperlink" xfId="2284" builtinId="8" hidden="1"/>
    <cellStyle name="Hyperlink" xfId="2288" builtinId="8" hidden="1"/>
    <cellStyle name="Hyperlink" xfId="2290" builtinId="8" hidden="1"/>
    <cellStyle name="Hyperlink" xfId="2292" builtinId="8" hidden="1"/>
    <cellStyle name="Hyperlink" xfId="2294" builtinId="8" hidden="1"/>
    <cellStyle name="Hyperlink" xfId="2296" builtinId="8" hidden="1"/>
    <cellStyle name="Hyperlink" xfId="2298" builtinId="8" hidden="1"/>
    <cellStyle name="Hyperlink" xfId="2300" builtinId="8" hidden="1"/>
    <cellStyle name="Hyperlink" xfId="2304" builtinId="8" hidden="1"/>
    <cellStyle name="Hyperlink" xfId="2306" builtinId="8" hidden="1"/>
    <cellStyle name="Hyperlink" xfId="2308" builtinId="8" hidden="1"/>
    <cellStyle name="Hyperlink" xfId="2310" builtinId="8" hidden="1"/>
    <cellStyle name="Hyperlink" xfId="2312" builtinId="8" hidden="1"/>
    <cellStyle name="Hyperlink" xfId="2314" builtinId="8" hidden="1"/>
    <cellStyle name="Hyperlink" xfId="2316" builtinId="8" hidden="1"/>
    <cellStyle name="Hyperlink" xfId="2320" builtinId="8" hidden="1"/>
    <cellStyle name="Hyperlink" xfId="2322" builtinId="8" hidden="1"/>
    <cellStyle name="Hyperlink" xfId="2324" builtinId="8" hidden="1"/>
    <cellStyle name="Hyperlink" xfId="2326" builtinId="8" hidden="1"/>
    <cellStyle name="Hyperlink" xfId="2328" builtinId="8" hidden="1"/>
    <cellStyle name="Hyperlink" xfId="2330" builtinId="8" hidden="1"/>
    <cellStyle name="Hyperlink" xfId="2332" builtinId="8" hidden="1"/>
    <cellStyle name="Hyperlink" xfId="2336" builtinId="8" hidden="1"/>
    <cellStyle name="Hyperlink" xfId="2338" builtinId="8" hidden="1"/>
    <cellStyle name="Hyperlink" xfId="2340" builtinId="8" hidden="1"/>
    <cellStyle name="Hyperlink" xfId="2342" builtinId="8" hidden="1"/>
    <cellStyle name="Hyperlink" xfId="2344" builtinId="8" hidden="1"/>
    <cellStyle name="Hyperlink" xfId="2346" builtinId="8" hidden="1"/>
    <cellStyle name="Hyperlink" xfId="2348" builtinId="8" hidden="1"/>
    <cellStyle name="Hyperlink" xfId="2352" builtinId="8" hidden="1"/>
    <cellStyle name="Hyperlink" xfId="2354" builtinId="8" hidden="1"/>
    <cellStyle name="Hyperlink" xfId="2356" builtinId="8" hidden="1"/>
    <cellStyle name="Hyperlink" xfId="2358" builtinId="8" hidden="1"/>
    <cellStyle name="Hyperlink" xfId="2360" builtinId="8" hidden="1"/>
    <cellStyle name="Hyperlink" xfId="2362" builtinId="8" hidden="1"/>
    <cellStyle name="Hyperlink" xfId="2364" builtinId="8" hidden="1"/>
    <cellStyle name="Hyperlink" xfId="2368" builtinId="8" hidden="1"/>
    <cellStyle name="Hyperlink" xfId="2370" builtinId="8" hidden="1"/>
    <cellStyle name="Hyperlink" xfId="2372" builtinId="8" hidden="1"/>
    <cellStyle name="Hyperlink" xfId="2374" builtinId="8" hidden="1"/>
    <cellStyle name="Hyperlink" xfId="2376" builtinId="8" hidden="1"/>
    <cellStyle name="Hyperlink" xfId="2378" builtinId="8" hidden="1"/>
    <cellStyle name="Hyperlink" xfId="2380" builtinId="8" hidden="1"/>
    <cellStyle name="Hyperlink" xfId="2384" builtinId="8" hidden="1"/>
    <cellStyle name="Hyperlink" xfId="2386" builtinId="8" hidden="1"/>
    <cellStyle name="Hyperlink" xfId="2388" builtinId="8" hidden="1"/>
    <cellStyle name="Hyperlink" xfId="2390" builtinId="8" hidden="1"/>
    <cellStyle name="Hyperlink" xfId="2392" builtinId="8" hidden="1"/>
    <cellStyle name="Hyperlink" xfId="2394" builtinId="8" hidden="1"/>
    <cellStyle name="Hyperlink" xfId="2396" builtinId="8" hidden="1"/>
    <cellStyle name="Hyperlink" xfId="2400" builtinId="8" hidden="1"/>
    <cellStyle name="Hyperlink" xfId="2402" builtinId="8" hidden="1"/>
    <cellStyle name="Hyperlink" xfId="2404" builtinId="8" hidden="1"/>
    <cellStyle name="Hyperlink" xfId="2406" builtinId="8" hidden="1"/>
    <cellStyle name="Hyperlink" xfId="2408" builtinId="8" hidden="1"/>
    <cellStyle name="Hyperlink" xfId="2410" builtinId="8" hidden="1"/>
    <cellStyle name="Hyperlink" xfId="2412" builtinId="8" hidden="1"/>
    <cellStyle name="Hyperlink" xfId="2416" builtinId="8" hidden="1"/>
    <cellStyle name="Hyperlink" xfId="2418" builtinId="8" hidden="1"/>
    <cellStyle name="Hyperlink" xfId="2420" builtinId="8" hidden="1"/>
    <cellStyle name="Hyperlink" xfId="2422" builtinId="8" hidden="1"/>
    <cellStyle name="Hyperlink" xfId="2424" builtinId="8" hidden="1"/>
    <cellStyle name="Hyperlink" xfId="2426" builtinId="8" hidden="1"/>
    <cellStyle name="Hyperlink" xfId="2428" builtinId="8" hidden="1"/>
    <cellStyle name="Hyperlink" xfId="2432" builtinId="8" hidden="1"/>
    <cellStyle name="Hyperlink" xfId="2434" builtinId="8" hidden="1"/>
    <cellStyle name="Hyperlink" xfId="2436" builtinId="8" hidden="1"/>
    <cellStyle name="Hyperlink" xfId="2438" builtinId="8" hidden="1"/>
    <cellStyle name="Hyperlink" xfId="2440" builtinId="8" hidden="1"/>
    <cellStyle name="Hyperlink" xfId="2442" builtinId="8" hidden="1"/>
    <cellStyle name="Hyperlink" xfId="2444" builtinId="8" hidden="1"/>
    <cellStyle name="Hyperlink" xfId="2448" builtinId="8" hidden="1"/>
    <cellStyle name="Hyperlink" xfId="2450" builtinId="8" hidden="1"/>
    <cellStyle name="Hyperlink" xfId="2452" builtinId="8" hidden="1"/>
    <cellStyle name="Hyperlink" xfId="2454" builtinId="8" hidden="1"/>
    <cellStyle name="Hyperlink" xfId="2456" builtinId="8" hidden="1"/>
    <cellStyle name="Hyperlink" xfId="2458" builtinId="8" hidden="1"/>
    <cellStyle name="Hyperlink" xfId="2460" builtinId="8" hidden="1"/>
    <cellStyle name="Hyperlink" xfId="2464" builtinId="8" hidden="1"/>
    <cellStyle name="Hyperlink" xfId="2466" builtinId="8" hidden="1"/>
    <cellStyle name="Hyperlink" xfId="2468" builtinId="8" hidden="1"/>
    <cellStyle name="Hyperlink" xfId="2470" builtinId="8" hidden="1"/>
    <cellStyle name="Hyperlink" xfId="2472" builtinId="8" hidden="1"/>
    <cellStyle name="Hyperlink" xfId="2474" builtinId="8" hidden="1"/>
    <cellStyle name="Hyperlink" xfId="2476" builtinId="8" hidden="1"/>
    <cellStyle name="Hyperlink" xfId="2480" builtinId="8" hidden="1"/>
    <cellStyle name="Hyperlink" xfId="2482" builtinId="8" hidden="1"/>
    <cellStyle name="Hyperlink" xfId="2484" builtinId="8" hidden="1"/>
    <cellStyle name="Hyperlink" xfId="2486" builtinId="8" hidden="1"/>
    <cellStyle name="Hyperlink" xfId="2488" builtinId="8" hidden="1"/>
    <cellStyle name="Hyperlink" xfId="2490" builtinId="8" hidden="1"/>
    <cellStyle name="Hyperlink" xfId="2492" builtinId="8" hidden="1"/>
    <cellStyle name="Hyperlink" xfId="2496" builtinId="8" hidden="1"/>
    <cellStyle name="Hyperlink" xfId="2498" builtinId="8" hidden="1"/>
    <cellStyle name="Hyperlink" xfId="2500" builtinId="8" hidden="1"/>
    <cellStyle name="Hyperlink" xfId="2502" builtinId="8" hidden="1"/>
    <cellStyle name="Hyperlink" xfId="2504" builtinId="8" hidden="1"/>
    <cellStyle name="Hyperlink" xfId="2506" builtinId="8" hidden="1"/>
    <cellStyle name="Hyperlink" xfId="2508" builtinId="8" hidden="1"/>
    <cellStyle name="Hyperlink" xfId="2512" builtinId="8" hidden="1"/>
    <cellStyle name="Hyperlink" xfId="2514" builtinId="8" hidden="1"/>
    <cellStyle name="Hyperlink" xfId="2516" builtinId="8" hidden="1"/>
    <cellStyle name="Hyperlink" xfId="2518" builtinId="8" hidden="1"/>
    <cellStyle name="Hyperlink" xfId="2520" builtinId="8" hidden="1"/>
    <cellStyle name="Hyperlink" xfId="2522" builtinId="8" hidden="1"/>
    <cellStyle name="Hyperlink" xfId="2524" builtinId="8" hidden="1"/>
    <cellStyle name="Hyperlink" xfId="2528" builtinId="8" hidden="1"/>
    <cellStyle name="Hyperlink" xfId="2530" builtinId="8" hidden="1"/>
    <cellStyle name="Hyperlink" xfId="2532" builtinId="8" hidden="1"/>
    <cellStyle name="Hyperlink" xfId="2534" builtinId="8" hidden="1"/>
    <cellStyle name="Hyperlink" xfId="2536" builtinId="8" hidden="1"/>
    <cellStyle name="Hyperlink" xfId="2538" builtinId="8" hidden="1"/>
    <cellStyle name="Hyperlink" xfId="2540" builtinId="8" hidden="1"/>
    <cellStyle name="Hyperlink" xfId="2544" builtinId="8" hidden="1"/>
    <cellStyle name="Hyperlink" xfId="2546" builtinId="8" hidden="1"/>
    <cellStyle name="Hyperlink" xfId="2548" builtinId="8" hidden="1"/>
    <cellStyle name="Hyperlink" xfId="2550" builtinId="8" hidden="1"/>
    <cellStyle name="Hyperlink" xfId="2552" builtinId="8" hidden="1"/>
    <cellStyle name="Hyperlink" xfId="2554" builtinId="8" hidden="1"/>
    <cellStyle name="Hyperlink" xfId="2556" builtinId="8" hidden="1"/>
    <cellStyle name="Hyperlink" xfId="2560" builtinId="8" hidden="1"/>
    <cellStyle name="Hyperlink" xfId="2562" builtinId="8" hidden="1"/>
    <cellStyle name="Hyperlink" xfId="2564" builtinId="8" hidden="1"/>
    <cellStyle name="Hyperlink" xfId="2566" builtinId="8" hidden="1"/>
    <cellStyle name="Hyperlink" xfId="2568" builtinId="8" hidden="1"/>
    <cellStyle name="Hyperlink" xfId="2570" builtinId="8" hidden="1"/>
    <cellStyle name="Hyperlink" xfId="2572" builtinId="8" hidden="1"/>
    <cellStyle name="Hyperlink" xfId="2576" builtinId="8" hidden="1"/>
    <cellStyle name="Hyperlink" xfId="2578" builtinId="8" hidden="1"/>
    <cellStyle name="Hyperlink" xfId="2580" builtinId="8" hidden="1"/>
    <cellStyle name="Hyperlink" xfId="2582" builtinId="8" hidden="1"/>
    <cellStyle name="Hyperlink" xfId="2584" builtinId="8" hidden="1"/>
    <cellStyle name="Hyperlink" xfId="2586" builtinId="8" hidden="1"/>
    <cellStyle name="Hyperlink" xfId="2588" builtinId="8" hidden="1"/>
    <cellStyle name="Hyperlink" xfId="2592" builtinId="8" hidden="1"/>
    <cellStyle name="Hyperlink" xfId="2594" builtinId="8" hidden="1"/>
    <cellStyle name="Hyperlink" xfId="2596" builtinId="8" hidden="1"/>
    <cellStyle name="Hyperlink" xfId="2598" builtinId="8" hidden="1"/>
    <cellStyle name="Hyperlink" xfId="2600" builtinId="8" hidden="1"/>
    <cellStyle name="Hyperlink" xfId="2602" builtinId="8" hidden="1"/>
    <cellStyle name="Hyperlink" xfId="2604" builtinId="8" hidden="1"/>
    <cellStyle name="Hyperlink" xfId="2608" builtinId="8" hidden="1"/>
    <cellStyle name="Hyperlink" xfId="2610" builtinId="8" hidden="1"/>
    <cellStyle name="Hyperlink" xfId="2612" builtinId="8" hidden="1"/>
    <cellStyle name="Hyperlink" xfId="2614" builtinId="8" hidden="1"/>
    <cellStyle name="Hyperlink" xfId="2616" builtinId="8" hidden="1"/>
    <cellStyle name="Hyperlink" xfId="2618" builtinId="8" hidden="1"/>
    <cellStyle name="Hyperlink" xfId="2620" builtinId="8" hidden="1"/>
    <cellStyle name="Hyperlink" xfId="2624" builtinId="8" hidden="1"/>
    <cellStyle name="Hyperlink" xfId="2626" builtinId="8" hidden="1"/>
    <cellStyle name="Hyperlink" xfId="2628" builtinId="8" hidden="1"/>
    <cellStyle name="Hyperlink" xfId="2630" builtinId="8" hidden="1"/>
    <cellStyle name="Hyperlink" xfId="2632" builtinId="8" hidden="1"/>
    <cellStyle name="Hyperlink" xfId="2634" builtinId="8" hidden="1"/>
    <cellStyle name="Hyperlink" xfId="2636" builtinId="8" hidden="1"/>
    <cellStyle name="Hyperlink" xfId="2640" builtinId="8" hidden="1"/>
    <cellStyle name="Hyperlink" xfId="2642" builtinId="8" hidden="1"/>
    <cellStyle name="Hyperlink" xfId="2644" builtinId="8" hidden="1"/>
    <cellStyle name="Hyperlink" xfId="2646" builtinId="8" hidden="1"/>
    <cellStyle name="Hyperlink" xfId="2648" builtinId="8" hidden="1"/>
    <cellStyle name="Hyperlink" xfId="2650" builtinId="8" hidden="1"/>
    <cellStyle name="Hyperlink" xfId="2652" builtinId="8" hidden="1"/>
    <cellStyle name="Hyperlink" xfId="2656" builtinId="8" hidden="1"/>
    <cellStyle name="Hyperlink" xfId="2658" builtinId="8" hidden="1"/>
    <cellStyle name="Hyperlink" xfId="2660" builtinId="8" hidden="1"/>
    <cellStyle name="Hyperlink" xfId="2662" builtinId="8" hidden="1"/>
    <cellStyle name="Hyperlink" xfId="2664" builtinId="8" hidden="1"/>
    <cellStyle name="Hyperlink" xfId="2666" builtinId="8" hidden="1"/>
    <cellStyle name="Hyperlink" xfId="2668" builtinId="8" hidden="1"/>
    <cellStyle name="Hyperlink" xfId="2672" builtinId="8" hidden="1"/>
    <cellStyle name="Hyperlink" xfId="2674" builtinId="8" hidden="1"/>
    <cellStyle name="Hyperlink" xfId="2676" builtinId="8" hidden="1"/>
    <cellStyle name="Hyperlink" xfId="2678" builtinId="8" hidden="1"/>
    <cellStyle name="Hyperlink" xfId="2680" builtinId="8" hidden="1"/>
    <cellStyle name="Hyperlink" xfId="2682" builtinId="8" hidden="1"/>
    <cellStyle name="Hyperlink" xfId="2684" builtinId="8" hidden="1"/>
    <cellStyle name="Hyperlink" xfId="2688" builtinId="8" hidden="1"/>
    <cellStyle name="Hyperlink" xfId="2690" builtinId="8" hidden="1"/>
    <cellStyle name="Hyperlink" xfId="2692" builtinId="8" hidden="1"/>
    <cellStyle name="Hyperlink" xfId="2694" builtinId="8" hidden="1"/>
    <cellStyle name="Hyperlink" xfId="2696" builtinId="8" hidden="1"/>
    <cellStyle name="Hyperlink" xfId="2698" builtinId="8" hidden="1"/>
    <cellStyle name="Hyperlink" xfId="2700" builtinId="8" hidden="1"/>
    <cellStyle name="Hyperlink" xfId="2704" builtinId="8" hidden="1"/>
    <cellStyle name="Hyperlink" xfId="2706" builtinId="8" hidden="1"/>
    <cellStyle name="Hyperlink" xfId="2708" builtinId="8" hidden="1"/>
    <cellStyle name="Hyperlink" xfId="2710" builtinId="8" hidden="1"/>
    <cellStyle name="Hyperlink" xfId="2712" builtinId="8" hidden="1"/>
    <cellStyle name="Hyperlink" xfId="2714" builtinId="8" hidden="1"/>
    <cellStyle name="Hyperlink" xfId="2716" builtinId="8" hidden="1"/>
    <cellStyle name="Hyperlink" xfId="2720" builtinId="8" hidden="1"/>
    <cellStyle name="Hyperlink" xfId="2722" builtinId="8" hidden="1"/>
    <cellStyle name="Hyperlink" xfId="2724" builtinId="8" hidden="1"/>
    <cellStyle name="Hyperlink" xfId="2726" builtinId="8" hidden="1"/>
    <cellStyle name="Hyperlink" xfId="2728" builtinId="8" hidden="1"/>
    <cellStyle name="Hyperlink" xfId="2730" builtinId="8" hidden="1"/>
    <cellStyle name="Hyperlink" xfId="2732" builtinId="8" hidden="1"/>
    <cellStyle name="Hyperlink" xfId="2736" builtinId="8" hidden="1"/>
    <cellStyle name="Hyperlink" xfId="2738" builtinId="8" hidden="1"/>
    <cellStyle name="Hyperlink" xfId="2740" builtinId="8" hidden="1"/>
    <cellStyle name="Hyperlink" xfId="2742" builtinId="8" hidden="1"/>
    <cellStyle name="Hyperlink" xfId="2744" builtinId="8" hidden="1"/>
    <cellStyle name="Hyperlink" xfId="2746" builtinId="8" hidden="1"/>
    <cellStyle name="Hyperlink" xfId="2748" builtinId="8" hidden="1"/>
    <cellStyle name="Hyperlink" xfId="2752" builtinId="8" hidden="1"/>
    <cellStyle name="Hyperlink" xfId="2754" builtinId="8" hidden="1"/>
    <cellStyle name="Hyperlink" xfId="2756" builtinId="8" hidden="1"/>
    <cellStyle name="Hyperlink" xfId="2758" builtinId="8" hidden="1"/>
    <cellStyle name="Hyperlink" xfId="2760" builtinId="8" hidden="1"/>
    <cellStyle name="Hyperlink" xfId="2762" builtinId="8" hidden="1"/>
    <cellStyle name="Hyperlink" xfId="2764" builtinId="8" hidden="1"/>
    <cellStyle name="Hyperlink" xfId="2768" builtinId="8" hidden="1"/>
    <cellStyle name="Hyperlink" xfId="2770" builtinId="8" hidden="1"/>
    <cellStyle name="Hyperlink" xfId="2772" builtinId="8" hidden="1"/>
    <cellStyle name="Hyperlink" xfId="2774" builtinId="8" hidden="1"/>
    <cellStyle name="Hyperlink" xfId="2776" builtinId="8" hidden="1"/>
    <cellStyle name="Hyperlink" xfId="2778" builtinId="8" hidden="1"/>
    <cellStyle name="Hyperlink" xfId="2780" builtinId="8" hidden="1"/>
    <cellStyle name="Hyperlink" xfId="2784" builtinId="8" hidden="1"/>
    <cellStyle name="Hyperlink" xfId="2786" builtinId="8" hidden="1"/>
    <cellStyle name="Hyperlink" xfId="2788" builtinId="8" hidden="1"/>
    <cellStyle name="Hyperlink" xfId="2790" builtinId="8" hidden="1"/>
    <cellStyle name="Hyperlink" xfId="2792" builtinId="8" hidden="1"/>
    <cellStyle name="Hyperlink" xfId="2794" builtinId="8" hidden="1"/>
    <cellStyle name="Hyperlink" xfId="2796" builtinId="8" hidden="1"/>
    <cellStyle name="Hyperlink" xfId="2800" builtinId="8" hidden="1"/>
    <cellStyle name="Hyperlink" xfId="2802" builtinId="8" hidden="1"/>
    <cellStyle name="Hyperlink" xfId="2804" builtinId="8" hidden="1"/>
    <cellStyle name="Hyperlink" xfId="2806" builtinId="8" hidden="1"/>
    <cellStyle name="Hyperlink" xfId="2808" builtinId="8" hidden="1"/>
    <cellStyle name="Hyperlink" xfId="2810" builtinId="8" hidden="1"/>
    <cellStyle name="Hyperlink" xfId="2812" builtinId="8" hidden="1"/>
    <cellStyle name="Hyperlink" xfId="2816" builtinId="8" hidden="1"/>
    <cellStyle name="Hyperlink" xfId="2818" builtinId="8" hidden="1"/>
    <cellStyle name="Hyperlink" xfId="2820" builtinId="8" hidden="1"/>
    <cellStyle name="Hyperlink" xfId="2822" builtinId="8" hidden="1"/>
    <cellStyle name="Hyperlink" xfId="2824" builtinId="8" hidden="1"/>
    <cellStyle name="Hyperlink" xfId="2826" builtinId="8" hidden="1"/>
    <cellStyle name="Hyperlink" xfId="2828" builtinId="8" hidden="1"/>
    <cellStyle name="Hyperlink" xfId="2832" builtinId="8" hidden="1"/>
    <cellStyle name="Hyperlink" xfId="2834" builtinId="8" hidden="1"/>
    <cellStyle name="Hyperlink" xfId="2836" builtinId="8" hidden="1"/>
    <cellStyle name="Hyperlink" xfId="2838" builtinId="8" hidden="1"/>
    <cellStyle name="Hyperlink" xfId="2840" builtinId="8" hidden="1"/>
    <cellStyle name="Hyperlink" xfId="2842" builtinId="8" hidden="1"/>
    <cellStyle name="Hyperlink" xfId="2844" builtinId="8" hidden="1"/>
    <cellStyle name="Hyperlink" xfId="2848" builtinId="8" hidden="1"/>
    <cellStyle name="Hyperlink" xfId="2850" builtinId="8" hidden="1"/>
    <cellStyle name="Hyperlink" xfId="2852" builtinId="8" hidden="1"/>
    <cellStyle name="Hyperlink" xfId="2854" builtinId="8" hidden="1"/>
    <cellStyle name="Hyperlink" xfId="2856" builtinId="8" hidden="1"/>
    <cellStyle name="Hyperlink" xfId="2858" builtinId="8" hidden="1"/>
    <cellStyle name="Hyperlink" xfId="2860" builtinId="8" hidden="1"/>
    <cellStyle name="Hyperlink" xfId="2864" builtinId="8" hidden="1"/>
    <cellStyle name="Hyperlink" xfId="2866" builtinId="8" hidden="1"/>
    <cellStyle name="Hyperlink" xfId="2868" builtinId="8" hidden="1"/>
    <cellStyle name="Hyperlink" xfId="2870" builtinId="8" hidden="1"/>
    <cellStyle name="Hyperlink" xfId="2872" builtinId="8" hidden="1"/>
    <cellStyle name="Hyperlink" xfId="2874" builtinId="8" hidden="1"/>
    <cellStyle name="Hyperlink" xfId="2876" builtinId="8" hidden="1"/>
    <cellStyle name="Hyperlink" xfId="2880" builtinId="8" hidden="1"/>
    <cellStyle name="Hyperlink" xfId="2882" builtinId="8" hidden="1"/>
    <cellStyle name="Hyperlink" xfId="2884" builtinId="8" hidden="1"/>
    <cellStyle name="Hyperlink" xfId="2886" builtinId="8" hidden="1"/>
    <cellStyle name="Hyperlink" xfId="2888" builtinId="8" hidden="1"/>
    <cellStyle name="Hyperlink" xfId="2890" builtinId="8" hidden="1"/>
    <cellStyle name="Hyperlink" xfId="2892" builtinId="8" hidden="1"/>
    <cellStyle name="Hyperlink" xfId="2896" builtinId="8" hidden="1"/>
    <cellStyle name="Hyperlink" xfId="2898" builtinId="8" hidden="1"/>
    <cellStyle name="Hyperlink" xfId="2900" builtinId="8" hidden="1"/>
    <cellStyle name="Hyperlink" xfId="2902" builtinId="8" hidden="1"/>
    <cellStyle name="Hyperlink" xfId="2904" builtinId="8" hidden="1"/>
    <cellStyle name="Hyperlink" xfId="2906" builtinId="8" hidden="1"/>
    <cellStyle name="Hyperlink" xfId="2908" builtinId="8" hidden="1"/>
    <cellStyle name="Hyperlink" xfId="2912" builtinId="8" hidden="1"/>
    <cellStyle name="Hyperlink" xfId="2914" builtinId="8" hidden="1"/>
    <cellStyle name="Hyperlink" xfId="2916" builtinId="8" hidden="1"/>
    <cellStyle name="Hyperlink" xfId="2918" builtinId="8" hidden="1"/>
    <cellStyle name="Hyperlink" xfId="2920" builtinId="8" hidden="1"/>
    <cellStyle name="Hyperlink" xfId="2922" builtinId="8" hidden="1"/>
    <cellStyle name="Hyperlink" xfId="2924" builtinId="8" hidden="1"/>
    <cellStyle name="Hyperlink" xfId="2928" builtinId="8" hidden="1"/>
    <cellStyle name="Hyperlink" xfId="2930" builtinId="8" hidden="1"/>
    <cellStyle name="Hyperlink" xfId="2932" builtinId="8" hidden="1"/>
    <cellStyle name="Hyperlink" xfId="2934" builtinId="8" hidden="1"/>
    <cellStyle name="Hyperlink" xfId="2936" builtinId="8" hidden="1"/>
    <cellStyle name="Hyperlink" xfId="2938" builtinId="8" hidden="1"/>
    <cellStyle name="Hyperlink" xfId="2940" builtinId="8" hidden="1"/>
    <cellStyle name="Hyperlink" xfId="2944" builtinId="8" hidden="1"/>
    <cellStyle name="Hyperlink" xfId="2946" builtinId="8" hidden="1"/>
    <cellStyle name="Hyperlink" xfId="2948" builtinId="8" hidden="1"/>
    <cellStyle name="Hyperlink" xfId="2950" builtinId="8" hidden="1"/>
    <cellStyle name="Hyperlink" xfId="2952" builtinId="8" hidden="1"/>
    <cellStyle name="Hyperlink" xfId="2954" builtinId="8" hidden="1"/>
    <cellStyle name="Hyperlink" xfId="2956" builtinId="8" hidden="1"/>
    <cellStyle name="Hyperlink" xfId="2960" builtinId="8" hidden="1"/>
    <cellStyle name="Hyperlink" xfId="2962" builtinId="8" hidden="1"/>
    <cellStyle name="Hyperlink" xfId="2964" builtinId="8" hidden="1"/>
    <cellStyle name="Hyperlink" xfId="2966" builtinId="8" hidden="1"/>
    <cellStyle name="Hyperlink" xfId="2968" builtinId="8" hidden="1"/>
    <cellStyle name="Hyperlink" xfId="2970" builtinId="8" hidden="1"/>
    <cellStyle name="Hyperlink" xfId="2972" builtinId="8" hidden="1"/>
    <cellStyle name="Hyperlink" xfId="2976" builtinId="8" hidden="1"/>
    <cellStyle name="Hyperlink" xfId="2978" builtinId="8" hidden="1"/>
    <cellStyle name="Hyperlink" xfId="2980" builtinId="8" hidden="1"/>
    <cellStyle name="Hyperlink" xfId="2982" builtinId="8" hidden="1"/>
    <cellStyle name="Hyperlink" xfId="2984" builtinId="8" hidden="1"/>
    <cellStyle name="Hyperlink" xfId="2986" builtinId="8" hidden="1"/>
    <cellStyle name="Hyperlink" xfId="2988" builtinId="8" hidden="1"/>
    <cellStyle name="Hyperlink" xfId="2992" builtinId="8" hidden="1"/>
    <cellStyle name="Hyperlink" xfId="2994" builtinId="8" hidden="1"/>
    <cellStyle name="Hyperlink" xfId="2996" builtinId="8" hidden="1"/>
    <cellStyle name="Hyperlink" xfId="2998" builtinId="8" hidden="1"/>
    <cellStyle name="Hyperlink" xfId="3000" builtinId="8" hidden="1"/>
    <cellStyle name="Hyperlink" xfId="3002" builtinId="8" hidden="1"/>
    <cellStyle name="Hyperlink" xfId="3004" builtinId="8" hidden="1"/>
    <cellStyle name="Hyperlink" xfId="3008" builtinId="8" hidden="1"/>
    <cellStyle name="Hyperlink" xfId="3010" builtinId="8" hidden="1"/>
    <cellStyle name="Hyperlink" xfId="3012" builtinId="8" hidden="1"/>
    <cellStyle name="Hyperlink" xfId="3014" builtinId="8" hidden="1"/>
    <cellStyle name="Hyperlink" xfId="3016" builtinId="8" hidden="1"/>
    <cellStyle name="Hyperlink" xfId="3018" builtinId="8" hidden="1"/>
    <cellStyle name="Hyperlink" xfId="3020" builtinId="8" hidden="1"/>
    <cellStyle name="Hyperlink" xfId="3024" builtinId="8" hidden="1"/>
    <cellStyle name="Hyperlink" xfId="3026" builtinId="8" hidden="1"/>
    <cellStyle name="Hyperlink" xfId="3028" builtinId="8" hidden="1"/>
    <cellStyle name="Hyperlink" xfId="3030" builtinId="8" hidden="1"/>
    <cellStyle name="Hyperlink" xfId="3032" builtinId="8" hidden="1"/>
    <cellStyle name="Hyperlink" xfId="3034" builtinId="8" hidden="1"/>
    <cellStyle name="Hyperlink" xfId="3036" builtinId="8" hidden="1"/>
    <cellStyle name="Hyperlink" xfId="3040" builtinId="8" hidden="1"/>
    <cellStyle name="Hyperlink" xfId="3042" builtinId="8" hidden="1"/>
    <cellStyle name="Hyperlink" xfId="3044" builtinId="8" hidden="1"/>
    <cellStyle name="Hyperlink" xfId="3046" builtinId="8" hidden="1"/>
    <cellStyle name="Hyperlink" xfId="3048" builtinId="8" hidden="1"/>
    <cellStyle name="Hyperlink" xfId="3050" builtinId="8" hidden="1"/>
    <cellStyle name="Hyperlink" xfId="3052" builtinId="8" hidden="1"/>
    <cellStyle name="Hyperlink" xfId="3056" builtinId="8" hidden="1"/>
    <cellStyle name="Hyperlink" xfId="3058" builtinId="8" hidden="1"/>
    <cellStyle name="Hyperlink" xfId="3060" builtinId="8" hidden="1"/>
    <cellStyle name="Hyperlink" xfId="3062" builtinId="8" hidden="1"/>
    <cellStyle name="Hyperlink" xfId="3064" builtinId="8" hidden="1"/>
    <cellStyle name="Hyperlink" xfId="3066" builtinId="8" hidden="1"/>
    <cellStyle name="Hyperlink" xfId="3068" builtinId="8" hidden="1"/>
    <cellStyle name="Hyperlink" xfId="3072" builtinId="8" hidden="1"/>
    <cellStyle name="Hyperlink" xfId="3074" builtinId="8" hidden="1"/>
    <cellStyle name="Hyperlink" xfId="3076" builtinId="8" hidden="1"/>
    <cellStyle name="Hyperlink" xfId="3078" builtinId="8" hidden="1"/>
    <cellStyle name="Hyperlink" xfId="3080" builtinId="8" hidden="1"/>
    <cellStyle name="Hyperlink" xfId="3082" builtinId="8" hidden="1"/>
    <cellStyle name="Hyperlink" xfId="3084" builtinId="8" hidden="1"/>
    <cellStyle name="Hyperlink" xfId="3088" builtinId="8" hidden="1"/>
    <cellStyle name="Hyperlink" xfId="3090" builtinId="8" hidden="1"/>
    <cellStyle name="Hyperlink" xfId="3092" builtinId="8" hidden="1"/>
    <cellStyle name="Hyperlink" xfId="3094" builtinId="8" hidden="1"/>
    <cellStyle name="Hyperlink" xfId="3096" builtinId="8" hidden="1"/>
    <cellStyle name="Hyperlink" xfId="3098" builtinId="8" hidden="1"/>
    <cellStyle name="Hyperlink" xfId="3100" builtinId="8" hidden="1"/>
    <cellStyle name="Hyperlink" xfId="3105" builtinId="8" hidden="1"/>
    <cellStyle name="Hyperlink" xfId="3107" builtinId="8" hidden="1"/>
    <cellStyle name="Hyperlink" xfId="3109" builtinId="8" hidden="1"/>
    <cellStyle name="Hyperlink" xfId="3111" builtinId="8" hidden="1"/>
    <cellStyle name="Hyperlink" xfId="3113" builtinId="8" hidden="1"/>
    <cellStyle name="Hyperlink" xfId="3115" builtinId="8" hidden="1"/>
    <cellStyle name="Hyperlink" xfId="3117" builtinId="8" hidden="1"/>
    <cellStyle name="Hyperlink" xfId="3121" builtinId="8" hidden="1"/>
    <cellStyle name="Hyperlink" xfId="3123" builtinId="8" hidden="1"/>
    <cellStyle name="Hyperlink" xfId="3125" builtinId="8" hidden="1"/>
    <cellStyle name="Hyperlink" xfId="3127" builtinId="8" hidden="1"/>
    <cellStyle name="Hyperlink" xfId="3129" builtinId="8" hidden="1"/>
    <cellStyle name="Hyperlink" xfId="3131" builtinId="8" hidden="1"/>
    <cellStyle name="Hyperlink" xfId="3133" builtinId="8" hidden="1"/>
    <cellStyle name="Hyperlink" xfId="3137" builtinId="8" hidden="1"/>
    <cellStyle name="Hyperlink" xfId="3139" builtinId="8" hidden="1"/>
    <cellStyle name="Hyperlink" xfId="3141" builtinId="8" hidden="1"/>
    <cellStyle name="Hyperlink" xfId="3143" builtinId="8" hidden="1"/>
    <cellStyle name="Hyperlink" xfId="3145" builtinId="8" hidden="1"/>
    <cellStyle name="Hyperlink" xfId="3147" builtinId="8" hidden="1"/>
    <cellStyle name="Hyperlink" xfId="314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63" builtinId="8" hidden="1"/>
    <cellStyle name="Hyperlink" xfId="3165" builtinId="8" hidden="1"/>
    <cellStyle name="Hyperlink" xfId="3169" builtinId="8" hidden="1"/>
    <cellStyle name="Hyperlink" xfId="3171" builtinId="8" hidden="1"/>
    <cellStyle name="Hyperlink" xfId="3173" builtinId="8" hidden="1"/>
    <cellStyle name="Hyperlink" xfId="3175" builtinId="8" hidden="1"/>
    <cellStyle name="Hyperlink" xfId="3177" builtinId="8" hidden="1"/>
    <cellStyle name="Hyperlink" xfId="3179" builtinId="8" hidden="1"/>
    <cellStyle name="Hyperlink" xfId="3181" builtinId="8" hidden="1"/>
    <cellStyle name="Hyperlink" xfId="3185" builtinId="8" hidden="1"/>
    <cellStyle name="Hyperlink" xfId="3187" builtinId="8" hidden="1"/>
    <cellStyle name="Hyperlink" xfId="3189" builtinId="8" hidden="1"/>
    <cellStyle name="Hyperlink" xfId="3191" builtinId="8" hidden="1"/>
    <cellStyle name="Hyperlink" xfId="3193" builtinId="8" hidden="1"/>
    <cellStyle name="Hyperlink" xfId="3195" builtinId="8" hidden="1"/>
    <cellStyle name="Hyperlink" xfId="3197" builtinId="8" hidden="1"/>
    <cellStyle name="Hyperlink" xfId="3201" builtinId="8" hidden="1"/>
    <cellStyle name="Hyperlink" xfId="3203" builtinId="8" hidden="1"/>
    <cellStyle name="Hyperlink" xfId="3205" builtinId="8" hidden="1"/>
    <cellStyle name="Hyperlink" xfId="3207" builtinId="8" hidden="1"/>
    <cellStyle name="Hyperlink" xfId="3209" builtinId="8" hidden="1"/>
    <cellStyle name="Hyperlink" xfId="3211" builtinId="8" hidden="1"/>
    <cellStyle name="Hyperlink" xfId="3213" builtinId="8" hidden="1"/>
    <cellStyle name="Hyperlink" xfId="3217" builtinId="8" hidden="1"/>
    <cellStyle name="Hyperlink" xfId="3219" builtinId="8" hidden="1"/>
    <cellStyle name="Hyperlink" xfId="3221" builtinId="8" hidden="1"/>
    <cellStyle name="Hyperlink" xfId="3223" builtinId="8" hidden="1"/>
    <cellStyle name="Hyperlink" xfId="3225" builtinId="8" hidden="1"/>
    <cellStyle name="Hyperlink" xfId="3227" builtinId="8" hidden="1"/>
    <cellStyle name="Hyperlink" xfId="3229" builtinId="8" hidden="1"/>
    <cellStyle name="Hyperlink" xfId="3233" builtinId="8" hidden="1"/>
    <cellStyle name="Hyperlink" xfId="3235" builtinId="8" hidden="1"/>
    <cellStyle name="Hyperlink" xfId="3237" builtinId="8" hidden="1"/>
    <cellStyle name="Hyperlink" xfId="3239" builtinId="8" hidden="1"/>
    <cellStyle name="Hyperlink" xfId="3241" builtinId="8" hidden="1"/>
    <cellStyle name="Hyperlink" xfId="3243" builtinId="8" hidden="1"/>
    <cellStyle name="Hyperlink" xfId="3245" builtinId="8" hidden="1"/>
    <cellStyle name="Hyperlink" xfId="3249" builtinId="8" hidden="1"/>
    <cellStyle name="Hyperlink" xfId="3251" builtinId="8" hidden="1"/>
    <cellStyle name="Hyperlink" xfId="3253" builtinId="8" hidden="1"/>
    <cellStyle name="Hyperlink" xfId="3255" builtinId="8" hidden="1"/>
    <cellStyle name="Hyperlink" xfId="3257" builtinId="8" hidden="1"/>
    <cellStyle name="Hyperlink" xfId="3259" builtinId="8" hidden="1"/>
    <cellStyle name="Hyperlink" xfId="3261" builtinId="8" hidden="1"/>
    <cellStyle name="Hyperlink" xfId="3265" builtinId="8" hidden="1"/>
    <cellStyle name="Hyperlink" xfId="3267" builtinId="8" hidden="1"/>
    <cellStyle name="Hyperlink" xfId="3269" builtinId="8" hidden="1"/>
    <cellStyle name="Hyperlink" xfId="3271" builtinId="8" hidden="1"/>
    <cellStyle name="Hyperlink" xfId="3273" builtinId="8" hidden="1"/>
    <cellStyle name="Hyperlink" xfId="3275" builtinId="8" hidden="1"/>
    <cellStyle name="Hyperlink" xfId="3277" builtinId="8" hidden="1"/>
    <cellStyle name="Hyperlink" xfId="3281" builtinId="8" hidden="1"/>
    <cellStyle name="Hyperlink" xfId="3283" builtinId="8" hidden="1"/>
    <cellStyle name="Hyperlink" xfId="3285" builtinId="8" hidden="1"/>
    <cellStyle name="Hyperlink" xfId="3287" builtinId="8" hidden="1"/>
    <cellStyle name="Hyperlink" xfId="3289" builtinId="8" hidden="1"/>
    <cellStyle name="Hyperlink" xfId="3291" builtinId="8" hidden="1"/>
    <cellStyle name="Hyperlink" xfId="3293" builtinId="8" hidden="1"/>
    <cellStyle name="Hyperlink" xfId="3297" builtinId="8" hidden="1"/>
    <cellStyle name="Hyperlink" xfId="3299" builtinId="8" hidden="1"/>
    <cellStyle name="Hyperlink" xfId="3301" builtinId="8" hidden="1"/>
    <cellStyle name="Hyperlink" xfId="3303" builtinId="8" hidden="1"/>
    <cellStyle name="Hyperlink" xfId="3305" builtinId="8" hidden="1"/>
    <cellStyle name="Hyperlink" xfId="3307" builtinId="8" hidden="1"/>
    <cellStyle name="Hyperlink" xfId="3309" builtinId="8" hidden="1"/>
    <cellStyle name="Hyperlink" xfId="3313" builtinId="8" hidden="1"/>
    <cellStyle name="Hyperlink" xfId="3315" builtinId="8" hidden="1"/>
    <cellStyle name="Hyperlink" xfId="3317" builtinId="8" hidden="1"/>
    <cellStyle name="Hyperlink" xfId="3319" builtinId="8" hidden="1"/>
    <cellStyle name="Hyperlink" xfId="3321" builtinId="8" hidden="1"/>
    <cellStyle name="Hyperlink" xfId="3323" builtinId="8" hidden="1"/>
    <cellStyle name="Hyperlink" xfId="3325" builtinId="8" hidden="1"/>
    <cellStyle name="Hyperlink" xfId="3329" builtinId="8" hidden="1"/>
    <cellStyle name="Hyperlink" xfId="3331" builtinId="8" hidden="1"/>
    <cellStyle name="Hyperlink" xfId="3333" builtinId="8" hidden="1"/>
    <cellStyle name="Hyperlink" xfId="3335" builtinId="8" hidden="1"/>
    <cellStyle name="Hyperlink" xfId="3337" builtinId="8" hidden="1"/>
    <cellStyle name="Hyperlink" xfId="3339" builtinId="8" hidden="1"/>
    <cellStyle name="Hyperlink" xfId="3341" builtinId="8" hidden="1"/>
    <cellStyle name="Hyperlink" xfId="3345" builtinId="8" hidden="1"/>
    <cellStyle name="Hyperlink" xfId="3347" builtinId="8" hidden="1"/>
    <cellStyle name="Hyperlink" xfId="3349" builtinId="8" hidden="1"/>
    <cellStyle name="Hyperlink" xfId="3351" builtinId="8" hidden="1"/>
    <cellStyle name="Hyperlink" xfId="3353" builtinId="8" hidden="1"/>
    <cellStyle name="Hyperlink" xfId="3355" builtinId="8" hidden="1"/>
    <cellStyle name="Hyperlink" xfId="3357" builtinId="8" hidden="1"/>
    <cellStyle name="Hyperlink" xfId="3361" builtinId="8" hidden="1"/>
    <cellStyle name="Hyperlink" xfId="3363" builtinId="8" hidden="1"/>
    <cellStyle name="Hyperlink" xfId="3365" builtinId="8" hidden="1"/>
    <cellStyle name="Hyperlink" xfId="3367" builtinId="8" hidden="1"/>
    <cellStyle name="Hyperlink" xfId="3369" builtinId="8" hidden="1"/>
    <cellStyle name="Hyperlink" xfId="3371" builtinId="8" hidden="1"/>
    <cellStyle name="Hyperlink" xfId="3373" builtinId="8" hidden="1"/>
    <cellStyle name="Hyperlink" xfId="3377" builtinId="8" hidden="1"/>
    <cellStyle name="Hyperlink" xfId="3379" builtinId="8" hidden="1"/>
    <cellStyle name="Hyperlink" xfId="3381" builtinId="8" hidden="1"/>
    <cellStyle name="Hyperlink" xfId="3383" builtinId="8" hidden="1"/>
    <cellStyle name="Hyperlink" xfId="3385" builtinId="8" hidden="1"/>
    <cellStyle name="Hyperlink" xfId="3387" builtinId="8" hidden="1"/>
    <cellStyle name="Hyperlink" xfId="3389" builtinId="8" hidden="1"/>
    <cellStyle name="Hyperlink" xfId="3393" builtinId="8" hidden="1"/>
    <cellStyle name="Hyperlink" xfId="3395" builtinId="8" hidden="1"/>
    <cellStyle name="Hyperlink" xfId="3397" builtinId="8" hidden="1"/>
    <cellStyle name="Hyperlink" xfId="3399" builtinId="8" hidden="1"/>
    <cellStyle name="Hyperlink" xfId="3401" builtinId="8" hidden="1"/>
    <cellStyle name="Hyperlink" xfId="3403" builtinId="8" hidden="1"/>
    <cellStyle name="Hyperlink" xfId="3405" builtinId="8" hidden="1"/>
    <cellStyle name="Hyperlink" xfId="3409" builtinId="8" hidden="1"/>
    <cellStyle name="Hyperlink" xfId="3411" builtinId="8" hidden="1"/>
    <cellStyle name="Hyperlink" xfId="3413" builtinId="8" hidden="1"/>
    <cellStyle name="Hyperlink" xfId="3415" builtinId="8" hidden="1"/>
    <cellStyle name="Hyperlink" xfId="3417" builtinId="8" hidden="1"/>
    <cellStyle name="Hyperlink" xfId="3419" builtinId="8" hidden="1"/>
    <cellStyle name="Hyperlink" xfId="3421" builtinId="8" hidden="1"/>
    <cellStyle name="Hyperlink" xfId="3425" builtinId="8" hidden="1"/>
    <cellStyle name="Hyperlink" xfId="3427" builtinId="8" hidden="1"/>
    <cellStyle name="Hyperlink" xfId="3429" builtinId="8" hidden="1"/>
    <cellStyle name="Hyperlink" xfId="3431" builtinId="8" hidden="1"/>
    <cellStyle name="Hyperlink" xfId="3433" builtinId="8" hidden="1"/>
    <cellStyle name="Hyperlink" xfId="3435" builtinId="8" hidden="1"/>
    <cellStyle name="Hyperlink" xfId="3437" builtinId="8" hidden="1"/>
    <cellStyle name="Hyperlink" xfId="3441" builtinId="8" hidden="1"/>
    <cellStyle name="Hyperlink" xfId="3443" builtinId="8" hidden="1"/>
    <cellStyle name="Hyperlink" xfId="3445" builtinId="8" hidden="1"/>
    <cellStyle name="Hyperlink" xfId="3447" builtinId="8" hidden="1"/>
    <cellStyle name="Hyperlink" xfId="3449" builtinId="8" hidden="1"/>
    <cellStyle name="Hyperlink" xfId="3451" builtinId="8" hidden="1"/>
    <cellStyle name="Hyperlink" xfId="3453" builtinId="8" hidden="1"/>
    <cellStyle name="Hyperlink" xfId="3457" builtinId="8" hidden="1"/>
    <cellStyle name="Hyperlink" xfId="3459" builtinId="8" hidden="1"/>
    <cellStyle name="Hyperlink" xfId="3461" builtinId="8" hidden="1"/>
    <cellStyle name="Hyperlink" xfId="3463" builtinId="8" hidden="1"/>
    <cellStyle name="Hyperlink" xfId="3465" builtinId="8" hidden="1"/>
    <cellStyle name="Hyperlink" xfId="3467" builtinId="8" hidden="1"/>
    <cellStyle name="Hyperlink" xfId="3469" builtinId="8" hidden="1"/>
    <cellStyle name="Hyperlink" xfId="3473" builtinId="8" hidden="1"/>
    <cellStyle name="Hyperlink" xfId="3475" builtinId="8" hidden="1"/>
    <cellStyle name="Hyperlink" xfId="3477" builtinId="8" hidden="1"/>
    <cellStyle name="Hyperlink" xfId="3479" builtinId="8" hidden="1"/>
    <cellStyle name="Hyperlink" xfId="3481" builtinId="8" hidden="1"/>
    <cellStyle name="Hyperlink" xfId="3483" builtinId="8" hidden="1"/>
    <cellStyle name="Hyperlink" xfId="3485" builtinId="8" hidden="1"/>
    <cellStyle name="Hyperlink" xfId="3489" builtinId="8" hidden="1"/>
    <cellStyle name="Hyperlink" xfId="3491" builtinId="8" hidden="1"/>
    <cellStyle name="Hyperlink" xfId="3493" builtinId="8" hidden="1"/>
    <cellStyle name="Hyperlink" xfId="3495" builtinId="8" hidden="1"/>
    <cellStyle name="Hyperlink" xfId="3497" builtinId="8" hidden="1"/>
    <cellStyle name="Hyperlink" xfId="3499" builtinId="8" hidden="1"/>
    <cellStyle name="Hyperlink" xfId="3501" builtinId="8" hidden="1"/>
    <cellStyle name="Hyperlink" xfId="3505" builtinId="8" hidden="1"/>
    <cellStyle name="Hyperlink" xfId="3507" builtinId="8" hidden="1"/>
    <cellStyle name="Hyperlink" xfId="3509" builtinId="8" hidden="1"/>
    <cellStyle name="Hyperlink" xfId="3511" builtinId="8" hidden="1"/>
    <cellStyle name="Hyperlink" xfId="3513" builtinId="8" hidden="1"/>
    <cellStyle name="Hyperlink" xfId="3515" builtinId="8" hidden="1"/>
    <cellStyle name="Hyperlink" xfId="3517" builtinId="8" hidden="1"/>
    <cellStyle name="Hyperlink" xfId="3521" builtinId="8" hidden="1"/>
    <cellStyle name="Hyperlink" xfId="3523" builtinId="8" hidden="1"/>
    <cellStyle name="Hyperlink" xfId="3525" builtinId="8" hidden="1"/>
    <cellStyle name="Hyperlink" xfId="3527" builtinId="8" hidden="1"/>
    <cellStyle name="Hyperlink" xfId="3529" builtinId="8" hidden="1"/>
    <cellStyle name="Hyperlink" xfId="3531" builtinId="8" hidden="1"/>
    <cellStyle name="Hyperlink" xfId="3533" builtinId="8" hidden="1"/>
    <cellStyle name="Hyperlink" xfId="3537" builtinId="8" hidden="1"/>
    <cellStyle name="Hyperlink" xfId="3539" builtinId="8" hidden="1"/>
    <cellStyle name="Hyperlink" xfId="3541" builtinId="8" hidden="1"/>
    <cellStyle name="Hyperlink" xfId="3543" builtinId="8" hidden="1"/>
    <cellStyle name="Hyperlink" xfId="3545" builtinId="8" hidden="1"/>
    <cellStyle name="Hyperlink" xfId="3547" builtinId="8" hidden="1"/>
    <cellStyle name="Hyperlink" xfId="3549" builtinId="8" hidden="1"/>
    <cellStyle name="Hyperlink" xfId="3553" builtinId="8" hidden="1"/>
    <cellStyle name="Hyperlink" xfId="3555" builtinId="8" hidden="1"/>
    <cellStyle name="Hyperlink" xfId="3557" builtinId="8" hidden="1"/>
    <cellStyle name="Hyperlink" xfId="3559" builtinId="8" hidden="1"/>
    <cellStyle name="Hyperlink" xfId="3561" builtinId="8" hidden="1"/>
    <cellStyle name="Hyperlink" xfId="3563" builtinId="8" hidden="1"/>
    <cellStyle name="Hyperlink" xfId="3565" builtinId="8" hidden="1"/>
    <cellStyle name="Hyperlink" xfId="3569" builtinId="8" hidden="1"/>
    <cellStyle name="Hyperlink" xfId="3571" builtinId="8" hidden="1"/>
    <cellStyle name="Hyperlink" xfId="3573" builtinId="8" hidden="1"/>
    <cellStyle name="Hyperlink" xfId="3575" builtinId="8" hidden="1"/>
    <cellStyle name="Hyperlink" xfId="3577" builtinId="8" hidden="1"/>
    <cellStyle name="Hyperlink" xfId="3579" builtinId="8" hidden="1"/>
    <cellStyle name="Hyperlink" xfId="3581" builtinId="8" hidden="1"/>
    <cellStyle name="Hyperlink" xfId="3585" builtinId="8" hidden="1"/>
    <cellStyle name="Hyperlink" xfId="3587" builtinId="8" hidden="1"/>
    <cellStyle name="Hyperlink" xfId="3589" builtinId="8" hidden="1"/>
    <cellStyle name="Hyperlink" xfId="3591" builtinId="8" hidden="1"/>
    <cellStyle name="Hyperlink" xfId="3593" builtinId="8" hidden="1"/>
    <cellStyle name="Hyperlink" xfId="3595" builtinId="8" hidden="1"/>
    <cellStyle name="Hyperlink" xfId="3597" builtinId="8" hidden="1"/>
    <cellStyle name="Hyperlink" xfId="3601" builtinId="8" hidden="1"/>
    <cellStyle name="Hyperlink" xfId="3603" builtinId="8" hidden="1"/>
    <cellStyle name="Hyperlink" xfId="3605" builtinId="8" hidden="1"/>
    <cellStyle name="Hyperlink" xfId="3607" builtinId="8" hidden="1"/>
    <cellStyle name="Hyperlink" xfId="3609" builtinId="8" hidden="1"/>
    <cellStyle name="Hyperlink" xfId="3611" builtinId="8" hidden="1"/>
    <cellStyle name="Hyperlink" xfId="3613" builtinId="8" hidden="1"/>
    <cellStyle name="Hyperlink" xfId="3617" builtinId="8" hidden="1"/>
    <cellStyle name="Hyperlink" xfId="3619" builtinId="8" hidden="1"/>
    <cellStyle name="Hyperlink" xfId="3621" builtinId="8" hidden="1"/>
    <cellStyle name="Hyperlink" xfId="3623" builtinId="8" hidden="1"/>
    <cellStyle name="Hyperlink" xfId="3625" builtinId="8" hidden="1"/>
    <cellStyle name="Hyperlink" xfId="3627" builtinId="8" hidden="1"/>
    <cellStyle name="Hyperlink" xfId="3629" builtinId="8" hidden="1"/>
    <cellStyle name="Hyperlink" xfId="3633" builtinId="8" hidden="1"/>
    <cellStyle name="Hyperlink" xfId="3635" builtinId="8" hidden="1"/>
    <cellStyle name="Hyperlink" xfId="3637" builtinId="8" hidden="1"/>
    <cellStyle name="Hyperlink" xfId="3639" builtinId="8" hidden="1"/>
    <cellStyle name="Hyperlink" xfId="3641" builtinId="8" hidden="1"/>
    <cellStyle name="Hyperlink" xfId="3643" builtinId="8" hidden="1"/>
    <cellStyle name="Hyperlink" xfId="3645" builtinId="8" hidden="1"/>
    <cellStyle name="Hyperlink" xfId="3649" builtinId="8" hidden="1"/>
    <cellStyle name="Hyperlink" xfId="3651" builtinId="8" hidden="1"/>
    <cellStyle name="Hyperlink" xfId="3653" builtinId="8" hidden="1"/>
    <cellStyle name="Hyperlink" xfId="3655" builtinId="8" hidden="1"/>
    <cellStyle name="Hyperlink" xfId="3657" builtinId="8" hidden="1"/>
    <cellStyle name="Hyperlink" xfId="3659" builtinId="8" hidden="1"/>
    <cellStyle name="Hyperlink" xfId="3661" builtinId="8" hidden="1"/>
    <cellStyle name="Hyperlink" xfId="3665" builtinId="8" hidden="1"/>
    <cellStyle name="Hyperlink" xfId="3667" builtinId="8" hidden="1"/>
    <cellStyle name="Hyperlink" xfId="3669" builtinId="8" hidden="1"/>
    <cellStyle name="Hyperlink" xfId="3671" builtinId="8" hidden="1"/>
    <cellStyle name="Hyperlink" xfId="3673" builtinId="8" hidden="1"/>
    <cellStyle name="Hyperlink" xfId="3675" builtinId="8" hidden="1"/>
    <cellStyle name="Hyperlink" xfId="3677" builtinId="8" hidden="1"/>
    <cellStyle name="Hyperlink" xfId="3681" builtinId="8" hidden="1"/>
    <cellStyle name="Hyperlink" xfId="3683" builtinId="8" hidden="1"/>
    <cellStyle name="Hyperlink" xfId="3685" builtinId="8" hidden="1"/>
    <cellStyle name="Hyperlink" xfId="3687" builtinId="8" hidden="1"/>
    <cellStyle name="Hyperlink" xfId="3689" builtinId="8" hidden="1"/>
    <cellStyle name="Hyperlink" xfId="3691" builtinId="8" hidden="1"/>
    <cellStyle name="Hyperlink" xfId="3693" builtinId="8" hidden="1"/>
    <cellStyle name="Hyperlink" xfId="3697" builtinId="8" hidden="1"/>
    <cellStyle name="Hyperlink" xfId="3699" builtinId="8" hidden="1"/>
    <cellStyle name="Hyperlink" xfId="3701" builtinId="8" hidden="1"/>
    <cellStyle name="Hyperlink" xfId="3703" builtinId="8" hidden="1"/>
    <cellStyle name="Hyperlink" xfId="3705" builtinId="8" hidden="1"/>
    <cellStyle name="Hyperlink" xfId="3707" builtinId="8" hidden="1"/>
    <cellStyle name="Hyperlink" xfId="3709" builtinId="8" hidden="1"/>
    <cellStyle name="Hyperlink" xfId="3713" builtinId="8" hidden="1"/>
    <cellStyle name="Hyperlink" xfId="3715" builtinId="8" hidden="1"/>
    <cellStyle name="Hyperlink" xfId="3717" builtinId="8" hidden="1"/>
    <cellStyle name="Hyperlink" xfId="3719" builtinId="8" hidden="1"/>
    <cellStyle name="Hyperlink" xfId="3721" builtinId="8" hidden="1"/>
    <cellStyle name="Hyperlink" xfId="3723" builtinId="8" hidden="1"/>
    <cellStyle name="Hyperlink" xfId="3725" builtinId="8" hidden="1"/>
    <cellStyle name="Hyperlink" xfId="3729" builtinId="8" hidden="1"/>
    <cellStyle name="Hyperlink" xfId="3731" builtinId="8" hidden="1"/>
    <cellStyle name="Hyperlink" xfId="3733" builtinId="8" hidden="1"/>
    <cellStyle name="Hyperlink" xfId="3735" builtinId="8" hidden="1"/>
    <cellStyle name="Hyperlink" xfId="3737" builtinId="8" hidden="1"/>
    <cellStyle name="Hyperlink" xfId="3739" builtinId="8" hidden="1"/>
    <cellStyle name="Hyperlink" xfId="3741" builtinId="8" hidden="1"/>
    <cellStyle name="Hyperlink" xfId="3745" builtinId="8" hidden="1"/>
    <cellStyle name="Hyperlink" xfId="3747" builtinId="8" hidden="1"/>
    <cellStyle name="Hyperlink" xfId="3749" builtinId="8" hidden="1"/>
    <cellStyle name="Hyperlink" xfId="3751" builtinId="8" hidden="1"/>
    <cellStyle name="Hyperlink" xfId="3753" builtinId="8" hidden="1"/>
    <cellStyle name="Hyperlink" xfId="3755" builtinId="8" hidden="1"/>
    <cellStyle name="Hyperlink" xfId="3757" builtinId="8" hidden="1"/>
    <cellStyle name="Hyperlink" xfId="3761" builtinId="8" hidden="1"/>
    <cellStyle name="Hyperlink" xfId="3763" builtinId="8" hidden="1"/>
    <cellStyle name="Hyperlink" xfId="3765" builtinId="8" hidden="1"/>
    <cellStyle name="Hyperlink" xfId="3767" builtinId="8" hidden="1"/>
    <cellStyle name="Hyperlink" xfId="3769" builtinId="8" hidden="1"/>
    <cellStyle name="Hyperlink" xfId="3771" builtinId="8" hidden="1"/>
    <cellStyle name="Hyperlink" xfId="3773" builtinId="8" hidden="1"/>
    <cellStyle name="Hyperlink" xfId="3777" builtinId="8" hidden="1"/>
    <cellStyle name="Hyperlink" xfId="3779" builtinId="8" hidden="1"/>
    <cellStyle name="Hyperlink" xfId="3781" builtinId="8" hidden="1"/>
    <cellStyle name="Hyperlink" xfId="3783" builtinId="8" hidden="1"/>
    <cellStyle name="Hyperlink" xfId="3785" builtinId="8" hidden="1"/>
    <cellStyle name="Hyperlink" xfId="3787" builtinId="8" hidden="1"/>
    <cellStyle name="Hyperlink" xfId="3789" builtinId="8" hidden="1"/>
    <cellStyle name="Hyperlink" xfId="3793" builtinId="8" hidden="1"/>
    <cellStyle name="Hyperlink" xfId="3795" builtinId="8" hidden="1"/>
    <cellStyle name="Hyperlink" xfId="3797" builtinId="8" hidden="1"/>
    <cellStyle name="Hyperlink" xfId="3799" builtinId="8" hidden="1"/>
    <cellStyle name="Hyperlink" xfId="3801" builtinId="8" hidden="1"/>
    <cellStyle name="Hyperlink" xfId="3803" builtinId="8" hidden="1"/>
    <cellStyle name="Hyperlink" xfId="3805" builtinId="8" hidden="1"/>
    <cellStyle name="Hyperlink" xfId="3809" builtinId="8" hidden="1"/>
    <cellStyle name="Hyperlink" xfId="3811" builtinId="8" hidden="1"/>
    <cellStyle name="Hyperlink" xfId="3813" builtinId="8" hidden="1"/>
    <cellStyle name="Hyperlink" xfId="3815" builtinId="8" hidden="1"/>
    <cellStyle name="Hyperlink" xfId="3817" builtinId="8" hidden="1"/>
    <cellStyle name="Hyperlink" xfId="3819" builtinId="8" hidden="1"/>
    <cellStyle name="Hyperlink" xfId="3821" builtinId="8" hidden="1"/>
    <cellStyle name="Hyperlink" xfId="3825" builtinId="8" hidden="1"/>
    <cellStyle name="Hyperlink" xfId="3827" builtinId="8" hidden="1"/>
    <cellStyle name="Hyperlink" xfId="3829" builtinId="8" hidden="1"/>
    <cellStyle name="Hyperlink" xfId="3831" builtinId="8" hidden="1"/>
    <cellStyle name="Hyperlink" xfId="3833" builtinId="8" hidden="1"/>
    <cellStyle name="Hyperlink" xfId="3835" builtinId="8" hidden="1"/>
    <cellStyle name="Hyperlink" xfId="3837" builtinId="8" hidden="1"/>
    <cellStyle name="Hyperlink" xfId="3841" builtinId="8" hidden="1"/>
    <cellStyle name="Hyperlink" xfId="3843" builtinId="8" hidden="1"/>
    <cellStyle name="Hyperlink" xfId="3845" builtinId="8" hidden="1"/>
    <cellStyle name="Hyperlink" xfId="3847" builtinId="8" hidden="1"/>
    <cellStyle name="Hyperlink" xfId="3849" builtinId="8" hidden="1"/>
    <cellStyle name="Hyperlink" xfId="3851" builtinId="8" hidden="1"/>
    <cellStyle name="Hyperlink" xfId="3853" builtinId="8" hidden="1"/>
    <cellStyle name="Hyperlink" xfId="3857" builtinId="8" hidden="1"/>
    <cellStyle name="Hyperlink" xfId="3859" builtinId="8" hidden="1"/>
    <cellStyle name="Hyperlink" xfId="3861" builtinId="8" hidden="1"/>
    <cellStyle name="Hyperlink" xfId="3863" builtinId="8" hidden="1"/>
    <cellStyle name="Hyperlink" xfId="3865" builtinId="8" hidden="1"/>
    <cellStyle name="Hyperlink" xfId="3867" builtinId="8" hidden="1"/>
    <cellStyle name="Hyperlink" xfId="3869" builtinId="8" hidden="1"/>
    <cellStyle name="Hyperlink" xfId="3873" builtinId="8" hidden="1"/>
    <cellStyle name="Hyperlink" xfId="3875" builtinId="8" hidden="1"/>
    <cellStyle name="Hyperlink" xfId="3877" builtinId="8" hidden="1"/>
    <cellStyle name="Hyperlink" xfId="3879" builtinId="8" hidden="1"/>
    <cellStyle name="Hyperlink" xfId="3881" builtinId="8" hidden="1"/>
    <cellStyle name="Hyperlink" xfId="3883" builtinId="8" hidden="1"/>
    <cellStyle name="Hyperlink" xfId="3885" builtinId="8" hidden="1"/>
    <cellStyle name="Hyperlink" xfId="3889" builtinId="8" hidden="1"/>
    <cellStyle name="Hyperlink" xfId="3891" builtinId="8" hidden="1"/>
    <cellStyle name="Hyperlink" xfId="3893" builtinId="8" hidden="1"/>
    <cellStyle name="Hyperlink" xfId="3895" builtinId="8" hidden="1"/>
    <cellStyle name="Hyperlink" xfId="3897" builtinId="8" hidden="1"/>
    <cellStyle name="Hyperlink" xfId="3899" builtinId="8" hidden="1"/>
    <cellStyle name="Hyperlink" xfId="3901" builtinId="8" hidden="1"/>
    <cellStyle name="Hyperlink" xfId="3905" builtinId="8" hidden="1"/>
    <cellStyle name="Hyperlink" xfId="3907" builtinId="8" hidden="1"/>
    <cellStyle name="Hyperlink" xfId="3909" builtinId="8" hidden="1"/>
    <cellStyle name="Hyperlink" xfId="3911" builtinId="8" hidden="1"/>
    <cellStyle name="Hyperlink" xfId="3913" builtinId="8" hidden="1"/>
    <cellStyle name="Hyperlink" xfId="3915" builtinId="8" hidden="1"/>
    <cellStyle name="Hyperlink" xfId="3917" builtinId="8" hidden="1"/>
    <cellStyle name="Hyperlink" xfId="3921" builtinId="8" hidden="1"/>
    <cellStyle name="Hyperlink" xfId="3923" builtinId="8" hidden="1"/>
    <cellStyle name="Hyperlink" xfId="3925" builtinId="8" hidden="1"/>
    <cellStyle name="Hyperlink" xfId="3927" builtinId="8" hidden="1"/>
    <cellStyle name="Hyperlink" xfId="3929" builtinId="8" hidden="1"/>
    <cellStyle name="Hyperlink" xfId="3931" builtinId="8" hidden="1"/>
    <cellStyle name="Hyperlink" xfId="3933" builtinId="8" hidden="1"/>
    <cellStyle name="Hyperlink" xfId="3937" builtinId="8" hidden="1"/>
    <cellStyle name="Hyperlink" xfId="3939" builtinId="8" hidden="1"/>
    <cellStyle name="Hyperlink" xfId="3941" builtinId="8" hidden="1"/>
    <cellStyle name="Hyperlink" xfId="3943" builtinId="8" hidden="1"/>
    <cellStyle name="Hyperlink" xfId="3945" builtinId="8" hidden="1"/>
    <cellStyle name="Hyperlink" xfId="3947" builtinId="8" hidden="1"/>
    <cellStyle name="Hyperlink" xfId="3949" builtinId="8" hidden="1"/>
    <cellStyle name="Hyperlink" xfId="3953" builtinId="8" hidden="1"/>
    <cellStyle name="Hyperlink" xfId="3955" builtinId="8" hidden="1"/>
    <cellStyle name="Hyperlink" xfId="3957" builtinId="8" hidden="1"/>
    <cellStyle name="Hyperlink" xfId="3959" builtinId="8" hidden="1"/>
    <cellStyle name="Hyperlink" xfId="3961" builtinId="8" hidden="1"/>
    <cellStyle name="Hyperlink" xfId="3963" builtinId="8" hidden="1"/>
    <cellStyle name="Hyperlink" xfId="3965" builtinId="8" hidden="1"/>
    <cellStyle name="Hyperlink" xfId="3969" builtinId="8" hidden="1"/>
    <cellStyle name="Hyperlink" xfId="3971" builtinId="8" hidden="1"/>
    <cellStyle name="Hyperlink" xfId="3973" builtinId="8" hidden="1"/>
    <cellStyle name="Hyperlink" xfId="3975" builtinId="8" hidden="1"/>
    <cellStyle name="Hyperlink" xfId="3977" builtinId="8" hidden="1"/>
    <cellStyle name="Hyperlink" xfId="3979" builtinId="8" hidden="1"/>
    <cellStyle name="Hyperlink" xfId="3981" builtinId="8" hidden="1"/>
    <cellStyle name="Hyperlink" xfId="3985" builtinId="8" hidden="1"/>
    <cellStyle name="Hyperlink" xfId="3987" builtinId="8" hidden="1"/>
    <cellStyle name="Hyperlink" xfId="3989" builtinId="8" hidden="1"/>
    <cellStyle name="Hyperlink" xfId="3991" builtinId="8" hidden="1"/>
    <cellStyle name="Hyperlink" xfId="3993" builtinId="8" hidden="1"/>
    <cellStyle name="Hyperlink" xfId="3995" builtinId="8" hidden="1"/>
    <cellStyle name="Hyperlink" xfId="3997" builtinId="8" hidden="1"/>
    <cellStyle name="Hyperlink" xfId="4001" builtinId="8" hidden="1"/>
    <cellStyle name="Hyperlink" xfId="4003" builtinId="8" hidden="1"/>
    <cellStyle name="Hyperlink" xfId="4005" builtinId="8" hidden="1"/>
    <cellStyle name="Hyperlink" xfId="4007" builtinId="8" hidden="1"/>
    <cellStyle name="Hyperlink" xfId="4009" builtinId="8" hidden="1"/>
    <cellStyle name="Hyperlink" xfId="4011" builtinId="8" hidden="1"/>
    <cellStyle name="Hyperlink" xfId="4013" builtinId="8" hidden="1"/>
    <cellStyle name="Hyperlink" xfId="4017" builtinId="8" hidden="1"/>
    <cellStyle name="Hyperlink" xfId="4019" builtinId="8" hidden="1"/>
    <cellStyle name="Hyperlink" xfId="4021" builtinId="8" hidden="1"/>
    <cellStyle name="Hyperlink" xfId="4023" builtinId="8" hidden="1"/>
    <cellStyle name="Hyperlink" xfId="4025" builtinId="8" hidden="1"/>
    <cellStyle name="Hyperlink" xfId="4027" builtinId="8" hidden="1"/>
    <cellStyle name="Hyperlink" xfId="4029" builtinId="8" hidden="1"/>
    <cellStyle name="Hyperlink" xfId="4033" builtinId="8" hidden="1"/>
    <cellStyle name="Hyperlink" xfId="4035" builtinId="8" hidden="1"/>
    <cellStyle name="Hyperlink" xfId="4037" builtinId="8" hidden="1"/>
    <cellStyle name="Hyperlink" xfId="4039" builtinId="8" hidden="1"/>
    <cellStyle name="Hyperlink" xfId="4041" builtinId="8" hidden="1"/>
    <cellStyle name="Hyperlink" xfId="4043" builtinId="8" hidden="1"/>
    <cellStyle name="Hyperlink" xfId="4045" builtinId="8" hidden="1"/>
    <cellStyle name="Hyperlink" xfId="4031" builtinId="8" hidden="1"/>
    <cellStyle name="Hyperlink" xfId="4015" builtinId="8" hidden="1"/>
    <cellStyle name="Hyperlink" xfId="3999" builtinId="8" hidden="1"/>
    <cellStyle name="Hyperlink" xfId="3983" builtinId="8" hidden="1"/>
    <cellStyle name="Hyperlink" xfId="3967" builtinId="8" hidden="1"/>
    <cellStyle name="Hyperlink" xfId="3951" builtinId="8" hidden="1"/>
    <cellStyle name="Hyperlink" xfId="3935" builtinId="8" hidden="1"/>
    <cellStyle name="Hyperlink" xfId="3919" builtinId="8" hidden="1"/>
    <cellStyle name="Hyperlink" xfId="3903" builtinId="8" hidden="1"/>
    <cellStyle name="Hyperlink" xfId="3887" builtinId="8" hidden="1"/>
    <cellStyle name="Hyperlink" xfId="3871" builtinId="8" hidden="1"/>
    <cellStyle name="Hyperlink" xfId="3855" builtinId="8" hidden="1"/>
    <cellStyle name="Hyperlink" xfId="3839" builtinId="8" hidden="1"/>
    <cellStyle name="Hyperlink" xfId="3823" builtinId="8" hidden="1"/>
    <cellStyle name="Hyperlink" xfId="3807" builtinId="8" hidden="1"/>
    <cellStyle name="Hyperlink" xfId="3791" builtinId="8" hidden="1"/>
    <cellStyle name="Hyperlink" xfId="3775" builtinId="8" hidden="1"/>
    <cellStyle name="Hyperlink" xfId="3759" builtinId="8" hidden="1"/>
    <cellStyle name="Hyperlink" xfId="3743" builtinId="8" hidden="1"/>
    <cellStyle name="Hyperlink" xfId="3727" builtinId="8" hidden="1"/>
    <cellStyle name="Hyperlink" xfId="3711" builtinId="8" hidden="1"/>
    <cellStyle name="Hyperlink" xfId="3695" builtinId="8" hidden="1"/>
    <cellStyle name="Hyperlink" xfId="3679" builtinId="8" hidden="1"/>
    <cellStyle name="Hyperlink" xfId="3663" builtinId="8" hidden="1"/>
    <cellStyle name="Hyperlink" xfId="3647" builtinId="8" hidden="1"/>
    <cellStyle name="Hyperlink" xfId="3631" builtinId="8" hidden="1"/>
    <cellStyle name="Hyperlink" xfId="3615" builtinId="8" hidden="1"/>
    <cellStyle name="Hyperlink" xfId="3599" builtinId="8" hidden="1"/>
    <cellStyle name="Hyperlink" xfId="3583" builtinId="8" hidden="1"/>
    <cellStyle name="Hyperlink" xfId="3567" builtinId="8" hidden="1"/>
    <cellStyle name="Hyperlink" xfId="3551" builtinId="8" hidden="1"/>
    <cellStyle name="Hyperlink" xfId="3535" builtinId="8" hidden="1"/>
    <cellStyle name="Hyperlink" xfId="3519" builtinId="8" hidden="1"/>
    <cellStyle name="Hyperlink" xfId="3503" builtinId="8" hidden="1"/>
    <cellStyle name="Hyperlink" xfId="3487" builtinId="8" hidden="1"/>
    <cellStyle name="Hyperlink" xfId="3471" builtinId="8" hidden="1"/>
    <cellStyle name="Hyperlink" xfId="3455" builtinId="8" hidden="1"/>
    <cellStyle name="Hyperlink" xfId="3439" builtinId="8" hidden="1"/>
    <cellStyle name="Hyperlink" xfId="3423" builtinId="8" hidden="1"/>
    <cellStyle name="Hyperlink" xfId="3407" builtinId="8" hidden="1"/>
    <cellStyle name="Hyperlink" xfId="3391" builtinId="8" hidden="1"/>
    <cellStyle name="Hyperlink" xfId="3375" builtinId="8" hidden="1"/>
    <cellStyle name="Hyperlink" xfId="3359" builtinId="8" hidden="1"/>
    <cellStyle name="Hyperlink" xfId="3343" builtinId="8" hidden="1"/>
    <cellStyle name="Hyperlink" xfId="3327" builtinId="8" hidden="1"/>
    <cellStyle name="Hyperlink" xfId="3311" builtinId="8" hidden="1"/>
    <cellStyle name="Hyperlink" xfId="3295" builtinId="8" hidden="1"/>
    <cellStyle name="Hyperlink" xfId="3279" builtinId="8" hidden="1"/>
    <cellStyle name="Hyperlink" xfId="3263" builtinId="8" hidden="1"/>
    <cellStyle name="Hyperlink" xfId="3247" builtinId="8" hidden="1"/>
    <cellStyle name="Hyperlink" xfId="3231" builtinId="8" hidden="1"/>
    <cellStyle name="Hyperlink" xfId="3215" builtinId="8" hidden="1"/>
    <cellStyle name="Hyperlink" xfId="3199" builtinId="8" hidden="1"/>
    <cellStyle name="Hyperlink" xfId="3183" builtinId="8" hidden="1"/>
    <cellStyle name="Hyperlink" xfId="3167" builtinId="8" hidden="1"/>
    <cellStyle name="Hyperlink" xfId="3151" builtinId="8" hidden="1"/>
    <cellStyle name="Hyperlink" xfId="3135" builtinId="8" hidden="1"/>
    <cellStyle name="Hyperlink" xfId="3119" builtinId="8" hidden="1"/>
    <cellStyle name="Hyperlink" xfId="3102" builtinId="8" hidden="1"/>
    <cellStyle name="Hyperlink" xfId="3086" builtinId="8" hidden="1"/>
    <cellStyle name="Hyperlink" xfId="3070" builtinId="8" hidden="1"/>
    <cellStyle name="Hyperlink" xfId="3054" builtinId="8" hidden="1"/>
    <cellStyle name="Hyperlink" xfId="3038" builtinId="8" hidden="1"/>
    <cellStyle name="Hyperlink" xfId="3022" builtinId="8" hidden="1"/>
    <cellStyle name="Hyperlink" xfId="3006" builtinId="8" hidden="1"/>
    <cellStyle name="Hyperlink" xfId="2990" builtinId="8" hidden="1"/>
    <cellStyle name="Hyperlink" xfId="2974" builtinId="8" hidden="1"/>
    <cellStyle name="Hyperlink" xfId="2958" builtinId="8" hidden="1"/>
    <cellStyle name="Hyperlink" xfId="2942" builtinId="8" hidden="1"/>
    <cellStyle name="Hyperlink" xfId="2926" builtinId="8" hidden="1"/>
    <cellStyle name="Hyperlink" xfId="2910" builtinId="8" hidden="1"/>
    <cellStyle name="Hyperlink" xfId="2894" builtinId="8" hidden="1"/>
    <cellStyle name="Hyperlink" xfId="2878" builtinId="8" hidden="1"/>
    <cellStyle name="Hyperlink" xfId="2862" builtinId="8" hidden="1"/>
    <cellStyle name="Hyperlink" xfId="2846" builtinId="8" hidden="1"/>
    <cellStyle name="Hyperlink" xfId="2830" builtinId="8" hidden="1"/>
    <cellStyle name="Hyperlink" xfId="2814" builtinId="8" hidden="1"/>
    <cellStyle name="Hyperlink" xfId="2798" builtinId="8" hidden="1"/>
    <cellStyle name="Hyperlink" xfId="2782" builtinId="8" hidden="1"/>
    <cellStyle name="Hyperlink" xfId="2766" builtinId="8" hidden="1"/>
    <cellStyle name="Hyperlink" xfId="2750" builtinId="8" hidden="1"/>
    <cellStyle name="Hyperlink" xfId="2734" builtinId="8" hidden="1"/>
    <cellStyle name="Hyperlink" xfId="2718" builtinId="8" hidden="1"/>
    <cellStyle name="Hyperlink" xfId="2702" builtinId="8" hidden="1"/>
    <cellStyle name="Hyperlink" xfId="2686" builtinId="8" hidden="1"/>
    <cellStyle name="Hyperlink" xfId="2670" builtinId="8" hidden="1"/>
    <cellStyle name="Hyperlink" xfId="2654" builtinId="8" hidden="1"/>
    <cellStyle name="Hyperlink" xfId="2638" builtinId="8" hidden="1"/>
    <cellStyle name="Hyperlink" xfId="2622" builtinId="8" hidden="1"/>
    <cellStyle name="Hyperlink" xfId="2606" builtinId="8" hidden="1"/>
    <cellStyle name="Hyperlink" xfId="2590" builtinId="8" hidden="1"/>
    <cellStyle name="Hyperlink" xfId="2574" builtinId="8" hidden="1"/>
    <cellStyle name="Hyperlink" xfId="2558" builtinId="8" hidden="1"/>
    <cellStyle name="Hyperlink" xfId="2542" builtinId="8" hidden="1"/>
    <cellStyle name="Hyperlink" xfId="2526" builtinId="8" hidden="1"/>
    <cellStyle name="Hyperlink" xfId="2510" builtinId="8" hidden="1"/>
    <cellStyle name="Hyperlink" xfId="2494" builtinId="8" hidden="1"/>
    <cellStyle name="Hyperlink" xfId="2478" builtinId="8" hidden="1"/>
    <cellStyle name="Hyperlink" xfId="2462" builtinId="8" hidden="1"/>
    <cellStyle name="Hyperlink" xfId="2446" builtinId="8" hidden="1"/>
    <cellStyle name="Hyperlink" xfId="2430" builtinId="8" hidden="1"/>
    <cellStyle name="Hyperlink" xfId="2414" builtinId="8" hidden="1"/>
    <cellStyle name="Hyperlink" xfId="2398" builtinId="8" hidden="1"/>
    <cellStyle name="Hyperlink" xfId="2382" builtinId="8" hidden="1"/>
    <cellStyle name="Hyperlink" xfId="2366" builtinId="8" hidden="1"/>
    <cellStyle name="Hyperlink" xfId="2350" builtinId="8" hidden="1"/>
    <cellStyle name="Hyperlink" xfId="2334" builtinId="8" hidden="1"/>
    <cellStyle name="Hyperlink" xfId="2318" builtinId="8" hidden="1"/>
    <cellStyle name="Hyperlink" xfId="2302" builtinId="8" hidden="1"/>
    <cellStyle name="Hyperlink" xfId="2286" builtinId="8" hidden="1"/>
    <cellStyle name="Hyperlink" xfId="2270" builtinId="8" hidden="1"/>
    <cellStyle name="Hyperlink" xfId="2254" builtinId="8" hidden="1"/>
    <cellStyle name="Hyperlink" xfId="2238" builtinId="8" hidden="1"/>
    <cellStyle name="Hyperlink" xfId="2222" builtinId="8" hidden="1"/>
    <cellStyle name="Hyperlink" xfId="2206" builtinId="8" hidden="1"/>
    <cellStyle name="Hyperlink" xfId="2190" builtinId="8" hidden="1"/>
    <cellStyle name="Hyperlink" xfId="2174" builtinId="8" hidden="1"/>
    <cellStyle name="Hyperlink" xfId="2158" builtinId="8" hidden="1"/>
    <cellStyle name="Hyperlink" xfId="2142" builtinId="8" hidden="1"/>
    <cellStyle name="Hyperlink" xfId="2126" builtinId="8" hidden="1"/>
    <cellStyle name="Hyperlink" xfId="2110" builtinId="8" hidden="1"/>
    <cellStyle name="Hyperlink" xfId="2094" builtinId="8" hidden="1"/>
    <cellStyle name="Hyperlink" xfId="2078" builtinId="8" hidden="1"/>
    <cellStyle name="Hyperlink" xfId="2062" builtinId="8" hidden="1"/>
    <cellStyle name="Hyperlink" xfId="2046" builtinId="8" hidden="1"/>
    <cellStyle name="Hyperlink" xfId="2030" builtinId="8" hidden="1"/>
    <cellStyle name="Hyperlink" xfId="2014" builtinId="8" hidden="1"/>
    <cellStyle name="Hyperlink" xfId="1998" builtinId="8" hidden="1"/>
    <cellStyle name="Hyperlink" xfId="1982" builtinId="8" hidden="1"/>
    <cellStyle name="Hyperlink" xfId="1966" builtinId="8" hidden="1"/>
    <cellStyle name="Hyperlink" xfId="1949" builtinId="8" hidden="1"/>
    <cellStyle name="Hyperlink" xfId="1933" builtinId="8" hidden="1"/>
    <cellStyle name="Hyperlink" xfId="1917" builtinId="8" hidden="1"/>
    <cellStyle name="Hyperlink" xfId="1901" builtinId="8" hidden="1"/>
    <cellStyle name="Hyperlink" xfId="1885" builtinId="8" hidden="1"/>
    <cellStyle name="Hyperlink" xfId="1869" builtinId="8" hidden="1"/>
    <cellStyle name="Hyperlink" xfId="1853" builtinId="8" hidden="1"/>
    <cellStyle name="Hyperlink" xfId="1837" builtinId="8" hidden="1"/>
    <cellStyle name="Hyperlink" xfId="1821" builtinId="8" hidden="1"/>
    <cellStyle name="Hyperlink" xfId="1805" builtinId="8" hidden="1"/>
    <cellStyle name="Hyperlink" xfId="1789" builtinId="8" hidden="1"/>
    <cellStyle name="Hyperlink" xfId="1773" builtinId="8" hidden="1"/>
    <cellStyle name="Hyperlink" xfId="1757" builtinId="8" hidden="1"/>
    <cellStyle name="Hyperlink" xfId="1741"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hidden="1"/>
    <cellStyle name="Hyperlink" xfId="1105" builtinId="8" hidden="1"/>
    <cellStyle name="Hyperlink" xfId="1107" builtinId="8" hidden="1"/>
    <cellStyle name="Hyperlink" xfId="1109" builtinId="8" hidden="1"/>
    <cellStyle name="Hyperlink" xfId="1111" builtinId="8" hidden="1"/>
    <cellStyle name="Hyperlink" xfId="1113" builtinId="8" hidden="1"/>
    <cellStyle name="Hyperlink" xfId="1115" builtinId="8" hidden="1"/>
    <cellStyle name="Hyperlink" xfId="1119" builtinId="8" hidden="1"/>
    <cellStyle name="Hyperlink" xfId="1121" builtinId="8" hidden="1"/>
    <cellStyle name="Hyperlink" xfId="1123" builtinId="8" hidden="1"/>
    <cellStyle name="Hyperlink" xfId="1125" builtinId="8" hidden="1"/>
    <cellStyle name="Hyperlink" xfId="1127" builtinId="8" hidden="1"/>
    <cellStyle name="Hyperlink" xfId="1129" builtinId="8" hidden="1"/>
    <cellStyle name="Hyperlink" xfId="1131" builtinId="8" hidden="1"/>
    <cellStyle name="Hyperlink" xfId="1133" builtinId="8" hidden="1"/>
    <cellStyle name="Hyperlink" xfId="1135" builtinId="8" hidden="1"/>
    <cellStyle name="Hyperlink" xfId="1137" builtinId="8" hidden="1"/>
    <cellStyle name="Hyperlink" xfId="1139" builtinId="8" hidden="1"/>
    <cellStyle name="Hyperlink" xfId="1141" builtinId="8" hidden="1"/>
    <cellStyle name="Hyperlink" xfId="1143" builtinId="8" hidden="1"/>
    <cellStyle name="Hyperlink" xfId="1145" builtinId="8" hidden="1"/>
    <cellStyle name="Hyperlink" xfId="1147" builtinId="8" hidden="1"/>
    <cellStyle name="Hyperlink" xfId="1151" builtinId="8" hidden="1"/>
    <cellStyle name="Hyperlink" xfId="1153" builtinId="8" hidden="1"/>
    <cellStyle name="Hyperlink" xfId="1155" builtinId="8" hidden="1"/>
    <cellStyle name="Hyperlink" xfId="1157" builtinId="8" hidden="1"/>
    <cellStyle name="Hyperlink" xfId="1159" builtinId="8" hidden="1"/>
    <cellStyle name="Hyperlink" xfId="1161" builtinId="8" hidden="1"/>
    <cellStyle name="Hyperlink" xfId="1163" builtinId="8" hidden="1"/>
    <cellStyle name="Hyperlink" xfId="1165" builtinId="8" hidden="1"/>
    <cellStyle name="Hyperlink" xfId="1167" builtinId="8" hidden="1"/>
    <cellStyle name="Hyperlink" xfId="1169" builtinId="8" hidden="1"/>
    <cellStyle name="Hyperlink" xfId="1171" builtinId="8" hidden="1"/>
    <cellStyle name="Hyperlink" xfId="1173" builtinId="8" hidden="1"/>
    <cellStyle name="Hyperlink" xfId="1175" builtinId="8" hidden="1"/>
    <cellStyle name="Hyperlink" xfId="1177" builtinId="8" hidden="1"/>
    <cellStyle name="Hyperlink" xfId="1179" builtinId="8" hidden="1"/>
    <cellStyle name="Hyperlink" xfId="1183" builtinId="8" hidden="1"/>
    <cellStyle name="Hyperlink" xfId="1185" builtinId="8" hidden="1"/>
    <cellStyle name="Hyperlink" xfId="1187" builtinId="8" hidden="1"/>
    <cellStyle name="Hyperlink" xfId="1189" builtinId="8" hidden="1"/>
    <cellStyle name="Hyperlink" xfId="1191" builtinId="8" hidden="1"/>
    <cellStyle name="Hyperlink" xfId="1193" builtinId="8" hidden="1"/>
    <cellStyle name="Hyperlink" xfId="1195" builtinId="8" hidden="1"/>
    <cellStyle name="Hyperlink" xfId="1197" builtinId="8" hidden="1"/>
    <cellStyle name="Hyperlink" xfId="1199" builtinId="8" hidden="1"/>
    <cellStyle name="Hyperlink" xfId="1201" builtinId="8" hidden="1"/>
    <cellStyle name="Hyperlink" xfId="1203" builtinId="8" hidden="1"/>
    <cellStyle name="Hyperlink" xfId="1205" builtinId="8" hidden="1"/>
    <cellStyle name="Hyperlink" xfId="1207" builtinId="8" hidden="1"/>
    <cellStyle name="Hyperlink" xfId="1209" builtinId="8" hidden="1"/>
    <cellStyle name="Hyperlink" xfId="1211" builtinId="8" hidden="1"/>
    <cellStyle name="Hyperlink" xfId="1215" builtinId="8" hidden="1"/>
    <cellStyle name="Hyperlink" xfId="1217" builtinId="8" hidden="1"/>
    <cellStyle name="Hyperlink" xfId="1219" builtinId="8" hidden="1"/>
    <cellStyle name="Hyperlink" xfId="1221" builtinId="8" hidden="1"/>
    <cellStyle name="Hyperlink" xfId="1223" builtinId="8" hidden="1"/>
    <cellStyle name="Hyperlink" xfId="1225" builtinId="8" hidden="1"/>
    <cellStyle name="Hyperlink" xfId="1227" builtinId="8" hidden="1"/>
    <cellStyle name="Hyperlink" xfId="1229" builtinId="8" hidden="1"/>
    <cellStyle name="Hyperlink" xfId="1231" builtinId="8" hidden="1"/>
    <cellStyle name="Hyperlink" xfId="1233" builtinId="8" hidden="1"/>
    <cellStyle name="Hyperlink" xfId="1235" builtinId="8" hidden="1"/>
    <cellStyle name="Hyperlink" xfId="1237" builtinId="8" hidden="1"/>
    <cellStyle name="Hyperlink" xfId="1239" builtinId="8" hidden="1"/>
    <cellStyle name="Hyperlink" xfId="1241" builtinId="8" hidden="1"/>
    <cellStyle name="Hyperlink" xfId="1243" builtinId="8" hidden="1"/>
    <cellStyle name="Hyperlink" xfId="1247" builtinId="8" hidden="1"/>
    <cellStyle name="Hyperlink" xfId="1249" builtinId="8" hidden="1"/>
    <cellStyle name="Hyperlink" xfId="1251" builtinId="8" hidden="1"/>
    <cellStyle name="Hyperlink" xfId="1253" builtinId="8" hidden="1"/>
    <cellStyle name="Hyperlink" xfId="1255" builtinId="8" hidden="1"/>
    <cellStyle name="Hyperlink" xfId="1257" builtinId="8" hidden="1"/>
    <cellStyle name="Hyperlink" xfId="1259" builtinId="8" hidden="1"/>
    <cellStyle name="Hyperlink" xfId="1261" builtinId="8" hidden="1"/>
    <cellStyle name="Hyperlink" xfId="1263" builtinId="8" hidden="1"/>
    <cellStyle name="Hyperlink" xfId="1265" builtinId="8" hidden="1"/>
    <cellStyle name="Hyperlink" xfId="1267" builtinId="8" hidden="1"/>
    <cellStyle name="Hyperlink" xfId="1269" builtinId="8" hidden="1"/>
    <cellStyle name="Hyperlink" xfId="1271" builtinId="8" hidden="1"/>
    <cellStyle name="Hyperlink" xfId="1273" builtinId="8" hidden="1"/>
    <cellStyle name="Hyperlink" xfId="1275" builtinId="8" hidden="1"/>
    <cellStyle name="Hyperlink" xfId="1279" builtinId="8" hidden="1"/>
    <cellStyle name="Hyperlink" xfId="1281" builtinId="8" hidden="1"/>
    <cellStyle name="Hyperlink" xfId="1283" builtinId="8" hidden="1"/>
    <cellStyle name="Hyperlink" xfId="1285" builtinId="8" hidden="1"/>
    <cellStyle name="Hyperlink" xfId="1287" builtinId="8" hidden="1"/>
    <cellStyle name="Hyperlink" xfId="1289" builtinId="8" hidden="1"/>
    <cellStyle name="Hyperlink" xfId="1291" builtinId="8" hidden="1"/>
    <cellStyle name="Hyperlink" xfId="1293" builtinId="8" hidden="1"/>
    <cellStyle name="Hyperlink" xfId="1295" builtinId="8" hidden="1"/>
    <cellStyle name="Hyperlink" xfId="1297" builtinId="8" hidden="1"/>
    <cellStyle name="Hyperlink" xfId="1299" builtinId="8" hidden="1"/>
    <cellStyle name="Hyperlink" xfId="1301" builtinId="8" hidden="1"/>
    <cellStyle name="Hyperlink" xfId="1303" builtinId="8" hidden="1"/>
    <cellStyle name="Hyperlink" xfId="1305" builtinId="8" hidden="1"/>
    <cellStyle name="Hyperlink" xfId="1307" builtinId="8" hidden="1"/>
    <cellStyle name="Hyperlink" xfId="1311" builtinId="8" hidden="1"/>
    <cellStyle name="Hyperlink" xfId="1313" builtinId="8" hidden="1"/>
    <cellStyle name="Hyperlink" xfId="1315" builtinId="8" hidden="1"/>
    <cellStyle name="Hyperlink" xfId="1317" builtinId="8" hidden="1"/>
    <cellStyle name="Hyperlink" xfId="1319" builtinId="8" hidden="1"/>
    <cellStyle name="Hyperlink" xfId="1321" builtinId="8" hidden="1"/>
    <cellStyle name="Hyperlink" xfId="1323" builtinId="8" hidden="1"/>
    <cellStyle name="Hyperlink" xfId="1325" builtinId="8" hidden="1"/>
    <cellStyle name="Hyperlink" xfId="1327" builtinId="8" hidden="1"/>
    <cellStyle name="Hyperlink" xfId="1329" builtinId="8" hidden="1"/>
    <cellStyle name="Hyperlink" xfId="1331" builtinId="8" hidden="1"/>
    <cellStyle name="Hyperlink" xfId="1333" builtinId="8" hidden="1"/>
    <cellStyle name="Hyperlink" xfId="1335" builtinId="8" hidden="1"/>
    <cellStyle name="Hyperlink" xfId="1337" builtinId="8" hidden="1"/>
    <cellStyle name="Hyperlink" xfId="1339" builtinId="8" hidden="1"/>
    <cellStyle name="Hyperlink" xfId="1343" builtinId="8" hidden="1"/>
    <cellStyle name="Hyperlink" xfId="1345" builtinId="8" hidden="1"/>
    <cellStyle name="Hyperlink" xfId="1347" builtinId="8" hidden="1"/>
    <cellStyle name="Hyperlink" xfId="1349" builtinId="8" hidden="1"/>
    <cellStyle name="Hyperlink" xfId="1351" builtinId="8" hidden="1"/>
    <cellStyle name="Hyperlink" xfId="1353" builtinId="8" hidden="1"/>
    <cellStyle name="Hyperlink" xfId="1355" builtinId="8" hidden="1"/>
    <cellStyle name="Hyperlink" xfId="1357" builtinId="8" hidden="1"/>
    <cellStyle name="Hyperlink" xfId="1359" builtinId="8" hidden="1"/>
    <cellStyle name="Hyperlink" xfId="1361" builtinId="8" hidden="1"/>
    <cellStyle name="Hyperlink" xfId="1363" builtinId="8" hidden="1"/>
    <cellStyle name="Hyperlink" xfId="1365" builtinId="8" hidden="1"/>
    <cellStyle name="Hyperlink" xfId="1367" builtinId="8" hidden="1"/>
    <cellStyle name="Hyperlink" xfId="1369" builtinId="8" hidden="1"/>
    <cellStyle name="Hyperlink" xfId="1371" builtinId="8" hidden="1"/>
    <cellStyle name="Hyperlink" xfId="1375" builtinId="8" hidden="1"/>
    <cellStyle name="Hyperlink" xfId="1377" builtinId="8" hidden="1"/>
    <cellStyle name="Hyperlink" xfId="1379" builtinId="8" hidden="1"/>
    <cellStyle name="Hyperlink" xfId="1381" builtinId="8" hidden="1"/>
    <cellStyle name="Hyperlink" xfId="1383" builtinId="8" hidden="1"/>
    <cellStyle name="Hyperlink" xfId="1385" builtinId="8" hidden="1"/>
    <cellStyle name="Hyperlink" xfId="1387" builtinId="8" hidden="1"/>
    <cellStyle name="Hyperlink" xfId="1389" builtinId="8" hidden="1"/>
    <cellStyle name="Hyperlink" xfId="1391" builtinId="8" hidden="1"/>
    <cellStyle name="Hyperlink" xfId="1393" builtinId="8" hidden="1"/>
    <cellStyle name="Hyperlink" xfId="1395" builtinId="8" hidden="1"/>
    <cellStyle name="Hyperlink" xfId="1397" builtinId="8" hidden="1"/>
    <cellStyle name="Hyperlink" xfId="1399" builtinId="8" hidden="1"/>
    <cellStyle name="Hyperlink" xfId="1401" builtinId="8" hidden="1"/>
    <cellStyle name="Hyperlink" xfId="1403" builtinId="8" hidden="1"/>
    <cellStyle name="Hyperlink" xfId="1407" builtinId="8" hidden="1"/>
    <cellStyle name="Hyperlink" xfId="1409" builtinId="8" hidden="1"/>
    <cellStyle name="Hyperlink" xfId="1411" builtinId="8" hidden="1"/>
    <cellStyle name="Hyperlink" xfId="1413" builtinId="8" hidden="1"/>
    <cellStyle name="Hyperlink" xfId="1415" builtinId="8" hidden="1"/>
    <cellStyle name="Hyperlink" xfId="1417" builtinId="8" hidden="1"/>
    <cellStyle name="Hyperlink" xfId="1419" builtinId="8" hidden="1"/>
    <cellStyle name="Hyperlink" xfId="1421" builtinId="8" hidden="1"/>
    <cellStyle name="Hyperlink" xfId="1423" builtinId="8" hidden="1"/>
    <cellStyle name="Hyperlink" xfId="1425" builtinId="8" hidden="1"/>
    <cellStyle name="Hyperlink" xfId="1427" builtinId="8" hidden="1"/>
    <cellStyle name="Hyperlink" xfId="1429" builtinId="8" hidden="1"/>
    <cellStyle name="Hyperlink" xfId="1431" builtinId="8" hidden="1"/>
    <cellStyle name="Hyperlink" xfId="1433" builtinId="8" hidden="1"/>
    <cellStyle name="Hyperlink" xfId="1435" builtinId="8" hidden="1"/>
    <cellStyle name="Hyperlink" xfId="1439" builtinId="8" hidden="1"/>
    <cellStyle name="Hyperlink" xfId="1441" builtinId="8" hidden="1"/>
    <cellStyle name="Hyperlink" xfId="1443" builtinId="8" hidden="1"/>
    <cellStyle name="Hyperlink" xfId="1445" builtinId="8" hidden="1"/>
    <cellStyle name="Hyperlink" xfId="1447" builtinId="8" hidden="1"/>
    <cellStyle name="Hyperlink" xfId="1449" builtinId="8" hidden="1"/>
    <cellStyle name="Hyperlink" xfId="1451" builtinId="8" hidden="1"/>
    <cellStyle name="Hyperlink" xfId="1453" builtinId="8" hidden="1"/>
    <cellStyle name="Hyperlink" xfId="1455" builtinId="8" hidden="1"/>
    <cellStyle name="Hyperlink" xfId="1457" builtinId="8" hidden="1"/>
    <cellStyle name="Hyperlink" xfId="1459" builtinId="8" hidden="1"/>
    <cellStyle name="Hyperlink" xfId="1461" builtinId="8" hidden="1"/>
    <cellStyle name="Hyperlink" xfId="1463" builtinId="8" hidden="1"/>
    <cellStyle name="Hyperlink" xfId="1465" builtinId="8" hidden="1"/>
    <cellStyle name="Hyperlink" xfId="1467" builtinId="8" hidden="1"/>
    <cellStyle name="Hyperlink" xfId="1471" builtinId="8" hidden="1"/>
    <cellStyle name="Hyperlink" xfId="1473" builtinId="8" hidden="1"/>
    <cellStyle name="Hyperlink" xfId="1475" builtinId="8" hidden="1"/>
    <cellStyle name="Hyperlink" xfId="1477" builtinId="8" hidden="1"/>
    <cellStyle name="Hyperlink" xfId="1479" builtinId="8" hidden="1"/>
    <cellStyle name="Hyperlink" xfId="1481" builtinId="8" hidden="1"/>
    <cellStyle name="Hyperlink" xfId="1483" builtinId="8" hidden="1"/>
    <cellStyle name="Hyperlink" xfId="1485" builtinId="8" hidden="1"/>
    <cellStyle name="Hyperlink" xfId="1487" builtinId="8" hidden="1"/>
    <cellStyle name="Hyperlink" xfId="1489" builtinId="8" hidden="1"/>
    <cellStyle name="Hyperlink" xfId="1491" builtinId="8" hidden="1"/>
    <cellStyle name="Hyperlink" xfId="1493" builtinId="8" hidden="1"/>
    <cellStyle name="Hyperlink" xfId="1495" builtinId="8" hidden="1"/>
    <cellStyle name="Hyperlink" xfId="1497" builtinId="8" hidden="1"/>
    <cellStyle name="Hyperlink" xfId="1499" builtinId="8" hidden="1"/>
    <cellStyle name="Hyperlink" xfId="1503" builtinId="8" hidden="1"/>
    <cellStyle name="Hyperlink" xfId="1505" builtinId="8" hidden="1"/>
    <cellStyle name="Hyperlink" xfId="1507" builtinId="8" hidden="1"/>
    <cellStyle name="Hyperlink" xfId="1509" builtinId="8" hidden="1"/>
    <cellStyle name="Hyperlink" xfId="1511" builtinId="8" hidden="1"/>
    <cellStyle name="Hyperlink" xfId="1513" builtinId="8" hidden="1"/>
    <cellStyle name="Hyperlink" xfId="1515" builtinId="8" hidden="1"/>
    <cellStyle name="Hyperlink" xfId="1517" builtinId="8" hidden="1"/>
    <cellStyle name="Hyperlink" xfId="1519" builtinId="8" hidden="1"/>
    <cellStyle name="Hyperlink" xfId="1521" builtinId="8" hidden="1"/>
    <cellStyle name="Hyperlink" xfId="1523" builtinId="8" hidden="1"/>
    <cellStyle name="Hyperlink" xfId="1525" builtinId="8" hidden="1"/>
    <cellStyle name="Hyperlink" xfId="1527" builtinId="8" hidden="1"/>
    <cellStyle name="Hyperlink" xfId="1529" builtinId="8" hidden="1"/>
    <cellStyle name="Hyperlink" xfId="1531" builtinId="8" hidden="1"/>
    <cellStyle name="Hyperlink" xfId="1535" builtinId="8" hidden="1"/>
    <cellStyle name="Hyperlink" xfId="1537" builtinId="8" hidden="1"/>
    <cellStyle name="Hyperlink" xfId="1539" builtinId="8" hidden="1"/>
    <cellStyle name="Hyperlink" xfId="1541" builtinId="8" hidden="1"/>
    <cellStyle name="Hyperlink" xfId="1543" builtinId="8" hidden="1"/>
    <cellStyle name="Hyperlink" xfId="1545" builtinId="8" hidden="1"/>
    <cellStyle name="Hyperlink" xfId="1547" builtinId="8" hidden="1"/>
    <cellStyle name="Hyperlink" xfId="1549" builtinId="8" hidden="1"/>
    <cellStyle name="Hyperlink" xfId="1551" builtinId="8" hidden="1"/>
    <cellStyle name="Hyperlink" xfId="1553" builtinId="8" hidden="1"/>
    <cellStyle name="Hyperlink" xfId="1555" builtinId="8" hidden="1"/>
    <cellStyle name="Hyperlink" xfId="1557" builtinId="8" hidden="1"/>
    <cellStyle name="Hyperlink" xfId="1559" builtinId="8" hidden="1"/>
    <cellStyle name="Hyperlink" xfId="1561" builtinId="8" hidden="1"/>
    <cellStyle name="Hyperlink" xfId="1563" builtinId="8" hidden="1"/>
    <cellStyle name="Hyperlink" xfId="1567" builtinId="8" hidden="1"/>
    <cellStyle name="Hyperlink" xfId="1569" builtinId="8" hidden="1"/>
    <cellStyle name="Hyperlink" xfId="1571" builtinId="8" hidden="1"/>
    <cellStyle name="Hyperlink" xfId="1573" builtinId="8" hidden="1"/>
    <cellStyle name="Hyperlink" xfId="1575" builtinId="8" hidden="1"/>
    <cellStyle name="Hyperlink" xfId="1577" builtinId="8" hidden="1"/>
    <cellStyle name="Hyperlink" xfId="1579" builtinId="8" hidden="1"/>
    <cellStyle name="Hyperlink" xfId="1581" builtinId="8" hidden="1"/>
    <cellStyle name="Hyperlink" xfId="1583" builtinId="8" hidden="1"/>
    <cellStyle name="Hyperlink" xfId="1585" builtinId="8" hidden="1"/>
    <cellStyle name="Hyperlink" xfId="1587" builtinId="8" hidden="1"/>
    <cellStyle name="Hyperlink" xfId="1589" builtinId="8" hidden="1"/>
    <cellStyle name="Hyperlink" xfId="1591" builtinId="8" hidden="1"/>
    <cellStyle name="Hyperlink" xfId="1593" builtinId="8" hidden="1"/>
    <cellStyle name="Hyperlink" xfId="1595" builtinId="8" hidden="1"/>
    <cellStyle name="Hyperlink" xfId="1599" builtinId="8" hidden="1"/>
    <cellStyle name="Hyperlink" xfId="1601" builtinId="8" hidden="1"/>
    <cellStyle name="Hyperlink" xfId="1603" builtinId="8" hidden="1"/>
    <cellStyle name="Hyperlink" xfId="1605" builtinId="8" hidden="1"/>
    <cellStyle name="Hyperlink" xfId="1607" builtinId="8" hidden="1"/>
    <cellStyle name="Hyperlink" xfId="1609" builtinId="8" hidden="1"/>
    <cellStyle name="Hyperlink" xfId="1611" builtinId="8" hidden="1"/>
    <cellStyle name="Hyperlink" xfId="1613" builtinId="8" hidden="1"/>
    <cellStyle name="Hyperlink" xfId="1615" builtinId="8" hidden="1"/>
    <cellStyle name="Hyperlink" xfId="1617" builtinId="8" hidden="1"/>
    <cellStyle name="Hyperlink" xfId="1619" builtinId="8" hidden="1"/>
    <cellStyle name="Hyperlink" xfId="1621" builtinId="8" hidden="1"/>
    <cellStyle name="Hyperlink" xfId="1623" builtinId="8" hidden="1"/>
    <cellStyle name="Hyperlink" xfId="1625" builtinId="8" hidden="1"/>
    <cellStyle name="Hyperlink" xfId="1627" builtinId="8" hidden="1"/>
    <cellStyle name="Hyperlink" xfId="1631" builtinId="8" hidden="1"/>
    <cellStyle name="Hyperlink" xfId="1633" builtinId="8" hidden="1"/>
    <cellStyle name="Hyperlink" xfId="1635" builtinId="8" hidden="1"/>
    <cellStyle name="Hyperlink" xfId="1637" builtinId="8" hidden="1"/>
    <cellStyle name="Hyperlink" xfId="1639" builtinId="8" hidden="1"/>
    <cellStyle name="Hyperlink" xfId="1641" builtinId="8" hidden="1"/>
    <cellStyle name="Hyperlink" xfId="1643" builtinId="8" hidden="1"/>
    <cellStyle name="Hyperlink" xfId="1645" builtinId="8" hidden="1"/>
    <cellStyle name="Hyperlink" xfId="1647" builtinId="8" hidden="1"/>
    <cellStyle name="Hyperlink" xfId="1649" builtinId="8" hidden="1"/>
    <cellStyle name="Hyperlink" xfId="1651" builtinId="8" hidden="1"/>
    <cellStyle name="Hyperlink" xfId="1653" builtinId="8" hidden="1"/>
    <cellStyle name="Hyperlink" xfId="1655" builtinId="8" hidden="1"/>
    <cellStyle name="Hyperlink" xfId="1657" builtinId="8" hidden="1"/>
    <cellStyle name="Hyperlink" xfId="1659" builtinId="8" hidden="1"/>
    <cellStyle name="Hyperlink" xfId="1663" builtinId="8" hidden="1"/>
    <cellStyle name="Hyperlink" xfId="1665" builtinId="8" hidden="1"/>
    <cellStyle name="Hyperlink" xfId="1667" builtinId="8" hidden="1"/>
    <cellStyle name="Hyperlink" xfId="1669" builtinId="8" hidden="1"/>
    <cellStyle name="Hyperlink" xfId="1671" builtinId="8" hidden="1"/>
    <cellStyle name="Hyperlink" xfId="1673" builtinId="8" hidden="1"/>
    <cellStyle name="Hyperlink" xfId="1675" builtinId="8" hidden="1"/>
    <cellStyle name="Hyperlink" xfId="1677" builtinId="8" hidden="1"/>
    <cellStyle name="Hyperlink" xfId="1679" builtinId="8" hidden="1"/>
    <cellStyle name="Hyperlink" xfId="1681" builtinId="8" hidden="1"/>
    <cellStyle name="Hyperlink" xfId="1683" builtinId="8" hidden="1"/>
    <cellStyle name="Hyperlink" xfId="1685" builtinId="8" hidden="1"/>
    <cellStyle name="Hyperlink" xfId="1687" builtinId="8" hidden="1"/>
    <cellStyle name="Hyperlink" xfId="1689" builtinId="8" hidden="1"/>
    <cellStyle name="Hyperlink" xfId="1691" builtinId="8" hidden="1"/>
    <cellStyle name="Hyperlink" xfId="1695" builtinId="8" hidden="1"/>
    <cellStyle name="Hyperlink" xfId="1697" builtinId="8" hidden="1"/>
    <cellStyle name="Hyperlink" xfId="1699" builtinId="8" hidden="1"/>
    <cellStyle name="Hyperlink" xfId="1701" builtinId="8" hidden="1"/>
    <cellStyle name="Hyperlink" xfId="1703" builtinId="8" hidden="1"/>
    <cellStyle name="Hyperlink" xfId="1705" builtinId="8" hidden="1"/>
    <cellStyle name="Hyperlink" xfId="1707" builtinId="8" hidden="1"/>
    <cellStyle name="Hyperlink" xfId="1709" builtinId="8" hidden="1"/>
    <cellStyle name="Hyperlink" xfId="1711" builtinId="8" hidden="1"/>
    <cellStyle name="Hyperlink" xfId="1713" builtinId="8" hidden="1"/>
    <cellStyle name="Hyperlink" xfId="1715" builtinId="8" hidden="1"/>
    <cellStyle name="Hyperlink" xfId="1717" builtinId="8" hidden="1"/>
    <cellStyle name="Hyperlink" xfId="1719" builtinId="8" hidden="1"/>
    <cellStyle name="Hyperlink" xfId="1721" builtinId="8" hidden="1"/>
    <cellStyle name="Hyperlink" xfId="1723" builtinId="8" hidden="1"/>
    <cellStyle name="Hyperlink" xfId="1727" builtinId="8" hidden="1"/>
    <cellStyle name="Hyperlink" xfId="1729" builtinId="8" hidden="1"/>
    <cellStyle name="Hyperlink" xfId="1731" builtinId="8" hidden="1"/>
    <cellStyle name="Hyperlink" xfId="1733" builtinId="8" hidden="1"/>
    <cellStyle name="Hyperlink" xfId="1735" builtinId="8" hidden="1"/>
    <cellStyle name="Hyperlink" xfId="1737" builtinId="8" hidden="1"/>
    <cellStyle name="Hyperlink" xfId="1725" builtinId="8" hidden="1"/>
    <cellStyle name="Hyperlink" xfId="1693" builtinId="8" hidden="1"/>
    <cellStyle name="Hyperlink" xfId="1661" builtinId="8" hidden="1"/>
    <cellStyle name="Hyperlink" xfId="1629" builtinId="8" hidden="1"/>
    <cellStyle name="Hyperlink" xfId="1597" builtinId="8" hidden="1"/>
    <cellStyle name="Hyperlink" xfId="1565" builtinId="8" hidden="1"/>
    <cellStyle name="Hyperlink" xfId="1533" builtinId="8" hidden="1"/>
    <cellStyle name="Hyperlink" xfId="1501" builtinId="8" hidden="1"/>
    <cellStyle name="Hyperlink" xfId="1469" builtinId="8" hidden="1"/>
    <cellStyle name="Hyperlink" xfId="1437" builtinId="8" hidden="1"/>
    <cellStyle name="Hyperlink" xfId="1405" builtinId="8" hidden="1"/>
    <cellStyle name="Hyperlink" xfId="1373" builtinId="8" hidden="1"/>
    <cellStyle name="Hyperlink" xfId="1341" builtinId="8" hidden="1"/>
    <cellStyle name="Hyperlink" xfId="1309" builtinId="8" hidden="1"/>
    <cellStyle name="Hyperlink" xfId="1277" builtinId="8" hidden="1"/>
    <cellStyle name="Hyperlink" xfId="1245" builtinId="8" hidden="1"/>
    <cellStyle name="Hyperlink" xfId="1213" builtinId="8" hidden="1"/>
    <cellStyle name="Hyperlink" xfId="1181" builtinId="8" hidden="1"/>
    <cellStyle name="Hyperlink" xfId="1149" builtinId="8" hidden="1"/>
    <cellStyle name="Hyperlink" xfId="1117" builtinId="8" hidden="1"/>
    <cellStyle name="Hyperlink" xfId="1085" builtinId="8" hidden="1"/>
    <cellStyle name="Hyperlink" xfId="1053" builtinId="8" hidden="1"/>
    <cellStyle name="Hyperlink" xfId="1021" builtinId="8" hidden="1"/>
    <cellStyle name="Hyperlink" xfId="989" builtinId="8" hidden="1"/>
    <cellStyle name="Hyperlink" xfId="957" builtinId="8" hidden="1"/>
    <cellStyle name="Hyperlink" xfId="925" builtinId="8" hidden="1"/>
    <cellStyle name="Hyperlink" xfId="893" builtinId="8" hidden="1"/>
    <cellStyle name="Hyperlink" xfId="861" builtinId="8" hidden="1"/>
    <cellStyle name="Hyperlink" xfId="82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765" builtinId="8" hidden="1"/>
    <cellStyle name="Hyperlink" xfId="701" builtinId="8" hidden="1"/>
    <cellStyle name="Hyperlink" xfId="637" builtinId="8" hidden="1"/>
    <cellStyle name="Hyperlink" xfId="573" builtinId="8" hidden="1"/>
    <cellStyle name="Hyperlink" xfId="509" builtinId="8" hidden="1"/>
    <cellStyle name="Hyperlink" xfId="445"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70" builtinId="8" hidden="1"/>
    <cellStyle name="Hyperlink" xfId="372" builtinId="8" hidden="1"/>
    <cellStyle name="Hyperlink" xfId="374"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314"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82"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8" builtinId="8" hidden="1"/>
    <cellStyle name="Hyperlink" xfId="10" builtinId="8" hidden="1"/>
    <cellStyle name="Hyperlink" xfId="12" builtinId="8" hidden="1"/>
    <cellStyle name="Hyperlink" xfId="6" builtinId="8" hidden="1"/>
    <cellStyle name="Hyperlink" xfId="4" builtinId="8" hidden="1"/>
    <cellStyle name="Hyperlink" xfId="12086" builtinId="8"/>
    <cellStyle name="Input" xfId="1" builtinId="20" hidden="1" customBuiltin="1"/>
    <cellStyle name="Input $0.0" xfId="11904" xr:uid="{00000000-0005-0000-0000-0000192F0000}"/>
    <cellStyle name="Input 0" xfId="6726" xr:uid="{00000000-0005-0000-0000-00001A2F0000}"/>
    <cellStyle name="Input 0.0" xfId="4904" xr:uid="{00000000-0005-0000-0000-00001B2F0000}"/>
    <cellStyle name="Input 0.0%" xfId="6785" xr:uid="{00000000-0005-0000-0000-00001C2F0000}"/>
    <cellStyle name="Input 0.00" xfId="6965" xr:uid="{00000000-0005-0000-0000-00001D2F0000}"/>
    <cellStyle name="Input 0.0x" xfId="11905" xr:uid="{00000000-0005-0000-0000-00001E2F0000}"/>
    <cellStyle name="Input 0A" xfId="11906" xr:uid="{00000000-0005-0000-0000-00001F2F0000}"/>
    <cellStyle name="Input 0E" xfId="11907" xr:uid="{00000000-0005-0000-0000-0000202F0000}"/>
    <cellStyle name="Input Text" xfId="11934" xr:uid="{00000000-0005-0000-0000-0000212F0000}"/>
    <cellStyle name="Link $0.0" xfId="11930" xr:uid="{00000000-0005-0000-0000-0000222F0000}"/>
    <cellStyle name="Link 0" xfId="11926" xr:uid="{00000000-0005-0000-0000-0000232F0000}"/>
    <cellStyle name="Link 0.0" xfId="11927" xr:uid="{00000000-0005-0000-0000-0000242F0000}"/>
    <cellStyle name="Link 0.0%" xfId="11929" xr:uid="{00000000-0005-0000-0000-0000252F0000}"/>
    <cellStyle name="Link 0.00" xfId="11928" xr:uid="{00000000-0005-0000-0000-0000262F0000}"/>
    <cellStyle name="Link 0.0x" xfId="11931" xr:uid="{00000000-0005-0000-0000-0000272F0000}"/>
    <cellStyle name="Link 0A" xfId="11932" xr:uid="{00000000-0005-0000-0000-0000282F0000}"/>
    <cellStyle name="Link 0E" xfId="11933" xr:uid="{00000000-0005-0000-0000-0000292F0000}"/>
    <cellStyle name="Link Text" xfId="11936" xr:uid="{00000000-0005-0000-0000-00002A2F0000}"/>
    <cellStyle name="Linked Cell" xfId="3" builtinId="24" hidden="1" customBuiltin="1"/>
    <cellStyle name="Neutral" xfId="6186" builtinId="28" hidden="1" customBuiltin="1"/>
    <cellStyle name="Normal" xfId="0" builtinId="0" customBuiltin="1"/>
    <cellStyle name="Normal 2" xfId="12085" xr:uid="{AB0C6971-185B-674E-99B3-35B5D275F83E}"/>
    <cellStyle name="Normal 3" xfId="12087" xr:uid="{92C989C9-1654-4446-93DC-F630AEAA07E9}"/>
    <cellStyle name="Normal 4" xfId="12088" xr:uid="{E815F12E-F7B9-6244-AA30-19C2A323664F}"/>
    <cellStyle name="Output" xfId="6187" builtinId="21" hidden="1" customBuiltin="1"/>
    <cellStyle name="Percent" xfId="11894" builtinId="5" hidden="1"/>
    <cellStyle name="Section Head" xfId="255" xr:uid="{00000000-0005-0000-0000-0000302F0000}"/>
    <cellStyle name="Temp/Err" xfId="11937" xr:uid="{00000000-0005-0000-0000-0000312F0000}"/>
    <cellStyle name="Title" xfId="11895" builtinId="15" hidden="1"/>
    <cellStyle name="Total" xfId="6189" builtinId="25" hidden="1" customBuiltin="1"/>
    <cellStyle name="Warning Text" xfId="5061" builtinId="11" hidden="1" customBuiltin="1"/>
  </cellStyles>
  <dxfs count="0"/>
  <tableStyles count="0" defaultTableStyle="TableStyleMedium9" defaultPivotStyle="PivotStyleMedium4"/>
  <colors>
    <mruColors>
      <color rgb="FF8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FSA!$AS$7:$AU$7</c:f>
              <c:numCache>
                <c:formatCode>#,##0.0;\(#,##0.0\);#,##0.0</c:formatCode>
                <c:ptCount val="3"/>
                <c:pt idx="0">
                  <c:v>42.41061778565561</c:v>
                </c:pt>
                <c:pt idx="1">
                  <c:v>40.139779000516697</c:v>
                </c:pt>
                <c:pt idx="2">
                  <c:v>47.078665498747561</c:v>
                </c:pt>
              </c:numCache>
            </c:numRef>
          </c:val>
          <c:extLst>
            <c:ext xmlns:c16="http://schemas.microsoft.com/office/drawing/2014/chart" uri="{C3380CC4-5D6E-409C-BE32-E72D297353CC}">
              <c16:uniqueId val="{00000000-09EB-1D41-9622-0FC7E722267D}"/>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FSA!$AS$8:$AU$8</c:f>
              <c:numCache>
                <c:formatCode>#,##0.0;\(#,##0.0\);#,##0.0</c:formatCode>
                <c:ptCount val="3"/>
                <c:pt idx="0">
                  <c:v>18.1196085155776</c:v>
                </c:pt>
                <c:pt idx="1">
                  <c:v>18.995438528630661</c:v>
                </c:pt>
                <c:pt idx="2">
                  <c:v>32.069391663046368</c:v>
                </c:pt>
              </c:numCache>
            </c:numRef>
          </c:val>
          <c:extLst>
            <c:ext xmlns:c16="http://schemas.microsoft.com/office/drawing/2014/chart" uri="{C3380CC4-5D6E-409C-BE32-E72D297353CC}">
              <c16:uniqueId val="{00000002-09EB-1D41-9622-0FC7E722267D}"/>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FSA!$AS$9:$AU$9</c:f>
              <c:numCache>
                <c:formatCode>#,##0.0;\(#,##0.0\);#,##0.0</c:formatCode>
                <c:ptCount val="3"/>
                <c:pt idx="0">
                  <c:v>21.945099376000151</c:v>
                </c:pt>
                <c:pt idx="1">
                  <c:v>27.441722842587353</c:v>
                </c:pt>
                <c:pt idx="2">
                  <c:v>28.805649927260639</c:v>
                </c:pt>
              </c:numCache>
            </c:numRef>
          </c:val>
          <c:extLst>
            <c:ext xmlns:c16="http://schemas.microsoft.com/office/drawing/2014/chart" uri="{C3380CC4-5D6E-409C-BE32-E72D297353CC}">
              <c16:uniqueId val="{00000003-09EB-1D41-9622-0FC7E722267D}"/>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Return on Equity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minorUnit val="2"/>
      </c:valAx>
      <c:spPr>
        <a:noFill/>
        <a:ln>
          <a:noFill/>
        </a:ln>
        <a:effectLst/>
      </c:spPr>
    </c:plotArea>
    <c:legend>
      <c:legendPos val="r"/>
      <c:layout>
        <c:manualLayout>
          <c:xMode val="edge"/>
          <c:yMode val="edge"/>
          <c:x val="0.84435811127609428"/>
          <c:y val="1.230321481982638E-2"/>
          <c:w val="0.1402051356784719"/>
          <c:h val="0.259617201695941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FSA!$AS$79:$AU$79</c:f>
              <c:numCache>
                <c:formatCode>#,##0.0;\(#,##0.0\);#,##0.0</c:formatCode>
                <c:ptCount val="3"/>
                <c:pt idx="0">
                  <c:v>2.3529674445404782</c:v>
                </c:pt>
                <c:pt idx="1">
                  <c:v>2.3307702945650672</c:v>
                </c:pt>
                <c:pt idx="2">
                  <c:v>1.8991957769832049</c:v>
                </c:pt>
              </c:numCache>
            </c:numRef>
          </c:val>
          <c:extLst>
            <c:ext xmlns:c16="http://schemas.microsoft.com/office/drawing/2014/chart" uri="{C3380CC4-5D6E-409C-BE32-E72D297353CC}">
              <c16:uniqueId val="{00000000-8BDA-3A49-8E6D-7183E37CD393}"/>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FSA!$AS$80:$AU$80</c:f>
              <c:numCache>
                <c:formatCode>#,##0.0;\(#,##0.0\);#,##0.0</c:formatCode>
                <c:ptCount val="3"/>
                <c:pt idx="0">
                  <c:v>3.2543950819309613</c:v>
                </c:pt>
                <c:pt idx="1">
                  <c:v>2.9573494739064645</c:v>
                </c:pt>
                <c:pt idx="2">
                  <c:v>2.8001213932206555</c:v>
                </c:pt>
              </c:numCache>
            </c:numRef>
          </c:val>
          <c:extLst>
            <c:ext xmlns:c16="http://schemas.microsoft.com/office/drawing/2014/chart" uri="{C3380CC4-5D6E-409C-BE32-E72D297353CC}">
              <c16:uniqueId val="{00000001-8BDA-3A49-8E6D-7183E37CD393}"/>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FSA!$AS$81:$AU$81</c:f>
              <c:numCache>
                <c:formatCode>#,##0.0;\(#,##0.0\);#,##0.0</c:formatCode>
                <c:ptCount val="3"/>
                <c:pt idx="0">
                  <c:v>0.86362911674941922</c:v>
                </c:pt>
                <c:pt idx="1">
                  <c:v>0.86195355461486722</c:v>
                </c:pt>
                <c:pt idx="2">
                  <c:v>0.90633039517523517</c:v>
                </c:pt>
              </c:numCache>
            </c:numRef>
          </c:val>
          <c:extLst>
            <c:ext xmlns:c16="http://schemas.microsoft.com/office/drawing/2014/chart" uri="{C3380CC4-5D6E-409C-BE32-E72D297353CC}">
              <c16:uniqueId val="{00000002-8BDA-3A49-8E6D-7183E37CD393}"/>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4"/>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Quick Ratio</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FSA!$AS$93:$AU$93</c:f>
              <c:numCache>
                <c:formatCode>#,##0.0;\(#,##0.0\);#,##0.0</c:formatCode>
                <c:ptCount val="3"/>
                <c:pt idx="0">
                  <c:v>81.219555318929139</c:v>
                </c:pt>
                <c:pt idx="1">
                  <c:v>78.524193266440577</c:v>
                </c:pt>
                <c:pt idx="2">
                  <c:v>76.060486173908899</c:v>
                </c:pt>
              </c:numCache>
            </c:numRef>
          </c:val>
          <c:extLst>
            <c:ext xmlns:c16="http://schemas.microsoft.com/office/drawing/2014/chart" uri="{C3380CC4-5D6E-409C-BE32-E72D297353CC}">
              <c16:uniqueId val="{00000000-8777-F946-959D-8F672C0A14CB}"/>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FSA!$AS$94:$AU$94</c:f>
              <c:numCache>
                <c:formatCode>#,##0.0;\(#,##0.0\);#,##0.0</c:formatCode>
                <c:ptCount val="3"/>
                <c:pt idx="0">
                  <c:v>54.894212174944556</c:v>
                </c:pt>
                <c:pt idx="1">
                  <c:v>58.867290866556729</c:v>
                </c:pt>
                <c:pt idx="2">
                  <c:v>50.756898271599191</c:v>
                </c:pt>
              </c:numCache>
            </c:numRef>
          </c:val>
          <c:extLst>
            <c:ext xmlns:c16="http://schemas.microsoft.com/office/drawing/2014/chart" uri="{C3380CC4-5D6E-409C-BE32-E72D297353CC}">
              <c16:uniqueId val="{00000001-8777-F946-959D-8F672C0A14CB}"/>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FSA!$AS$95:$AU$95</c:f>
              <c:numCache>
                <c:formatCode>#,##0.0;\(#,##0.0\);#,##0.0</c:formatCode>
                <c:ptCount val="3"/>
                <c:pt idx="0">
                  <c:v>24.39192826231098</c:v>
                </c:pt>
                <c:pt idx="1">
                  <c:v>21.441613307638111</c:v>
                </c:pt>
                <c:pt idx="2">
                  <c:v>22.30956085496209</c:v>
                </c:pt>
              </c:numCache>
            </c:numRef>
          </c:val>
          <c:extLst>
            <c:ext xmlns:c16="http://schemas.microsoft.com/office/drawing/2014/chart" uri="{C3380CC4-5D6E-409C-BE32-E72D297353CC}">
              <c16:uniqueId val="{00000002-8777-F946-959D-8F672C0A14CB}"/>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Days Sales</a:t>
                </a:r>
                <a:r>
                  <a:rPr lang="en-US" baseline="0"/>
                  <a:t> Outstanding</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25"/>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FSA!$AS$97:$AU$97</c:f>
              <c:numCache>
                <c:formatCode>#,##0.0;\(#,##0.0\);#,##0.0</c:formatCode>
                <c:ptCount val="3"/>
                <c:pt idx="0">
                  <c:v>27.613439861662613</c:v>
                </c:pt>
                <c:pt idx="1">
                  <c:v>21.685880692905823</c:v>
                </c:pt>
                <c:pt idx="2">
                  <c:v>20.39430523356188</c:v>
                </c:pt>
              </c:numCache>
            </c:numRef>
          </c:val>
          <c:extLst>
            <c:ext xmlns:c16="http://schemas.microsoft.com/office/drawing/2014/chart" uri="{C3380CC4-5D6E-409C-BE32-E72D297353CC}">
              <c16:uniqueId val="{00000000-E1CF-6A49-A7F7-5E771591457B}"/>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FSA!$AS$98:$AU$98</c:f>
              <c:numCache>
                <c:formatCode>#,##0.0;\(#,##0.0\);#,##0.0</c:formatCode>
                <c:ptCount val="3"/>
                <c:pt idx="0">
                  <c:v>5.3458467786803165</c:v>
                </c:pt>
                <c:pt idx="1">
                  <c:v>3.7196985790492372</c:v>
                </c:pt>
                <c:pt idx="2">
                  <c:v>3.1223014449382092</c:v>
                </c:pt>
              </c:numCache>
            </c:numRef>
          </c:val>
          <c:extLst>
            <c:ext xmlns:c16="http://schemas.microsoft.com/office/drawing/2014/chart" uri="{C3380CC4-5D6E-409C-BE32-E72D297353CC}">
              <c16:uniqueId val="{00000001-E1CF-6A49-A7F7-5E771591457B}"/>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FSA!$AS$99:$AU$99</c:f>
              <c:numCache>
                <c:formatCode>#,##0.0;\(#,##0.0\);#,##0.0</c:formatCode>
                <c:ptCount val="3"/>
                <c:pt idx="0">
                  <c:v>28.444294349583572</c:v>
                </c:pt>
                <c:pt idx="1">
                  <c:v>24.16066881075071</c:v>
                </c:pt>
                <c:pt idx="2">
                  <c:v>25.524681108382257</c:v>
                </c:pt>
              </c:numCache>
            </c:numRef>
          </c:val>
          <c:extLst>
            <c:ext xmlns:c16="http://schemas.microsoft.com/office/drawing/2014/chart" uri="{C3380CC4-5D6E-409C-BE32-E72D297353CC}">
              <c16:uniqueId val="{00000002-E1CF-6A49-A7F7-5E771591457B}"/>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4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Days Inventory</a:t>
                </a:r>
                <a:r>
                  <a:rPr lang="en-US" baseline="0"/>
                  <a:t> Outstanding</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FSA!$AS$101:$AU$101</c:f>
              <c:numCache>
                <c:formatCode>#,##0.0;\(#,##0.0\);#,##0.0</c:formatCode>
                <c:ptCount val="3"/>
                <c:pt idx="0">
                  <c:v>105.18821250160113</c:v>
                </c:pt>
                <c:pt idx="1">
                  <c:v>120.05584076375754</c:v>
                </c:pt>
                <c:pt idx="2">
                  <c:v>124.64786908696297</c:v>
                </c:pt>
              </c:numCache>
            </c:numRef>
          </c:val>
          <c:extLst>
            <c:ext xmlns:c16="http://schemas.microsoft.com/office/drawing/2014/chart" uri="{C3380CC4-5D6E-409C-BE32-E72D297353CC}">
              <c16:uniqueId val="{00000000-FA48-A044-8CCB-2C119965403A}"/>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FSA!$AS$102:$AU$102</c:f>
              <c:numCache>
                <c:formatCode>#,##0.0;\(#,##0.0\);#,##0.0</c:formatCode>
                <c:ptCount val="3"/>
                <c:pt idx="0">
                  <c:v>107.77237259374652</c:v>
                </c:pt>
                <c:pt idx="1">
                  <c:v>119.14235471840627</c:v>
                </c:pt>
                <c:pt idx="2">
                  <c:v>108.88738405790569</c:v>
                </c:pt>
              </c:numCache>
            </c:numRef>
          </c:val>
          <c:extLst>
            <c:ext xmlns:c16="http://schemas.microsoft.com/office/drawing/2014/chart" uri="{C3380CC4-5D6E-409C-BE32-E72D297353CC}">
              <c16:uniqueId val="{00000001-FA48-A044-8CCB-2C119965403A}"/>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FSA!$AS$103:$AU$103</c:f>
              <c:numCache>
                <c:formatCode>#,##0.0;\(#,##0.0\);#,##0.0</c:formatCode>
                <c:ptCount val="3"/>
                <c:pt idx="0">
                  <c:v>64.46421995953645</c:v>
                </c:pt>
                <c:pt idx="1">
                  <c:v>65.306682727370557</c:v>
                </c:pt>
                <c:pt idx="2">
                  <c:v>68.386787589806374</c:v>
                </c:pt>
              </c:numCache>
            </c:numRef>
          </c:val>
          <c:extLst>
            <c:ext xmlns:c16="http://schemas.microsoft.com/office/drawing/2014/chart" uri="{C3380CC4-5D6E-409C-BE32-E72D297353CC}">
              <c16:uniqueId val="{00000002-FA48-A044-8CCB-2C119965403A}"/>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1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Days Payable</a:t>
                </a:r>
                <a:r>
                  <a:rPr lang="en-US" baseline="0"/>
                  <a:t> Outstanding</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50"/>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FSA!$AS$105:$AU$105</c:f>
              <c:numCache>
                <c:formatCode>#,##0.0;\(#,##0.0\);#,##0.0</c:formatCode>
                <c:ptCount val="3"/>
                <c:pt idx="0">
                  <c:v>3.644782678990623</c:v>
                </c:pt>
                <c:pt idx="1">
                  <c:v>-19.845766804411141</c:v>
                </c:pt>
                <c:pt idx="2">
                  <c:v>-28.193077679492191</c:v>
                </c:pt>
              </c:numCache>
            </c:numRef>
          </c:val>
          <c:extLst>
            <c:ext xmlns:c16="http://schemas.microsoft.com/office/drawing/2014/chart" uri="{C3380CC4-5D6E-409C-BE32-E72D297353CC}">
              <c16:uniqueId val="{00000000-5155-C846-B403-4B945E5EB745}"/>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FSA!$AS$106:$AU$106</c:f>
              <c:numCache>
                <c:formatCode>#,##0.0;\(#,##0.0\);#,##0.0</c:formatCode>
                <c:ptCount val="3"/>
                <c:pt idx="0">
                  <c:v>-47.53231364012165</c:v>
                </c:pt>
                <c:pt idx="1">
                  <c:v>-56.555365272800302</c:v>
                </c:pt>
                <c:pt idx="2">
                  <c:v>-55.008184341368292</c:v>
                </c:pt>
              </c:numCache>
            </c:numRef>
          </c:val>
          <c:extLst>
            <c:ext xmlns:c16="http://schemas.microsoft.com/office/drawing/2014/chart" uri="{C3380CC4-5D6E-409C-BE32-E72D297353CC}">
              <c16:uniqueId val="{00000001-5155-C846-B403-4B945E5EB745}"/>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FSA!$AS$107:$AU$107</c:f>
              <c:numCache>
                <c:formatCode>#,##0.0;\(#,##0.0\);#,##0.0</c:formatCode>
                <c:ptCount val="3"/>
                <c:pt idx="0">
                  <c:v>-11.627997347641895</c:v>
                </c:pt>
                <c:pt idx="1">
                  <c:v>-19.704400608981736</c:v>
                </c:pt>
                <c:pt idx="2">
                  <c:v>-20.552545626462027</c:v>
                </c:pt>
              </c:numCache>
            </c:numRef>
          </c:val>
          <c:extLst>
            <c:ext xmlns:c16="http://schemas.microsoft.com/office/drawing/2014/chart" uri="{C3380CC4-5D6E-409C-BE32-E72D297353CC}">
              <c16:uniqueId val="{00000002-5155-C846-B403-4B945E5EB745}"/>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one"/>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25"/>
          <c:min val="-7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Cash Conversion Cycle (Days)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50"/>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FSA!$AS$112:$AU$112</c:f>
              <c:numCache>
                <c:formatCode>#,##0.0;\(#,##0.0\);#,##0.0</c:formatCode>
                <c:ptCount val="3"/>
                <c:pt idx="0">
                  <c:v>1.4341977635841219</c:v>
                </c:pt>
                <c:pt idx="1">
                  <c:v>1.0801789191820836</c:v>
                </c:pt>
                <c:pt idx="2">
                  <c:v>0.83055562363667557</c:v>
                </c:pt>
              </c:numCache>
            </c:numRef>
          </c:val>
          <c:extLst>
            <c:ext xmlns:c16="http://schemas.microsoft.com/office/drawing/2014/chart" uri="{C3380CC4-5D6E-409C-BE32-E72D297353CC}">
              <c16:uniqueId val="{00000000-7160-9D4A-BFC5-EA4C18ED3CE9}"/>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FSA!$AS$113:$AU$113</c:f>
              <c:numCache>
                <c:formatCode>#,##0.0;\(#,##0.0\);#,##0.0</c:formatCode>
                <c:ptCount val="3"/>
                <c:pt idx="0">
                  <c:v>0.33467479930411453</c:v>
                </c:pt>
                <c:pt idx="1">
                  <c:v>0.4874638116567433</c:v>
                </c:pt>
                <c:pt idx="2">
                  <c:v>0.31150238604574626</c:v>
                </c:pt>
              </c:numCache>
            </c:numRef>
          </c:val>
          <c:extLst>
            <c:ext xmlns:c16="http://schemas.microsoft.com/office/drawing/2014/chart" uri="{C3380CC4-5D6E-409C-BE32-E72D297353CC}">
              <c16:uniqueId val="{00000001-7160-9D4A-BFC5-EA4C18ED3CE9}"/>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FSA!$AS$114:$AU$114</c:f>
              <c:numCache>
                <c:formatCode>#,##0.0;\(#,##0.0\);#,##0.0</c:formatCode>
                <c:ptCount val="3"/>
                <c:pt idx="0">
                  <c:v>1.7397467657583265</c:v>
                </c:pt>
                <c:pt idx="1">
                  <c:v>1.7526272066458983</c:v>
                </c:pt>
                <c:pt idx="2">
                  <c:v>1.9669623996620194</c:v>
                </c:pt>
              </c:numCache>
            </c:numRef>
          </c:val>
          <c:extLst>
            <c:ext xmlns:c16="http://schemas.microsoft.com/office/drawing/2014/chart" uri="{C3380CC4-5D6E-409C-BE32-E72D297353CC}">
              <c16:uniqueId val="{00000002-7160-9D4A-BFC5-EA4C18ED3CE9}"/>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3"/>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Debt-to-ebitda (x)</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FSA!$AS$120:$AU$120</c:f>
              <c:numCache>
                <c:formatCode>#,##0.0%;\(#,##0.0%\);#,##0.0%</c:formatCode>
                <c:ptCount val="3"/>
                <c:pt idx="0">
                  <c:v>0.4336897330322752</c:v>
                </c:pt>
                <c:pt idx="1">
                  <c:v>0.37505150500258844</c:v>
                </c:pt>
                <c:pt idx="2">
                  <c:v>0.32310273975868004</c:v>
                </c:pt>
              </c:numCache>
            </c:numRef>
          </c:val>
          <c:extLst>
            <c:ext xmlns:c16="http://schemas.microsoft.com/office/drawing/2014/chart" uri="{C3380CC4-5D6E-409C-BE32-E72D297353CC}">
              <c16:uniqueId val="{00000000-80E0-6044-B8C8-FD2A9E54915E}"/>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FSA!$AS$121:$AU$121</c:f>
              <c:numCache>
                <c:formatCode>#,##0.0%;\(#,##0.0%\);#,##0.0%</c:formatCode>
                <c:ptCount val="3"/>
                <c:pt idx="0">
                  <c:v>7.3442221803145219E-2</c:v>
                </c:pt>
                <c:pt idx="1">
                  <c:v>0.10738179659548525</c:v>
                </c:pt>
                <c:pt idx="2">
                  <c:v>0.10140021212088748</c:v>
                </c:pt>
              </c:numCache>
            </c:numRef>
          </c:val>
          <c:extLst>
            <c:ext xmlns:c16="http://schemas.microsoft.com/office/drawing/2014/chart" uri="{C3380CC4-5D6E-409C-BE32-E72D297353CC}">
              <c16:uniqueId val="{00000001-80E0-6044-B8C8-FD2A9E54915E}"/>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FSA!$AS$122:$AU$122</c:f>
              <c:numCache>
                <c:formatCode>#,##0.0%;\(#,##0.0%\);#,##0.0%</c:formatCode>
                <c:ptCount val="3"/>
                <c:pt idx="0">
                  <c:v>0.50457031094080551</c:v>
                </c:pt>
                <c:pt idx="1">
                  <c:v>0.47464748330924167</c:v>
                </c:pt>
                <c:pt idx="2">
                  <c:v>0.45709629280552938</c:v>
                </c:pt>
              </c:numCache>
            </c:numRef>
          </c:val>
          <c:extLst>
            <c:ext xmlns:c16="http://schemas.microsoft.com/office/drawing/2014/chart" uri="{C3380CC4-5D6E-409C-BE32-E72D297353CC}">
              <c16:uniqueId val="{00000002-80E0-6044-B8C8-FD2A9E54915E}"/>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1"/>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Debt-to-Total</a:t>
                </a:r>
                <a:r>
                  <a:rPr lang="en-US" baseline="0"/>
                  <a:t> Capitalization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0.25"/>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FSA!$AS$124:$AU$124</c:f>
              <c:numCache>
                <c:formatCode>0</c:formatCode>
                <c:ptCount val="3"/>
                <c:pt idx="0">
                  <c:v>-118.29468609339335</c:v>
                </c:pt>
                <c:pt idx="1">
                  <c:v>-124.16674561819043</c:v>
                </c:pt>
                <c:pt idx="2">
                  <c:v>-78.760905966334718</c:v>
                </c:pt>
              </c:numCache>
            </c:numRef>
          </c:val>
          <c:extLst>
            <c:ext xmlns:c16="http://schemas.microsoft.com/office/drawing/2014/chart" uri="{C3380CC4-5D6E-409C-BE32-E72D297353CC}">
              <c16:uniqueId val="{00000000-2458-6748-BBBC-FAC0D990BA5D}"/>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FSA!$AS$125:$AU$125</c:f>
              <c:numCache>
                <c:formatCode>0</c:formatCode>
                <c:ptCount val="3"/>
                <c:pt idx="0">
                  <c:v>-106.11250946446478</c:v>
                </c:pt>
                <c:pt idx="1">
                  <c:v>-97.602599847276721</c:v>
                </c:pt>
                <c:pt idx="2">
                  <c:v>-79.25203020373273</c:v>
                </c:pt>
              </c:numCache>
            </c:numRef>
          </c:val>
          <c:extLst>
            <c:ext xmlns:c16="http://schemas.microsoft.com/office/drawing/2014/chart" uri="{C3380CC4-5D6E-409C-BE32-E72D297353CC}">
              <c16:uniqueId val="{00000001-2458-6748-BBBC-FAC0D990BA5D}"/>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FSA!$AS$126:$AU$126</c:f>
              <c:numCache>
                <c:formatCode>0</c:formatCode>
                <c:ptCount val="3"/>
                <c:pt idx="0">
                  <c:v>11.650817151642844</c:v>
                </c:pt>
                <c:pt idx="1">
                  <c:v>-7.4948874160840288E-3</c:v>
                </c:pt>
                <c:pt idx="2">
                  <c:v>12.829227383647243</c:v>
                </c:pt>
              </c:numCache>
            </c:numRef>
          </c:val>
          <c:extLst>
            <c:ext xmlns:c16="http://schemas.microsoft.com/office/drawing/2014/chart" uri="{C3380CC4-5D6E-409C-BE32-E72D297353CC}">
              <c16:uniqueId val="{00000002-2458-6748-BBBC-FAC0D990BA5D}"/>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one"/>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50"/>
          <c:min val="-1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Debt-to-Total</a:t>
                </a:r>
                <a:r>
                  <a:rPr lang="en-US" baseline="0"/>
                  <a:t> Capitalization</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50"/>
      </c:valAx>
      <c:spPr>
        <a:noFill/>
        <a:ln>
          <a:noFill/>
        </a:ln>
        <a:effectLst/>
      </c:spPr>
    </c:plotArea>
    <c:legend>
      <c:legendPos val="r"/>
      <c:layout>
        <c:manualLayout>
          <c:xMode val="edge"/>
          <c:yMode val="edge"/>
          <c:x val="0.83892327946834977"/>
          <c:y val="0.69667848138268718"/>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110709754944744"/>
          <c:y val="5.7491273425533368E-2"/>
          <c:w val="0.73979731680017902"/>
          <c:h val="0.83694289639142461"/>
        </c:manualLayout>
      </c:layout>
      <c:barChart>
        <c:barDir val="col"/>
        <c:grouping val="clustered"/>
        <c:varyColors val="0"/>
        <c:ser>
          <c:idx val="0"/>
          <c:order val="0"/>
          <c:tx>
            <c:strRef>
              <c:f>FSA!$AO$134</c:f>
              <c:strCache>
                <c:ptCount val="1"/>
                <c:pt idx="0">
                  <c:v>Net margin</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FSA!$AS$134:$AU$134</c:f>
              <c:numCache>
                <c:formatCode>#,##0.0;\(#,##0.0\);#,##0.0</c:formatCode>
                <c:ptCount val="3"/>
                <c:pt idx="0">
                  <c:v>31.181710544090652</c:v>
                </c:pt>
                <c:pt idx="1">
                  <c:v>30.962486452470024</c:v>
                </c:pt>
                <c:pt idx="2">
                  <c:v>36.451739564989765</c:v>
                </c:pt>
              </c:numCache>
            </c:numRef>
          </c:val>
          <c:extLst>
            <c:ext xmlns:c16="http://schemas.microsoft.com/office/drawing/2014/chart" uri="{C3380CC4-5D6E-409C-BE32-E72D297353CC}">
              <c16:uniqueId val="{00000000-C3DE-BC4A-A58D-DA5CFA443472}"/>
            </c:ext>
          </c:extLst>
        </c:ser>
        <c:dLbls>
          <c:showLegendKey val="0"/>
          <c:showVal val="0"/>
          <c:showCatName val="0"/>
          <c:showSerName val="0"/>
          <c:showPercent val="0"/>
          <c:showBubbleSize val="0"/>
        </c:dLbls>
        <c:gapWidth val="219"/>
        <c:axId val="249761680"/>
        <c:axId val="249776880"/>
      </c:barChart>
      <c:lineChart>
        <c:grouping val="standard"/>
        <c:varyColors val="0"/>
        <c:ser>
          <c:idx val="2"/>
          <c:order val="1"/>
          <c:tx>
            <c:strRef>
              <c:f>FSA!$AO$136</c:f>
              <c:strCache>
                <c:ptCount val="1"/>
                <c:pt idx="0">
                  <c:v>Financial leverage</c:v>
                </c:pt>
              </c:strCache>
            </c:strRef>
          </c:tx>
          <c:spPr>
            <a:ln w="28575" cap="rnd">
              <a:solidFill>
                <a:schemeClr val="accent6">
                  <a:lumMod val="75000"/>
                </a:schemeClr>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FSA!$AS$136:$AU$136</c:f>
              <c:numCache>
                <c:formatCode>#,##0.0;\(#,##0.0\);#,##0.0</c:formatCode>
                <c:ptCount val="3"/>
                <c:pt idx="0">
                  <c:v>2.947365007997925</c:v>
                </c:pt>
                <c:pt idx="1">
                  <c:v>2.6644442832926929</c:v>
                </c:pt>
                <c:pt idx="2">
                  <c:v>2.4399136354555653</c:v>
                </c:pt>
              </c:numCache>
            </c:numRef>
          </c:val>
          <c:smooth val="0"/>
          <c:extLst>
            <c:ext xmlns:c16="http://schemas.microsoft.com/office/drawing/2014/chart" uri="{C3380CC4-5D6E-409C-BE32-E72D297353CC}">
              <c16:uniqueId val="{00000002-C3DE-BC4A-A58D-DA5CFA443472}"/>
            </c:ext>
          </c:extLst>
        </c:ser>
        <c:ser>
          <c:idx val="1"/>
          <c:order val="2"/>
          <c:tx>
            <c:strRef>
              <c:f>FSA!$AO$135</c:f>
              <c:strCache>
                <c:ptCount val="1"/>
                <c:pt idx="0">
                  <c:v>Asset turnover</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FSA!$AS$135:$AU$135</c:f>
              <c:numCache>
                <c:formatCode>#,##0.0;\(#,##0.0\);#,##0.0</c:formatCode>
                <c:ptCount val="3"/>
                <c:pt idx="0">
                  <c:v>0.46146709595089147</c:v>
                </c:pt>
                <c:pt idx="1">
                  <c:v>0.48655563248149669</c:v>
                </c:pt>
                <c:pt idx="2">
                  <c:v>0.52933599962210076</c:v>
                </c:pt>
              </c:numCache>
            </c:numRef>
          </c:val>
          <c:smooth val="0"/>
          <c:extLst>
            <c:ext xmlns:c16="http://schemas.microsoft.com/office/drawing/2014/chart" uri="{C3380CC4-5D6E-409C-BE32-E72D297353CC}">
              <c16:uniqueId val="{00000005-C3DE-BC4A-A58D-DA5CFA443472}"/>
            </c:ext>
          </c:extLst>
        </c:ser>
        <c:dLbls>
          <c:showLegendKey val="0"/>
          <c:showVal val="0"/>
          <c:showCatName val="0"/>
          <c:showSerName val="0"/>
          <c:showPercent val="0"/>
          <c:showBubbleSize val="0"/>
        </c:dLbls>
        <c:marker val="1"/>
        <c:smooth val="0"/>
        <c:axId val="794380288"/>
        <c:axId val="702808768"/>
      </c:line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6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tx2"/>
                    </a:solidFill>
                  </a:rPr>
                  <a:t>Net Margin </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5"/>
      </c:valAx>
      <c:valAx>
        <c:axId val="702808768"/>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chemeClr val="accent6">
                        <a:lumMod val="75000"/>
                      </a:schemeClr>
                    </a:solidFill>
                  </a:rPr>
                  <a:t>Financial Leverage</a:t>
                </a:r>
                <a:r>
                  <a:rPr lang="en-US" baseline="0">
                    <a:solidFill>
                      <a:schemeClr val="accent6">
                        <a:lumMod val="75000"/>
                      </a:schemeClr>
                    </a:solidFill>
                  </a:rPr>
                  <a:t> </a:t>
                </a:r>
                <a:r>
                  <a:rPr lang="en-US" baseline="0"/>
                  <a:t>&amp; </a:t>
                </a:r>
                <a:r>
                  <a:rPr lang="en-US" baseline="0">
                    <a:solidFill>
                      <a:srgbClr val="C00000"/>
                    </a:solidFill>
                  </a:rPr>
                  <a:t>Asset Turnover </a:t>
                </a:r>
                <a:r>
                  <a:rPr lang="en-US" baseline="0"/>
                  <a:t>(x)</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4380288"/>
        <c:crosses val="max"/>
        <c:crossBetween val="between"/>
      </c:valAx>
      <c:catAx>
        <c:axId val="794380288"/>
        <c:scaling>
          <c:orientation val="minMax"/>
        </c:scaling>
        <c:delete val="1"/>
        <c:axPos val="b"/>
        <c:numFmt formatCode="General" sourceLinked="1"/>
        <c:majorTickMark val="out"/>
        <c:minorTickMark val="none"/>
        <c:tickLblPos val="nextTo"/>
        <c:crossAx val="702808768"/>
        <c:crosses val="autoZero"/>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3436253302861454"/>
          <c:h val="0.83694289639142461"/>
        </c:manualLayout>
      </c:layout>
      <c:barChart>
        <c:barDir val="col"/>
        <c:grouping val="clustered"/>
        <c:varyColors val="0"/>
        <c:ser>
          <c:idx val="0"/>
          <c:order val="0"/>
          <c:tx>
            <c:strRef>
              <c:f>FSA!$AO$134</c:f>
              <c:strCache>
                <c:ptCount val="1"/>
                <c:pt idx="0">
                  <c:v>Net margin</c:v>
                </c:pt>
              </c:strCache>
            </c:strRef>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FSA!$AS$134:$AU$134</c:f>
              <c:numCache>
                <c:formatCode>#,##0.0;\(#,##0.0\);#,##0.0</c:formatCode>
                <c:ptCount val="3"/>
                <c:pt idx="0">
                  <c:v>31.181710544090652</c:v>
                </c:pt>
                <c:pt idx="1">
                  <c:v>30.962486452470024</c:v>
                </c:pt>
                <c:pt idx="2">
                  <c:v>36.451739564989765</c:v>
                </c:pt>
              </c:numCache>
            </c:numRef>
          </c:val>
          <c:extLst>
            <c:ext xmlns:c16="http://schemas.microsoft.com/office/drawing/2014/chart" uri="{C3380CC4-5D6E-409C-BE32-E72D297353CC}">
              <c16:uniqueId val="{00000000-C974-CC48-BAD3-F821FA3D6EB7}"/>
            </c:ext>
          </c:extLst>
        </c:ser>
        <c:ser>
          <c:idx val="3"/>
          <c:order val="1"/>
          <c:tx>
            <c:strRef>
              <c:f>FSA!$AO$132</c:f>
              <c:strCache>
                <c:ptCount val="1"/>
                <c:pt idx="0">
                  <c:v>Dummy 1</c:v>
                </c:pt>
              </c:strCache>
            </c:strRef>
          </c:tx>
          <c:spPr>
            <a:solidFill>
              <a:schemeClr val="accent4"/>
            </a:solidFill>
            <a:ln>
              <a:noFill/>
            </a:ln>
            <a:effectLst/>
          </c:spPr>
          <c:invertIfNegative val="0"/>
          <c:val>
            <c:numRef>
              <c:f>FSA!$AS$132:$AU$132</c:f>
              <c:numCache>
                <c:formatCode>General</c:formatCode>
                <c:ptCount val="3"/>
                <c:pt idx="0">
                  <c:v>0</c:v>
                </c:pt>
                <c:pt idx="1">
                  <c:v>0</c:v>
                </c:pt>
                <c:pt idx="2">
                  <c:v>0</c:v>
                </c:pt>
              </c:numCache>
            </c:numRef>
          </c:val>
          <c:extLst>
            <c:ext xmlns:c16="http://schemas.microsoft.com/office/drawing/2014/chart" uri="{C3380CC4-5D6E-409C-BE32-E72D297353CC}">
              <c16:uniqueId val="{00000004-C974-CC48-BAD3-F821FA3D6EB7}"/>
            </c:ext>
          </c:extLst>
        </c:ser>
        <c:ser>
          <c:idx val="5"/>
          <c:order val="2"/>
          <c:tx>
            <c:strRef>
              <c:f>FSA!$AO$133</c:f>
              <c:strCache>
                <c:ptCount val="1"/>
                <c:pt idx="0">
                  <c:v>Dummy 2</c:v>
                </c:pt>
              </c:strCache>
            </c:strRef>
          </c:tx>
          <c:spPr>
            <a:solidFill>
              <a:schemeClr val="accent6"/>
            </a:solidFill>
            <a:ln>
              <a:noFill/>
            </a:ln>
            <a:effectLst/>
          </c:spPr>
          <c:invertIfNegative val="0"/>
          <c:val>
            <c:numRef>
              <c:f>FSA!$AS$133:$AU$133</c:f>
              <c:numCache>
                <c:formatCode>General</c:formatCode>
                <c:ptCount val="3"/>
                <c:pt idx="0">
                  <c:v>0</c:v>
                </c:pt>
                <c:pt idx="1">
                  <c:v>0</c:v>
                </c:pt>
                <c:pt idx="2">
                  <c:v>0</c:v>
                </c:pt>
              </c:numCache>
            </c:numRef>
          </c:val>
          <c:extLst>
            <c:ext xmlns:c16="http://schemas.microsoft.com/office/drawing/2014/chart" uri="{C3380CC4-5D6E-409C-BE32-E72D297353CC}">
              <c16:uniqueId val="{00000006-C974-CC48-BAD3-F821FA3D6EB7}"/>
            </c:ext>
          </c:extLst>
        </c:ser>
        <c:dLbls>
          <c:showLegendKey val="0"/>
          <c:showVal val="0"/>
          <c:showCatName val="0"/>
          <c:showSerName val="0"/>
          <c:showPercent val="0"/>
          <c:showBubbleSize val="0"/>
        </c:dLbls>
        <c:gapWidth val="219"/>
        <c:overlap val="-27"/>
        <c:axId val="249761680"/>
        <c:axId val="249776880"/>
      </c:barChart>
      <c:barChart>
        <c:barDir val="col"/>
        <c:grouping val="clustered"/>
        <c:varyColors val="0"/>
        <c:ser>
          <c:idx val="4"/>
          <c:order val="3"/>
          <c:tx>
            <c:strRef>
              <c:f>FSA!$AO$137</c:f>
              <c:strCache>
                <c:ptCount val="1"/>
                <c:pt idx="0">
                  <c:v>Dummy 3</c:v>
                </c:pt>
              </c:strCache>
            </c:strRef>
          </c:tx>
          <c:spPr>
            <a:solidFill>
              <a:schemeClr val="accent5"/>
            </a:solidFill>
            <a:ln>
              <a:noFill/>
            </a:ln>
            <a:effectLst/>
          </c:spPr>
          <c:invertIfNegative val="0"/>
          <c:val>
            <c:numRef>
              <c:f>FSA!$AS$137:$AU$137</c:f>
              <c:numCache>
                <c:formatCode>General</c:formatCode>
                <c:ptCount val="3"/>
                <c:pt idx="0">
                  <c:v>0</c:v>
                </c:pt>
                <c:pt idx="1">
                  <c:v>0</c:v>
                </c:pt>
                <c:pt idx="2">
                  <c:v>0</c:v>
                </c:pt>
              </c:numCache>
            </c:numRef>
          </c:val>
          <c:extLst>
            <c:ext xmlns:c16="http://schemas.microsoft.com/office/drawing/2014/chart" uri="{C3380CC4-5D6E-409C-BE32-E72D297353CC}">
              <c16:uniqueId val="{00000005-C974-CC48-BAD3-F821FA3D6EB7}"/>
            </c:ext>
          </c:extLst>
        </c:ser>
        <c:ser>
          <c:idx val="1"/>
          <c:order val="4"/>
          <c:tx>
            <c:strRef>
              <c:f>FSA!$AO$135</c:f>
              <c:strCache>
                <c:ptCount val="1"/>
                <c:pt idx="0">
                  <c:v>Asset turnover</c:v>
                </c:pt>
              </c:strCache>
            </c:strRef>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FSA!$AS$135:$AU$135</c:f>
              <c:numCache>
                <c:formatCode>#,##0.0;\(#,##0.0\);#,##0.0</c:formatCode>
                <c:ptCount val="3"/>
                <c:pt idx="0">
                  <c:v>0.46146709595089147</c:v>
                </c:pt>
                <c:pt idx="1">
                  <c:v>0.48655563248149669</c:v>
                </c:pt>
                <c:pt idx="2">
                  <c:v>0.52933599962210076</c:v>
                </c:pt>
              </c:numCache>
            </c:numRef>
          </c:val>
          <c:extLst>
            <c:ext xmlns:c16="http://schemas.microsoft.com/office/drawing/2014/chart" uri="{C3380CC4-5D6E-409C-BE32-E72D297353CC}">
              <c16:uniqueId val="{00000001-C974-CC48-BAD3-F821FA3D6EB7}"/>
            </c:ext>
          </c:extLst>
        </c:ser>
        <c:ser>
          <c:idx val="2"/>
          <c:order val="5"/>
          <c:tx>
            <c:strRef>
              <c:f>FSA!$AO$136</c:f>
              <c:strCache>
                <c:ptCount val="1"/>
                <c:pt idx="0">
                  <c:v>Financial leverage</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FSA!$AS$136:$AU$136</c:f>
              <c:numCache>
                <c:formatCode>#,##0.0;\(#,##0.0\);#,##0.0</c:formatCode>
                <c:ptCount val="3"/>
                <c:pt idx="0">
                  <c:v>2.947365007997925</c:v>
                </c:pt>
                <c:pt idx="1">
                  <c:v>2.6644442832926929</c:v>
                </c:pt>
                <c:pt idx="2">
                  <c:v>2.4399136354555653</c:v>
                </c:pt>
              </c:numCache>
            </c:numRef>
          </c:val>
          <c:extLst>
            <c:ext xmlns:c16="http://schemas.microsoft.com/office/drawing/2014/chart" uri="{C3380CC4-5D6E-409C-BE32-E72D297353CC}">
              <c16:uniqueId val="{00000002-C974-CC48-BAD3-F821FA3D6EB7}"/>
            </c:ext>
          </c:extLst>
        </c:ser>
        <c:dLbls>
          <c:showLegendKey val="0"/>
          <c:showVal val="0"/>
          <c:showCatName val="0"/>
          <c:showSerName val="0"/>
          <c:showPercent val="0"/>
          <c:showBubbleSize val="0"/>
        </c:dLbls>
        <c:gapWidth val="219"/>
        <c:overlap val="-27"/>
        <c:axId val="768162336"/>
        <c:axId val="76856376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valAx>
      <c:valAx>
        <c:axId val="768563760"/>
        <c:scaling>
          <c:orientation val="minMax"/>
          <c:max val="4"/>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Financial Leverage &amp; Asset Turnover</a:t>
                </a:r>
                <a:r>
                  <a:rPr lang="en-US" baseline="0"/>
                  <a:t> (x)</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in"/>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68162336"/>
        <c:crosses val="max"/>
        <c:crossBetween val="between"/>
        <c:majorUnit val="1"/>
      </c:valAx>
      <c:catAx>
        <c:axId val="768162336"/>
        <c:scaling>
          <c:orientation val="minMax"/>
        </c:scaling>
        <c:delete val="1"/>
        <c:axPos val="b"/>
        <c:numFmt formatCode="General" sourceLinked="1"/>
        <c:majorTickMark val="out"/>
        <c:minorTickMark val="none"/>
        <c:tickLblPos val="nextTo"/>
        <c:crossAx val="768563760"/>
        <c:crosses val="autoZero"/>
        <c:auto val="1"/>
        <c:lblAlgn val="ctr"/>
        <c:lblOffset val="100"/>
        <c:noMultiLvlLbl val="0"/>
      </c:catAx>
      <c:spPr>
        <a:noFill/>
        <a:ln>
          <a:noFill/>
        </a:ln>
        <a:effectLst/>
      </c:spPr>
    </c:plotArea>
    <c:legend>
      <c:legendPos val="r"/>
      <c:legendEntry>
        <c:idx val="1"/>
        <c:delete val="1"/>
      </c:legendEntry>
      <c:legendEntry>
        <c:idx val="2"/>
        <c:delete val="1"/>
      </c:legendEntry>
      <c:legendEntry>
        <c:idx val="3"/>
        <c:delete val="1"/>
      </c:legendEntry>
      <c:layout>
        <c:manualLayout>
          <c:xMode val="edge"/>
          <c:yMode val="edge"/>
          <c:x val="0.16229269990857156"/>
          <c:y val="1.23033971829967E-2"/>
          <c:w val="0.71302159213916294"/>
          <c:h val="0.1013688608967594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FSA!$AS$15:$AU$15</c:f>
              <c:numCache>
                <c:formatCode>#,##0.0;\(#,##0.0\);#,##0.0</c:formatCode>
                <c:ptCount val="3"/>
                <c:pt idx="0">
                  <c:v>22.353860166003798</c:v>
                </c:pt>
                <c:pt idx="1">
                  <c:v>23.901054002717181</c:v>
                </c:pt>
                <c:pt idx="2">
                  <c:v>30.195072811337042</c:v>
                </c:pt>
              </c:numCache>
            </c:numRef>
          </c:val>
          <c:extLst>
            <c:ext xmlns:c16="http://schemas.microsoft.com/office/drawing/2014/chart" uri="{C3380CC4-5D6E-409C-BE32-E72D297353CC}">
              <c16:uniqueId val="{00000000-DBEA-ED4E-8504-8EED86FA96B0}"/>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FSA!$AS$16:$AU$16</c:f>
              <c:numCache>
                <c:formatCode>#,##0.0;\(#,##0.0\);#,##0.0</c:formatCode>
                <c:ptCount val="3"/>
                <c:pt idx="0">
                  <c:v>14.322686242866645</c:v>
                </c:pt>
                <c:pt idx="1">
                  <c:v>14.794741505089767</c:v>
                </c:pt>
                <c:pt idx="2">
                  <c:v>24.921560471151256</c:v>
                </c:pt>
              </c:numCache>
            </c:numRef>
          </c:val>
          <c:extLst>
            <c:ext xmlns:c16="http://schemas.microsoft.com/office/drawing/2014/chart" uri="{C3380CC4-5D6E-409C-BE32-E72D297353CC}">
              <c16:uniqueId val="{00000001-DBEA-ED4E-8504-8EED86FA96B0}"/>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FSA!$AS$17:$AU$17</c:f>
              <c:numCache>
                <c:formatCode>#,##0.0;\(#,##0.0\);#,##0.0</c:formatCode>
                <c:ptCount val="3"/>
                <c:pt idx="0">
                  <c:v>9.6344157777003954</c:v>
                </c:pt>
                <c:pt idx="1">
                  <c:v>13.323683246185389</c:v>
                </c:pt>
                <c:pt idx="2">
                  <c:v>10.061685579255867</c:v>
                </c:pt>
              </c:numCache>
            </c:numRef>
          </c:val>
          <c:extLst>
            <c:ext xmlns:c16="http://schemas.microsoft.com/office/drawing/2014/chart" uri="{C3380CC4-5D6E-409C-BE32-E72D297353CC}">
              <c16:uniqueId val="{00000002-DBEA-ED4E-8504-8EED86FA96B0}"/>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4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Return on Invested Capital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minorUnit val="2"/>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45603674540683"/>
          <c:y val="5.0925925925925923E-2"/>
          <c:w val="0.79627515310586183"/>
          <c:h val="0.74350320793234181"/>
        </c:manualLayout>
      </c:layout>
      <c:scatterChart>
        <c:scatterStyle val="lineMarker"/>
        <c:varyColors val="0"/>
        <c:ser>
          <c:idx val="0"/>
          <c:order val="0"/>
          <c:tx>
            <c:strRef>
              <c:f>FSA!$AN$148</c:f>
              <c:strCache>
                <c:ptCount val="1"/>
                <c:pt idx="0">
                  <c:v>Microsoft</c:v>
                </c:pt>
              </c:strCache>
            </c:strRef>
          </c:tx>
          <c:spPr>
            <a:ln w="25400" cap="rnd">
              <a:noFill/>
              <a:round/>
            </a:ln>
            <a:effectLst/>
          </c:spPr>
          <c:marker>
            <c:symbol val="circle"/>
            <c:size val="5"/>
            <c:spPr>
              <a:solidFill>
                <a:schemeClr val="accent1"/>
              </a:solidFill>
              <a:ln w="9525">
                <a:solidFill>
                  <a:schemeClr val="accent1"/>
                </a:solidFill>
              </a:ln>
              <a:effectLst/>
            </c:spPr>
          </c:marker>
          <c:dLbls>
            <c:dLbl>
              <c:idx val="0"/>
              <c:layout>
                <c:manualLayout>
                  <c:x val="-1.395348632800059E-2"/>
                  <c:y val="1.8987339406540987E-2"/>
                </c:manualLayout>
              </c:layout>
              <c:tx>
                <c:rich>
                  <a:bodyPr/>
                  <a:lstStyle/>
                  <a:p>
                    <a:fld id="{1974BFDE-EE4E-7449-B8CD-C788176011A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9220-DA40-881F-439E7E58A777}"/>
                </c:ext>
              </c:extLst>
            </c:dLbl>
            <c:dLbl>
              <c:idx val="1"/>
              <c:layout>
                <c:manualLayout>
                  <c:x val="-4.4651156249601719E-2"/>
                  <c:y val="-4.7468348516352475E-2"/>
                </c:manualLayout>
              </c:layout>
              <c:tx>
                <c:rich>
                  <a:bodyPr/>
                  <a:lstStyle/>
                  <a:p>
                    <a:fld id="{50D3629D-5F61-D74D-A32E-71866120758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9220-DA40-881F-439E7E58A777}"/>
                </c:ext>
              </c:extLst>
            </c:dLbl>
            <c:dLbl>
              <c:idx val="2"/>
              <c:layout>
                <c:manualLayout>
                  <c:x val="-4.7441853515201832E-2"/>
                  <c:y val="-4.2721513664717228E-2"/>
                </c:manualLayout>
              </c:layout>
              <c:tx>
                <c:rich>
                  <a:bodyPr/>
                  <a:lstStyle/>
                  <a:p>
                    <a:fld id="{4D155E74-19DB-8847-9D79-381879FB2D2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220-DA40-881F-439E7E58A7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FSA!$AS$149:$AU$149</c:f>
              <c:numCache>
                <c:formatCode>#,##0.0;\(#,##0.0\);#,##0.0</c:formatCode>
                <c:ptCount val="3"/>
                <c:pt idx="0">
                  <c:v>14.029539688292857</c:v>
                </c:pt>
                <c:pt idx="1">
                  <c:v>13.645574247276372</c:v>
                </c:pt>
                <c:pt idx="2">
                  <c:v>17.531727441177502</c:v>
                </c:pt>
              </c:numCache>
            </c:numRef>
          </c:xVal>
          <c:yVal>
            <c:numRef>
              <c:f>FSA!$AS$150:$AU$150</c:f>
              <c:numCache>
                <c:formatCode>#,##0.0;\(#,##0.0\);#,##0.0</c:formatCode>
                <c:ptCount val="3"/>
                <c:pt idx="0">
                  <c:v>43.41997568398719</c:v>
                </c:pt>
                <c:pt idx="1">
                  <c:v>45.958815508862706</c:v>
                </c:pt>
                <c:pt idx="2">
                  <c:v>48.547189567369472</c:v>
                </c:pt>
              </c:numCache>
            </c:numRef>
          </c:yVal>
          <c:smooth val="0"/>
          <c:extLst>
            <c:ext xmlns:c15="http://schemas.microsoft.com/office/drawing/2012/chart" uri="{02D57815-91ED-43cb-92C2-25804820EDAC}">
              <c15:datalabelsRange>
                <c15:f>FSA!$AS$152:$AU$152</c15:f>
                <c15:dlblRangeCache>
                  <c:ptCount val="3"/>
                  <c:pt idx="0">
                    <c:v>17.7</c:v>
                  </c:pt>
                  <c:pt idx="1">
                    <c:v>22.4</c:v>
                  </c:pt>
                  <c:pt idx="2">
                    <c:v>24.2</c:v>
                  </c:pt>
                </c15:dlblRangeCache>
              </c15:datalabelsRange>
            </c:ext>
            <c:ext xmlns:c16="http://schemas.microsoft.com/office/drawing/2014/chart" uri="{C3380CC4-5D6E-409C-BE32-E72D297353CC}">
              <c16:uniqueId val="{00000000-9220-DA40-881F-439E7E58A777}"/>
            </c:ext>
          </c:extLst>
        </c:ser>
        <c:ser>
          <c:idx val="1"/>
          <c:order val="1"/>
          <c:tx>
            <c:strRef>
              <c:f>FSA!$AN$153</c:f>
              <c:strCache>
                <c:ptCount val="1"/>
                <c:pt idx="0">
                  <c:v>Alphabet</c:v>
                </c:pt>
              </c:strCache>
            </c:strRef>
          </c:tx>
          <c:spPr>
            <a:ln w="25400" cap="rnd">
              <a:noFill/>
              <a:round/>
            </a:ln>
            <a:effectLst/>
          </c:spPr>
          <c:marker>
            <c:symbol val="circle"/>
            <c:size val="5"/>
            <c:spPr>
              <a:solidFill>
                <a:schemeClr val="accent2"/>
              </a:solidFill>
              <a:ln w="9525">
                <a:solidFill>
                  <a:schemeClr val="accent2"/>
                </a:solidFill>
              </a:ln>
              <a:effectLst/>
            </c:spPr>
          </c:marker>
          <c:dLbls>
            <c:dLbl>
              <c:idx val="0"/>
              <c:layout>
                <c:manualLayout>
                  <c:x val="-3.9614057555164617E-2"/>
                  <c:y val="-4.9806258122413814E-2"/>
                </c:manualLayout>
              </c:layout>
              <c:tx>
                <c:rich>
                  <a:bodyPr/>
                  <a:lstStyle/>
                  <a:p>
                    <a:fld id="{8B3638C7-E8F5-D548-BEAD-B19A8B6B99C4}"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220-DA40-881F-439E7E58A777}"/>
                </c:ext>
              </c:extLst>
            </c:dLbl>
            <c:dLbl>
              <c:idx val="1"/>
              <c:layout>
                <c:manualLayout>
                  <c:x val="-3.9614057555164617E-2"/>
                  <c:y val="-4.0312588419143272E-2"/>
                </c:manualLayout>
              </c:layout>
              <c:tx>
                <c:rich>
                  <a:bodyPr/>
                  <a:lstStyle/>
                  <a:p>
                    <a:fld id="{CC790115-6ABA-B84D-909D-FD9A36514721}"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220-DA40-881F-439E7E58A777}"/>
                </c:ext>
              </c:extLst>
            </c:dLbl>
            <c:dLbl>
              <c:idx val="2"/>
              <c:layout>
                <c:manualLayout>
                  <c:x val="-3.9614057555164714E-2"/>
                  <c:y val="-4.9806258122413773E-2"/>
                </c:manualLayout>
              </c:layout>
              <c:tx>
                <c:rich>
                  <a:bodyPr/>
                  <a:lstStyle/>
                  <a:p>
                    <a:fld id="{67464336-E55A-3343-AD2E-4E34436D464C}"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220-DA40-881F-439E7E58A7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FSA!$AS$154:$AU$154</c:f>
              <c:numCache>
                <c:formatCode>#,##0.0;\(#,##0.0\);#,##0.0</c:formatCode>
                <c:ptCount val="3"/>
                <c:pt idx="0">
                  <c:v>18.300089899794614</c:v>
                </c:pt>
                <c:pt idx="1">
                  <c:v>12.770532012826141</c:v>
                </c:pt>
                <c:pt idx="2">
                  <c:v>41.150076427049157</c:v>
                </c:pt>
              </c:numCache>
            </c:numRef>
          </c:xVal>
          <c:yVal>
            <c:numRef>
              <c:f>FSA!$AS$155:$AU$155</c:f>
              <c:numCache>
                <c:formatCode>#,##0.0;\(#,##0.0\);#,##0.0</c:formatCode>
                <c:ptCount val="3"/>
                <c:pt idx="0">
                  <c:v>29.476018955003489</c:v>
                </c:pt>
                <c:pt idx="1">
                  <c:v>30.089247070296448</c:v>
                </c:pt>
                <c:pt idx="2">
                  <c:v>35.38117584042665</c:v>
                </c:pt>
              </c:numCache>
            </c:numRef>
          </c:yVal>
          <c:smooth val="0"/>
          <c:extLst>
            <c:ext xmlns:c15="http://schemas.microsoft.com/office/drawing/2012/chart" uri="{02D57815-91ED-43cb-92C2-25804820EDAC}">
              <c15:datalabelsRange>
                <c15:f>FSA!$AS$157:$AU$157</c15:f>
                <c15:dlblRangeCache>
                  <c:ptCount val="3"/>
                  <c:pt idx="0">
                    <c:v>7.4</c:v>
                  </c:pt>
                  <c:pt idx="1">
                    <c:v>8.5</c:v>
                  </c:pt>
                  <c:pt idx="2">
                    <c:v>8.8</c:v>
                  </c:pt>
                </c15:dlblRangeCache>
              </c15:datalabelsRange>
            </c:ext>
            <c:ext xmlns:c16="http://schemas.microsoft.com/office/drawing/2014/chart" uri="{C3380CC4-5D6E-409C-BE32-E72D297353CC}">
              <c16:uniqueId val="{00000002-9220-DA40-881F-439E7E58A777}"/>
            </c:ext>
          </c:extLst>
        </c:ser>
        <c:ser>
          <c:idx val="2"/>
          <c:order val="2"/>
          <c:tx>
            <c:strRef>
              <c:f>FSA!$AN$158</c:f>
              <c:strCache>
                <c:ptCount val="1"/>
                <c:pt idx="0">
                  <c:v>Amazon</c:v>
                </c:pt>
              </c:strCache>
            </c:strRef>
          </c:tx>
          <c:spPr>
            <a:ln w="25400" cap="rnd">
              <a:noFill/>
              <a:round/>
            </a:ln>
            <a:effectLst/>
          </c:spPr>
          <c:marker>
            <c:symbol val="circle"/>
            <c:size val="5"/>
            <c:spPr>
              <a:solidFill>
                <a:schemeClr val="accent3"/>
              </a:solidFill>
              <a:ln w="9525">
                <a:solidFill>
                  <a:schemeClr val="accent3"/>
                </a:solidFill>
              </a:ln>
              <a:effectLst/>
            </c:spPr>
          </c:marker>
          <c:dLbls>
            <c:dLbl>
              <c:idx val="0"/>
              <c:layout>
                <c:manualLayout>
                  <c:x val="-8.2255911773534307E-2"/>
                  <c:y val="-2.6072083864237622E-2"/>
                </c:manualLayout>
              </c:layout>
              <c:tx>
                <c:rich>
                  <a:bodyPr/>
                  <a:lstStyle/>
                  <a:p>
                    <a:fld id="{3F5D3E51-823C-8040-B312-48C0F027426F}"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220-DA40-881F-439E7E58A777}"/>
                </c:ext>
              </c:extLst>
            </c:dLbl>
            <c:dLbl>
              <c:idx val="1"/>
              <c:layout>
                <c:manualLayout>
                  <c:x val="-4.5976847320732962E-2"/>
                  <c:y val="-4.5059423270778519E-2"/>
                </c:manualLayout>
              </c:layout>
              <c:tx>
                <c:rich>
                  <a:bodyPr/>
                  <a:lstStyle/>
                  <a:p>
                    <a:fld id="{43E592A8-27AF-A640-BBDD-50275995D540}"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9220-DA40-881F-439E7E58A777}"/>
                </c:ext>
              </c:extLst>
            </c:dLbl>
            <c:dLbl>
              <c:idx val="2"/>
              <c:layout>
                <c:manualLayout>
                  <c:x val="-1.5279177399131675E-2"/>
                  <c:y val="3.088993435538526E-2"/>
                </c:manualLayout>
              </c:layout>
              <c:tx>
                <c:rich>
                  <a:bodyPr/>
                  <a:lstStyle/>
                  <a:p>
                    <a:fld id="{DB9AAAA7-31BF-EF40-A5A9-8643729F50CD}" type="CELLRANGE">
                      <a:rPr lang="en-US"/>
                      <a:pPr/>
                      <a:t>[CELLRANGE]</a:t>
                    </a:fld>
                    <a:endParaRPr lang="en-US"/>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9220-DA40-881F-439E7E58A77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FSA!$AS$159:$AU$159</c:f>
              <c:numCache>
                <c:formatCode>#,##0.0;\(#,##0.0\);#,##0.0</c:formatCode>
                <c:ptCount val="3"/>
                <c:pt idx="0">
                  <c:v>20.454125820676982</c:v>
                </c:pt>
                <c:pt idx="1">
                  <c:v>37.623430604373276</c:v>
                </c:pt>
                <c:pt idx="2">
                  <c:v>21.695366571345676</c:v>
                </c:pt>
              </c:numCache>
            </c:numRef>
          </c:xVal>
          <c:yVal>
            <c:numRef>
              <c:f>FSA!$AS$160:$AU$160</c:f>
              <c:numCache>
                <c:formatCode>#,##0.0;\(#,##0.0\);#,##0.0</c:formatCode>
                <c:ptCount val="3"/>
                <c:pt idx="0">
                  <c:v>12.950855904349748</c:v>
                </c:pt>
                <c:pt idx="1">
                  <c:v>12.472025363670273</c:v>
                </c:pt>
                <c:pt idx="2">
                  <c:v>12.59519562728012</c:v>
                </c:pt>
              </c:numCache>
            </c:numRef>
          </c:yVal>
          <c:smooth val="0"/>
          <c:extLst>
            <c:ext xmlns:c15="http://schemas.microsoft.com/office/drawing/2012/chart" uri="{02D57815-91ED-43cb-92C2-25804820EDAC}">
              <c15:datalabelsRange>
                <c15:f>FSA!$AS$162:$AU$162</c15:f>
                <c15:dlblRangeCache>
                  <c:ptCount val="3"/>
                  <c:pt idx="0">
                    <c:v>25.6</c:v>
                  </c:pt>
                  <c:pt idx="1">
                    <c:v>34.0</c:v>
                  </c:pt>
                  <c:pt idx="2">
                    <c:v>29.0</c:v>
                  </c:pt>
                </c15:dlblRangeCache>
              </c15:datalabelsRange>
            </c:ext>
            <c:ext xmlns:c16="http://schemas.microsoft.com/office/drawing/2014/chart" uri="{C3380CC4-5D6E-409C-BE32-E72D297353CC}">
              <c16:uniqueId val="{00000003-9220-DA40-881F-439E7E58A777}"/>
            </c:ext>
          </c:extLst>
        </c:ser>
        <c:dLbls>
          <c:showLegendKey val="0"/>
          <c:showVal val="0"/>
          <c:showCatName val="0"/>
          <c:showSerName val="0"/>
          <c:showPercent val="0"/>
          <c:showBubbleSize val="0"/>
        </c:dLbls>
        <c:axId val="799930672"/>
        <c:axId val="799932320"/>
      </c:scatterChart>
      <c:valAx>
        <c:axId val="799930672"/>
        <c:scaling>
          <c:orientation val="minMax"/>
          <c:max val="5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Sales Growth</a:t>
                </a:r>
                <a:r>
                  <a:rPr lang="en-US" baseline="0"/>
                  <a:t> (%)</a:t>
                </a:r>
                <a:endParaRPr lang="en-US"/>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932320"/>
        <c:crosses val="autoZero"/>
        <c:crossBetween val="midCat"/>
      </c:valAx>
      <c:valAx>
        <c:axId val="7999323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EBITDA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9930672"/>
        <c:crosses val="autoZero"/>
        <c:crossBetween val="midCat"/>
        <c:majorUnit val="20"/>
      </c:valAx>
      <c:spPr>
        <a:noFill/>
        <a:ln>
          <a:noFill/>
        </a:ln>
        <a:effectLst/>
      </c:spPr>
    </c:plotArea>
    <c:legend>
      <c:legendPos val="r"/>
      <c:layout>
        <c:manualLayout>
          <c:xMode val="edge"/>
          <c:yMode val="edge"/>
          <c:x val="0.83232830271216096"/>
          <c:y val="3.5589457567804024E-2"/>
          <c:w val="0.14333526557989151"/>
          <c:h val="0.2403101963133912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77625604866358"/>
          <c:y val="4.984422342200396E-2"/>
          <c:w val="0.79610921717735239"/>
          <c:h val="0.8078581897948145"/>
        </c:manualLayout>
      </c:layout>
      <c:lineChart>
        <c:grouping val="standard"/>
        <c:varyColors val="0"/>
        <c:ser>
          <c:idx val="0"/>
          <c:order val="0"/>
          <c:tx>
            <c:v>MSFT</c:v>
          </c:tx>
          <c:spPr>
            <a:ln w="28575" cap="rnd">
              <a:solidFill>
                <a:schemeClr val="accent1"/>
              </a:solidFill>
              <a:round/>
            </a:ln>
            <a:effectLst/>
          </c:spPr>
          <c:marker>
            <c:symbol val="none"/>
          </c:marker>
          <c:cat>
            <c:strRef>
              <c:f>Comps!$W$6:$W$8</c:f>
              <c:strCache>
                <c:ptCount val="3"/>
                <c:pt idx="0">
                  <c:v>T-2</c:v>
                </c:pt>
                <c:pt idx="1">
                  <c:v>T-1</c:v>
                </c:pt>
                <c:pt idx="2">
                  <c:v>T</c:v>
                </c:pt>
              </c:strCache>
            </c:strRef>
          </c:cat>
          <c:val>
            <c:numRef>
              <c:f>Comps!$J$13:$J$15</c:f>
              <c:numCache>
                <c:formatCode>#,##0.0%;\(#,##0.0%\);#,##0.0%</c:formatCode>
                <c:ptCount val="3"/>
                <c:pt idx="0">
                  <c:v>0.68469292076887012</c:v>
                </c:pt>
                <c:pt idx="1">
                  <c:v>0.70582545858810453</c:v>
                </c:pt>
                <c:pt idx="2">
                  <c:v>0.74218013773106195</c:v>
                </c:pt>
              </c:numCache>
            </c:numRef>
          </c:val>
          <c:smooth val="0"/>
          <c:extLst>
            <c:ext xmlns:c16="http://schemas.microsoft.com/office/drawing/2014/chart" uri="{C3380CC4-5D6E-409C-BE32-E72D297353CC}">
              <c16:uniqueId val="{00000000-B44E-424D-8353-61BC133CC4E1}"/>
            </c:ext>
          </c:extLst>
        </c:ser>
        <c:ser>
          <c:idx val="1"/>
          <c:order val="1"/>
          <c:tx>
            <c:v>AAPL</c:v>
          </c:tx>
          <c:spPr>
            <a:ln w="28575" cap="rnd">
              <a:solidFill>
                <a:schemeClr val="accent2"/>
              </a:solidFill>
              <a:round/>
            </a:ln>
            <a:effectLst/>
          </c:spPr>
          <c:marker>
            <c:symbol val="none"/>
          </c:marker>
          <c:cat>
            <c:strRef>
              <c:f>Comps!$W$6:$W$8</c:f>
              <c:strCache>
                <c:ptCount val="3"/>
                <c:pt idx="0">
                  <c:v>T-2</c:v>
                </c:pt>
                <c:pt idx="1">
                  <c:v>T-1</c:v>
                </c:pt>
                <c:pt idx="2">
                  <c:v>T</c:v>
                </c:pt>
              </c:strCache>
            </c:strRef>
          </c:cat>
          <c:val>
            <c:numRef>
              <c:f>Comps!$J$6:$J$8</c:f>
              <c:numCache>
                <c:formatCode>#,##0.0%;\(#,##0.0%\);#,##0.0%</c:formatCode>
                <c:ptCount val="3"/>
                <c:pt idx="0">
                  <c:v>0.44552553323492289</c:v>
                </c:pt>
                <c:pt idx="1">
                  <c:v>0.43476946966632729</c:v>
                </c:pt>
                <c:pt idx="2">
                  <c:v>0.42570473838959316</c:v>
                </c:pt>
              </c:numCache>
            </c:numRef>
          </c:val>
          <c:smooth val="0"/>
          <c:extLst>
            <c:ext xmlns:c16="http://schemas.microsoft.com/office/drawing/2014/chart" uri="{C3380CC4-5D6E-409C-BE32-E72D297353CC}">
              <c16:uniqueId val="{00000001-B44E-424D-8353-61BC133CC4E1}"/>
            </c:ext>
          </c:extLst>
        </c:ser>
        <c:ser>
          <c:idx val="2"/>
          <c:order val="2"/>
          <c:tx>
            <c:v>AMZN</c:v>
          </c:tx>
          <c:spPr>
            <a:ln w="28575" cap="rnd">
              <a:solidFill>
                <a:schemeClr val="accent3"/>
              </a:solidFill>
              <a:round/>
            </a:ln>
            <a:effectLst/>
          </c:spPr>
          <c:marker>
            <c:symbol val="none"/>
          </c:marker>
          <c:cat>
            <c:strRef>
              <c:f>Comps!$W$6:$W$8</c:f>
              <c:strCache>
                <c:ptCount val="3"/>
                <c:pt idx="0">
                  <c:v>T-2</c:v>
                </c:pt>
                <c:pt idx="1">
                  <c:v>T-1</c:v>
                </c:pt>
                <c:pt idx="2">
                  <c:v>T</c:v>
                </c:pt>
              </c:strCache>
            </c:strRef>
          </c:cat>
          <c:val>
            <c:numRef>
              <c:f>Comps!$J$20:$J$22</c:f>
              <c:numCache>
                <c:formatCode>#,##0.0%;\(#,##0.0%\);#,##0.0%</c:formatCode>
                <c:ptCount val="3"/>
                <c:pt idx="0">
                  <c:v>0.3761938582883203</c:v>
                </c:pt>
                <c:pt idx="1">
                  <c:v>0.39799392588997479</c:v>
                </c:pt>
                <c:pt idx="2">
                  <c:v>0.4201589960981863</c:v>
                </c:pt>
              </c:numCache>
            </c:numRef>
          </c:val>
          <c:smooth val="0"/>
          <c:extLst>
            <c:ext xmlns:c16="http://schemas.microsoft.com/office/drawing/2014/chart" uri="{C3380CC4-5D6E-409C-BE32-E72D297353CC}">
              <c16:uniqueId val="{00000002-B44E-424D-8353-61BC133CC4E1}"/>
            </c:ext>
          </c:extLst>
        </c:ser>
        <c:ser>
          <c:idx val="3"/>
          <c:order val="3"/>
          <c:tx>
            <c:v>ORCL</c:v>
          </c:tx>
          <c:spPr>
            <a:ln w="28575" cap="rnd">
              <a:solidFill>
                <a:schemeClr val="accent4"/>
              </a:solidFill>
              <a:round/>
            </a:ln>
            <a:effectLst/>
          </c:spPr>
          <c:marker>
            <c:symbol val="none"/>
          </c:marker>
          <c:cat>
            <c:strRef>
              <c:f>Comps!$W$6:$W$8</c:f>
              <c:strCache>
                <c:ptCount val="3"/>
                <c:pt idx="0">
                  <c:v>T-2</c:v>
                </c:pt>
                <c:pt idx="1">
                  <c:v>T-1</c:v>
                </c:pt>
                <c:pt idx="2">
                  <c:v>T</c:v>
                </c:pt>
              </c:strCache>
            </c:strRef>
          </c:cat>
          <c:val>
            <c:numRef>
              <c:f>Comps!$J$17:$J$19</c:f>
              <c:numCache>
                <c:formatCode>#,##0.0%;\(#,##0.0%\);#,##0.0%</c:formatCode>
                <c:ptCount val="3"/>
                <c:pt idx="0">
                  <c:v>0.82163198099711177</c:v>
                </c:pt>
                <c:pt idx="1">
                  <c:v>0.82853583545377441</c:v>
                </c:pt>
                <c:pt idx="2">
                  <c:v>0.82636639803168388</c:v>
                </c:pt>
              </c:numCache>
            </c:numRef>
          </c:val>
          <c:smooth val="0"/>
          <c:extLst>
            <c:ext xmlns:c16="http://schemas.microsoft.com/office/drawing/2014/chart" uri="{C3380CC4-5D6E-409C-BE32-E72D297353CC}">
              <c16:uniqueId val="{00000003-B44E-424D-8353-61BC133CC4E1}"/>
            </c:ext>
          </c:extLst>
        </c:ser>
        <c:ser>
          <c:idx val="4"/>
          <c:order val="4"/>
          <c:tx>
            <c:v>IBM</c:v>
          </c:tx>
          <c:spPr>
            <a:ln w="28575" cap="rnd">
              <a:solidFill>
                <a:schemeClr val="accent5"/>
              </a:solidFill>
              <a:round/>
            </a:ln>
            <a:effectLst/>
          </c:spPr>
          <c:marker>
            <c:symbol val="none"/>
          </c:marker>
          <c:cat>
            <c:strRef>
              <c:f>Comps!$W$6:$W$8</c:f>
              <c:strCache>
                <c:ptCount val="3"/>
                <c:pt idx="0">
                  <c:v>T-2</c:v>
                </c:pt>
                <c:pt idx="1">
                  <c:v>T-1</c:v>
                </c:pt>
                <c:pt idx="2">
                  <c:v>T</c:v>
                </c:pt>
              </c:strCache>
            </c:strRef>
          </c:cat>
          <c:val>
            <c:numRef>
              <c:f>Comps!$J$9:$J$11</c:f>
              <c:numCache>
                <c:formatCode>#,##0.0%;\(#,##0.0%\);#,##0.0%</c:formatCode>
                <c:ptCount val="3"/>
                <c:pt idx="0">
                  <c:v>0.54776672661210413</c:v>
                </c:pt>
                <c:pt idx="1">
                  <c:v>0.53489739739739739</c:v>
                </c:pt>
                <c:pt idx="2">
                  <c:v>0.51719127105472651</c:v>
                </c:pt>
              </c:numCache>
            </c:numRef>
          </c:val>
          <c:smooth val="0"/>
          <c:extLst>
            <c:ext xmlns:c16="http://schemas.microsoft.com/office/drawing/2014/chart" uri="{C3380CC4-5D6E-409C-BE32-E72D297353CC}">
              <c16:uniqueId val="{00000004-B44E-424D-8353-61BC133CC4E1}"/>
            </c:ext>
          </c:extLst>
        </c:ser>
        <c:dLbls>
          <c:showLegendKey val="0"/>
          <c:showVal val="0"/>
          <c:showCatName val="0"/>
          <c:showSerName val="0"/>
          <c:showPercent val="0"/>
          <c:showBubbleSize val="0"/>
        </c:dLbls>
        <c:smooth val="0"/>
        <c:axId val="1058606160"/>
        <c:axId val="1058622232"/>
      </c:lineChart>
      <c:catAx>
        <c:axId val="10586061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Period (Fiscal 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622232"/>
        <c:crosses val="autoZero"/>
        <c:auto val="1"/>
        <c:lblAlgn val="ctr"/>
        <c:lblOffset val="100"/>
        <c:noMultiLvlLbl val="0"/>
      </c:catAx>
      <c:valAx>
        <c:axId val="1058622232"/>
        <c:scaling>
          <c:orientation val="minMax"/>
          <c:min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Gross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606160"/>
        <c:crosses val="autoZero"/>
        <c:crossBetween val="between"/>
      </c:valAx>
      <c:spPr>
        <a:noFill/>
        <a:ln>
          <a:noFill/>
        </a:ln>
        <a:effectLst/>
      </c:spPr>
    </c:plotArea>
    <c:legend>
      <c:legendPos val="r"/>
      <c:layout>
        <c:manualLayout>
          <c:xMode val="edge"/>
          <c:yMode val="edge"/>
          <c:x val="0.84816728434784794"/>
          <c:y val="5.0551033777043258E-2"/>
          <c:w val="0.1363737800221862"/>
          <c:h val="0.3823305260724179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Annualized Stock Returns</a:t>
            </a:r>
          </a:p>
        </c:rich>
      </c:tx>
      <c:layout>
        <c:manualLayout>
          <c:xMode val="edge"/>
          <c:yMode val="edge"/>
          <c:x val="0.29190966754155728"/>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916447944007"/>
          <c:y val="0.13425925925925927"/>
          <c:w val="0.8488449256342957"/>
          <c:h val="0.81481481481481477"/>
        </c:manualLayout>
      </c:layout>
      <c:barChart>
        <c:barDir val="col"/>
        <c:grouping val="clustered"/>
        <c:varyColors val="0"/>
        <c:ser>
          <c:idx val="0"/>
          <c:order val="0"/>
          <c:tx>
            <c:strRef>
              <c:f>'Market Information'!$L$3</c:f>
              <c:strCache>
                <c:ptCount val="1"/>
                <c:pt idx="0">
                  <c:v>1-Year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 Information'!$K$4:$K$11</c:f>
              <c:strCache>
                <c:ptCount val="8"/>
                <c:pt idx="0">
                  <c:v>ORCL</c:v>
                </c:pt>
                <c:pt idx="1">
                  <c:v>MSFT</c:v>
                </c:pt>
                <c:pt idx="2">
                  <c:v>IBM</c:v>
                </c:pt>
                <c:pt idx="3">
                  <c:v>AAPL</c:v>
                </c:pt>
                <c:pt idx="4">
                  <c:v>AMZN</c:v>
                </c:pt>
                <c:pt idx="5">
                  <c:v>EBAY</c:v>
                </c:pt>
                <c:pt idx="6">
                  <c:v>GOOG</c:v>
                </c:pt>
                <c:pt idx="7">
                  <c:v>S&amp;P500</c:v>
                </c:pt>
              </c:strCache>
            </c:strRef>
          </c:cat>
          <c:val>
            <c:numRef>
              <c:f>'Market Information'!$L$4:$L$11</c:f>
              <c:numCache>
                <c:formatCode>#,##0%;\(#,##0%\);#,##0%</c:formatCode>
                <c:ptCount val="8"/>
                <c:pt idx="0">
                  <c:v>-0.10766623614718673</c:v>
                </c:pt>
                <c:pt idx="1">
                  <c:v>0.45785991836119577</c:v>
                </c:pt>
                <c:pt idx="2">
                  <c:v>-5.4075959756200054E-2</c:v>
                </c:pt>
                <c:pt idx="3">
                  <c:v>0.30463171383266419</c:v>
                </c:pt>
                <c:pt idx="4">
                  <c:v>0.75599052268455691</c:v>
                </c:pt>
                <c:pt idx="5">
                  <c:v>3.837379101713867E-2</c:v>
                </c:pt>
                <c:pt idx="6">
                  <c:v>0.21460176311957802</c:v>
                </c:pt>
                <c:pt idx="7">
                  <c:v>0.12171283963986035</c:v>
                </c:pt>
              </c:numCache>
            </c:numRef>
          </c:val>
          <c:extLst>
            <c:ext xmlns:c16="http://schemas.microsoft.com/office/drawing/2014/chart" uri="{C3380CC4-5D6E-409C-BE32-E72D297353CC}">
              <c16:uniqueId val="{00000001-5D2C-4241-91EC-6E26CD0E11EB}"/>
            </c:ext>
          </c:extLst>
        </c:ser>
        <c:ser>
          <c:idx val="1"/>
          <c:order val="1"/>
          <c:tx>
            <c:strRef>
              <c:f>'Market Information'!$N$3</c:f>
              <c:strCache>
                <c:ptCount val="1"/>
                <c:pt idx="0">
                  <c:v>5-Year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'Market Information'!$K$4:$K$11</c:f>
              <c:strCache>
                <c:ptCount val="8"/>
                <c:pt idx="0">
                  <c:v>ORCL</c:v>
                </c:pt>
                <c:pt idx="1">
                  <c:v>MSFT</c:v>
                </c:pt>
                <c:pt idx="2">
                  <c:v>IBM</c:v>
                </c:pt>
                <c:pt idx="3">
                  <c:v>AAPL</c:v>
                </c:pt>
                <c:pt idx="4">
                  <c:v>AMZN</c:v>
                </c:pt>
                <c:pt idx="5">
                  <c:v>EBAY</c:v>
                </c:pt>
                <c:pt idx="6">
                  <c:v>GOOG</c:v>
                </c:pt>
                <c:pt idx="7">
                  <c:v>S&amp;P500</c:v>
                </c:pt>
              </c:strCache>
            </c:strRef>
          </c:cat>
          <c:val>
            <c:numRef>
              <c:f>'Market Information'!$N$4:$N$11</c:f>
              <c:numCache>
                <c:formatCode>#,##0%;\(#,##0%\);#,##0%</c:formatCode>
                <c:ptCount val="8"/>
                <c:pt idx="0">
                  <c:v>6.9893819858135142E-2</c:v>
                </c:pt>
                <c:pt idx="1">
                  <c:v>0.26211800900828264</c:v>
                </c:pt>
                <c:pt idx="2">
                  <c:v>-4.6313661822668717E-2</c:v>
                </c:pt>
                <c:pt idx="3">
                  <c:v>0.25879295155719717</c:v>
                </c:pt>
                <c:pt idx="4">
                  <c:v>0.44565454420894812</c:v>
                </c:pt>
                <c:pt idx="5">
                  <c:v>0.10124509540090143</c:v>
                </c:pt>
                <c:pt idx="6">
                  <c:v>0.20948157390136246</c:v>
                </c:pt>
                <c:pt idx="7">
                  <c:v>0.10760397724454429</c:v>
                </c:pt>
              </c:numCache>
            </c:numRef>
          </c:val>
          <c:extLst>
            <c:ext xmlns:c16="http://schemas.microsoft.com/office/drawing/2014/chart" uri="{C3380CC4-5D6E-409C-BE32-E72D297353CC}">
              <c16:uniqueId val="{00000002-5D2C-4241-91EC-6E26CD0E11EB}"/>
            </c:ext>
          </c:extLst>
        </c:ser>
        <c:dLbls>
          <c:dLblPos val="outEnd"/>
          <c:showLegendKey val="0"/>
          <c:showVal val="1"/>
          <c:showCatName val="0"/>
          <c:showSerName val="0"/>
          <c:showPercent val="0"/>
          <c:showBubbleSize val="0"/>
        </c:dLbls>
        <c:gapWidth val="219"/>
        <c:overlap val="-27"/>
        <c:axId val="919133944"/>
        <c:axId val="919134600"/>
      </c:barChart>
      <c:catAx>
        <c:axId val="919133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134600"/>
        <c:crosses val="autoZero"/>
        <c:auto val="1"/>
        <c:lblAlgn val="ctr"/>
        <c:lblOffset val="100"/>
        <c:noMultiLvlLbl val="0"/>
      </c:catAx>
      <c:valAx>
        <c:axId val="919134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9133944"/>
        <c:crosses val="autoZero"/>
        <c:crossBetween val="between"/>
      </c:valAx>
      <c:spPr>
        <a:noFill/>
        <a:ln>
          <a:noFill/>
        </a:ln>
        <a:effectLst/>
      </c:spPr>
    </c:plotArea>
    <c:legend>
      <c:legendPos val="r"/>
      <c:layout>
        <c:manualLayout>
          <c:xMode val="edge"/>
          <c:yMode val="edge"/>
          <c:x val="0.85967607174103244"/>
          <c:y val="0.13946704578594343"/>
          <c:w val="0.10976837270341207"/>
          <c:h val="0.156251093613298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FSA!$AS$11:$AU$11</c:f>
              <c:numCache>
                <c:formatCode>#,##0.0;\(#,##0.0\);#,##0.0</c:formatCode>
                <c:ptCount val="3"/>
                <c:pt idx="0">
                  <c:v>14.14922573766999</c:v>
                </c:pt>
                <c:pt idx="1">
                  <c:v>15.043100189153927</c:v>
                </c:pt>
                <c:pt idx="2">
                  <c:v>18.973368705941233</c:v>
                </c:pt>
              </c:numCache>
            </c:numRef>
          </c:val>
          <c:extLst>
            <c:ext xmlns:c16="http://schemas.microsoft.com/office/drawing/2014/chart" uri="{C3380CC4-5D6E-409C-BE32-E72D297353CC}">
              <c16:uniqueId val="{00000000-E8A5-EA4C-9247-3ED82EC461B7}"/>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FSA!$AS$12:$AU$12</c:f>
              <c:numCache>
                <c:formatCode>#,##0.0;\(#,##0.0\);#,##0.0</c:formatCode>
                <c:ptCount val="3"/>
                <c:pt idx="0">
                  <c:v>12.242479937626992</c:v>
                </c:pt>
                <c:pt idx="1">
                  <c:v>11.594938464318075</c:v>
                </c:pt>
                <c:pt idx="2">
                  <c:v>19.432072135554375</c:v>
                </c:pt>
              </c:numCache>
            </c:numRef>
          </c:val>
          <c:extLst>
            <c:ext xmlns:c16="http://schemas.microsoft.com/office/drawing/2014/chart" uri="{C3380CC4-5D6E-409C-BE32-E72D297353CC}">
              <c16:uniqueId val="{00000001-E8A5-EA4C-9247-3ED82EC461B7}"/>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FSA!$AS$13:$AU$13</c:f>
              <c:numCache>
                <c:formatCode>#,##0.0;\(#,##0.0\);#,##0.0</c:formatCode>
                <c:ptCount val="3"/>
                <c:pt idx="0">
                  <c:v>6.2225704435912723</c:v>
                </c:pt>
                <c:pt idx="1">
                  <c:v>7.3893320935988784</c:v>
                </c:pt>
                <c:pt idx="2">
                  <c:v>5.8659117971892627</c:v>
                </c:pt>
              </c:numCache>
            </c:numRef>
          </c:val>
          <c:extLst>
            <c:ext xmlns:c16="http://schemas.microsoft.com/office/drawing/2014/chart" uri="{C3380CC4-5D6E-409C-BE32-E72D297353CC}">
              <c16:uniqueId val="{00000002-E8A5-EA4C-9247-3ED82EC461B7}"/>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2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Return on Assets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5"/>
        <c:minorUnit val="2"/>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FSA!$AS$23:$AU$23</c:f>
              <c:numCache>
                <c:formatCode>#,##0.0;\(#,##0.0\);#,##0.0</c:formatCode>
                <c:ptCount val="3"/>
                <c:pt idx="0">
                  <c:v>34.136980205494147</c:v>
                </c:pt>
                <c:pt idx="1">
                  <c:v>37.030381428521487</c:v>
                </c:pt>
                <c:pt idx="2">
                  <c:v>41.5948788729713</c:v>
                </c:pt>
              </c:numCache>
            </c:numRef>
          </c:val>
          <c:extLst>
            <c:ext xmlns:c16="http://schemas.microsoft.com/office/drawing/2014/chart" uri="{C3380CC4-5D6E-409C-BE32-E72D297353CC}">
              <c16:uniqueId val="{00000000-F8F1-9440-89D8-E7A85F9CEF11}"/>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FSA!$AS$24:$AU$24</c:f>
              <c:numCache>
                <c:formatCode>#,##0.0;\(#,##0.0\);#,##0.0</c:formatCode>
                <c:ptCount val="3"/>
                <c:pt idx="0">
                  <c:v>22.197371754079217</c:v>
                </c:pt>
                <c:pt idx="1">
                  <c:v>22.585151785763202</c:v>
                </c:pt>
                <c:pt idx="2">
                  <c:v>30.552288685243191</c:v>
                </c:pt>
              </c:numCache>
            </c:numRef>
          </c:val>
          <c:extLst>
            <c:ext xmlns:c16="http://schemas.microsoft.com/office/drawing/2014/chart" uri="{C3380CC4-5D6E-409C-BE32-E72D297353CC}">
              <c16:uniqueId val="{00000001-F8F1-9440-89D8-E7A85F9CEF11}"/>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FSA!$AS$25:$AU$25</c:f>
              <c:numCache>
                <c:formatCode>#,##0.0;\(#,##0.0\);#,##0.0</c:formatCode>
                <c:ptCount val="3"/>
                <c:pt idx="0">
                  <c:v>5.1835506662579052</c:v>
                </c:pt>
                <c:pt idx="1">
                  <c:v>5.9313999751336572</c:v>
                </c:pt>
                <c:pt idx="2">
                  <c:v>5.2954097509269467</c:v>
                </c:pt>
              </c:numCache>
            </c:numRef>
          </c:val>
          <c:extLst>
            <c:ext xmlns:c16="http://schemas.microsoft.com/office/drawing/2014/chart" uri="{C3380CC4-5D6E-409C-BE32-E72D297353CC}">
              <c16:uniqueId val="{00000002-F8F1-9440-89D8-E7A85F9CEF11}"/>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Operating</a:t>
                </a:r>
                <a:r>
                  <a:rPr lang="en-US" baseline="0"/>
                  <a:t> Margin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minorUnit val="2"/>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FSA!$AS$27:$AU$27</c:f>
              <c:numCache>
                <c:formatCode>#,##0.0;\(#,##0.0\);#,##0.0</c:formatCode>
                <c:ptCount val="3"/>
                <c:pt idx="0">
                  <c:v>31.181710544090652</c:v>
                </c:pt>
                <c:pt idx="1">
                  <c:v>30.962486452470024</c:v>
                </c:pt>
                <c:pt idx="2">
                  <c:v>36.451739564989765</c:v>
                </c:pt>
              </c:numCache>
            </c:numRef>
          </c:val>
          <c:extLst>
            <c:ext xmlns:c16="http://schemas.microsoft.com/office/drawing/2014/chart" uri="{C3380CC4-5D6E-409C-BE32-E72D297353CC}">
              <c16:uniqueId val="{00000000-FBF9-4748-8BE1-556144E4FBC8}"/>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FSA!$AS$28:$AU$28</c:f>
              <c:numCache>
                <c:formatCode>#,##0.0;\(#,##0.0\);#,##0.0</c:formatCode>
                <c:ptCount val="3"/>
                <c:pt idx="0">
                  <c:v>21.218112284300339</c:v>
                </c:pt>
                <c:pt idx="1">
                  <c:v>22.061941520980458</c:v>
                </c:pt>
                <c:pt idx="2">
                  <c:v>29.511677282377917</c:v>
                </c:pt>
              </c:numCache>
            </c:numRef>
          </c:val>
          <c:extLst>
            <c:ext xmlns:c16="http://schemas.microsoft.com/office/drawing/2014/chart" uri="{C3380CC4-5D6E-409C-BE32-E72D297353CC}">
              <c16:uniqueId val="{00000001-FBF9-4748-8BE1-556144E4FBC8}"/>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FSA!$AS$29:$AU$29</c:f>
              <c:numCache>
                <c:formatCode>#,##0.0;\(#,##0.0\);#,##0.0</c:formatCode>
                <c:ptCount val="3"/>
                <c:pt idx="0">
                  <c:v>4.1308703060722509</c:v>
                </c:pt>
                <c:pt idx="1">
                  <c:v>5.5252496995316838</c:v>
                </c:pt>
                <c:pt idx="2">
                  <c:v>7.1014128755145567</c:v>
                </c:pt>
              </c:numCache>
            </c:numRef>
          </c:val>
          <c:extLst>
            <c:ext xmlns:c16="http://schemas.microsoft.com/office/drawing/2014/chart" uri="{C3380CC4-5D6E-409C-BE32-E72D297353CC}">
              <c16:uniqueId val="{00000002-FBF9-4748-8BE1-556144E4FBC8}"/>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Margin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minorUnit val="2"/>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FSA!$AS$40:$AU$40</c:f>
              <c:numCache>
                <c:formatCode>#,##0.0;\(#,##0.0\);#,##0.0</c:formatCode>
                <c:ptCount val="3"/>
                <c:pt idx="0">
                  <c:v>14.029539688292857</c:v>
                </c:pt>
                <c:pt idx="1">
                  <c:v>13.645574247276372</c:v>
                </c:pt>
                <c:pt idx="2">
                  <c:v>17.531727441177502</c:v>
                </c:pt>
              </c:numCache>
            </c:numRef>
          </c:val>
          <c:extLst>
            <c:ext xmlns:c16="http://schemas.microsoft.com/office/drawing/2014/chart" uri="{C3380CC4-5D6E-409C-BE32-E72D297353CC}">
              <c16:uniqueId val="{00000000-E85E-5740-B772-7A900D7A9116}"/>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FSA!$AS$41:$AU$41</c:f>
              <c:numCache>
                <c:formatCode>#,##0.0;\(#,##0.0\);#,##0.0</c:formatCode>
                <c:ptCount val="3"/>
                <c:pt idx="0">
                  <c:v>18.300089899794614</c:v>
                </c:pt>
                <c:pt idx="1">
                  <c:v>12.770532012826141</c:v>
                </c:pt>
                <c:pt idx="2">
                  <c:v>41.150076427049157</c:v>
                </c:pt>
              </c:numCache>
            </c:numRef>
          </c:val>
          <c:extLst>
            <c:ext xmlns:c16="http://schemas.microsoft.com/office/drawing/2014/chart" uri="{C3380CC4-5D6E-409C-BE32-E72D297353CC}">
              <c16:uniqueId val="{00000001-E85E-5740-B772-7A900D7A9116}"/>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FSA!$AS$42:$AU$42</c:f>
              <c:numCache>
                <c:formatCode>#,##0.0;\(#,##0.0\);#,##0.0</c:formatCode>
                <c:ptCount val="3"/>
                <c:pt idx="0">
                  <c:v>20.454125820676982</c:v>
                </c:pt>
                <c:pt idx="1">
                  <c:v>37.623430604373276</c:v>
                </c:pt>
                <c:pt idx="2">
                  <c:v>21.695366571345676</c:v>
                </c:pt>
              </c:numCache>
            </c:numRef>
          </c:val>
          <c:extLst>
            <c:ext xmlns:c16="http://schemas.microsoft.com/office/drawing/2014/chart" uri="{C3380CC4-5D6E-409C-BE32-E72D297353CC}">
              <c16:uniqueId val="{00000002-E85E-5740-B772-7A900D7A9116}"/>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5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 Growth</a:t>
                </a:r>
                <a:r>
                  <a:rPr lang="en-US" baseline="0"/>
                  <a:t> (%)</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0"/>
        <c:minorUnit val="2"/>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FSA!$AS$57:$AU$57</c:f>
              <c:numCache>
                <c:formatCode>#,##0.0;\(#,##0.0\);#,##0.0</c:formatCode>
                <c:ptCount val="3"/>
                <c:pt idx="0">
                  <c:v>0.46146709595089147</c:v>
                </c:pt>
                <c:pt idx="1">
                  <c:v>0.48655563248149669</c:v>
                </c:pt>
                <c:pt idx="2">
                  <c:v>0.52933599962210076</c:v>
                </c:pt>
              </c:numCache>
            </c:numRef>
          </c:val>
          <c:extLst>
            <c:ext xmlns:c16="http://schemas.microsoft.com/office/drawing/2014/chart" uri="{C3380CC4-5D6E-409C-BE32-E72D297353CC}">
              <c16:uniqueId val="{00000000-B0B6-F64D-A0AF-AA269D0464FB}"/>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FSA!$AS$58:$AU$58</c:f>
              <c:numCache>
                <c:formatCode>#,##0.0;\(#,##0.0\);#,##0.0</c:formatCode>
                <c:ptCount val="3"/>
                <c:pt idx="0">
                  <c:v>0.6363541648237373</c:v>
                </c:pt>
                <c:pt idx="1">
                  <c:v>0.61299525628646989</c:v>
                </c:pt>
                <c:pt idx="2">
                  <c:v>0.75900265583318482</c:v>
                </c:pt>
              </c:numCache>
            </c:numRef>
          </c:val>
          <c:extLst>
            <c:ext xmlns:c16="http://schemas.microsoft.com/office/drawing/2014/chart" uri="{C3380CC4-5D6E-409C-BE32-E72D297353CC}">
              <c16:uniqueId val="{00000001-B0B6-F64D-A0AF-AA269D0464FB}"/>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FSA!$AS$59:$AU$59</c:f>
              <c:numCache>
                <c:formatCode>#,##0.0;\(#,##0.0\);#,##0.0</c:formatCode>
                <c:ptCount val="3"/>
                <c:pt idx="0">
                  <c:v>1.4463773795037844</c:v>
                </c:pt>
                <c:pt idx="1">
                  <c:v>1.4130073950988484</c:v>
                </c:pt>
                <c:pt idx="2">
                  <c:v>1.2668036411484285</c:v>
                </c:pt>
              </c:numCache>
            </c:numRef>
          </c:val>
          <c:extLst>
            <c:ext xmlns:c16="http://schemas.microsoft.com/office/drawing/2014/chart" uri="{C3380CC4-5D6E-409C-BE32-E72D297353CC}">
              <c16:uniqueId val="{00000002-B0B6-F64D-A0AF-AA269D0464FB}"/>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2"/>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Total Asset Turnover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0.5"/>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FSA!$AS$61:$AU$61</c:f>
              <c:numCache>
                <c:formatCode>#,##0.0;\(#,##0.0\);#,##0.0</c:formatCode>
                <c:ptCount val="3"/>
                <c:pt idx="0">
                  <c:v>3.8170678071492485</c:v>
                </c:pt>
                <c:pt idx="1">
                  <c:v>3.5475269137272409</c:v>
                </c:pt>
                <c:pt idx="2">
                  <c:v>3.2366318140681263</c:v>
                </c:pt>
              </c:numCache>
            </c:numRef>
          </c:val>
          <c:extLst>
            <c:ext xmlns:c16="http://schemas.microsoft.com/office/drawing/2014/chart" uri="{C3380CC4-5D6E-409C-BE32-E72D297353CC}">
              <c16:uniqueId val="{00000000-C571-294E-9D57-64E23E53EDFB}"/>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FSA!$AS$62:$AU$62</c:f>
              <c:numCache>
                <c:formatCode>#,##0.0;\(#,##0.0\);#,##0.0</c:formatCode>
                <c:ptCount val="3"/>
                <c:pt idx="0">
                  <c:v>2.2432469890371847</c:v>
                </c:pt>
                <c:pt idx="1">
                  <c:v>2.0107961023867098</c:v>
                </c:pt>
                <c:pt idx="2">
                  <c:v>2.4830447625977632</c:v>
                </c:pt>
              </c:numCache>
            </c:numRef>
          </c:val>
          <c:extLst>
            <c:ext xmlns:c16="http://schemas.microsoft.com/office/drawing/2014/chart" uri="{C3380CC4-5D6E-409C-BE32-E72D297353CC}">
              <c16:uniqueId val="{00000001-C571-294E-9D57-64E23E53EDFB}"/>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FSA!$AS$63:$AU$63</c:f>
              <c:numCache>
                <c:formatCode>#,##0.0;\(#,##0.0\);#,##0.0</c:formatCode>
                <c:ptCount val="3"/>
                <c:pt idx="0">
                  <c:v>3.5143664300971542</c:v>
                </c:pt>
                <c:pt idx="1">
                  <c:v>3.1069923907401225</c:v>
                </c:pt>
                <c:pt idx="2">
                  <c:v>2.5601285998419749</c:v>
                </c:pt>
              </c:numCache>
            </c:numRef>
          </c:val>
          <c:extLst>
            <c:ext xmlns:c16="http://schemas.microsoft.com/office/drawing/2014/chart" uri="{C3380CC4-5D6E-409C-BE32-E72D297353CC}">
              <c16:uniqueId val="{00000002-C571-294E-9D57-64E23E53EDFB}"/>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4"/>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PP&amp;E Turnover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84613525319382"/>
          <c:y val="5.7491273425533368E-2"/>
          <c:w val="0.79686259867419729"/>
          <c:h val="0.83694289639142461"/>
        </c:manualLayout>
      </c:layout>
      <c:barChart>
        <c:barDir val="col"/>
        <c:grouping val="clustered"/>
        <c:varyColors val="0"/>
        <c:ser>
          <c:idx val="0"/>
          <c:order val="0"/>
          <c:tx>
            <c:v>Microsoft</c:v>
          </c:tx>
          <c:spPr>
            <a:solidFill>
              <a:schemeClr val="tx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FSA!$AS$75:$AU$75</c:f>
              <c:numCache>
                <c:formatCode>#,##0.0;\(#,##0.0\);#,##0.0</c:formatCode>
                <c:ptCount val="3"/>
                <c:pt idx="0">
                  <c:v>2.5288389513108616</c:v>
                </c:pt>
                <c:pt idx="1">
                  <c:v>2.5157654542940118</c:v>
                </c:pt>
                <c:pt idx="2">
                  <c:v>2.0799936835218875</c:v>
                </c:pt>
              </c:numCache>
            </c:numRef>
          </c:val>
          <c:extLst>
            <c:ext xmlns:c16="http://schemas.microsoft.com/office/drawing/2014/chart" uri="{C3380CC4-5D6E-409C-BE32-E72D297353CC}">
              <c16:uniqueId val="{00000000-6D2F-1143-B1DE-C7C508E7A4D4}"/>
            </c:ext>
          </c:extLst>
        </c:ser>
        <c:ser>
          <c:idx val="1"/>
          <c:order val="1"/>
          <c:tx>
            <c:v>Alphabet</c:v>
          </c:tx>
          <c:spPr>
            <a:solidFill>
              <a:schemeClr val="accent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FSA!$AS$76:$AU$76</c:f>
              <c:numCache>
                <c:formatCode>#,##0.0;\(#,##0.0\);#,##0.0</c:formatCode>
                <c:ptCount val="3"/>
                <c:pt idx="0">
                  <c:v>3.3740518785520002</c:v>
                </c:pt>
                <c:pt idx="1">
                  <c:v>3.0667558151810534</c:v>
                </c:pt>
                <c:pt idx="2">
                  <c:v>2.9281134248451459</c:v>
                </c:pt>
              </c:numCache>
            </c:numRef>
          </c:val>
          <c:extLst>
            <c:ext xmlns:c16="http://schemas.microsoft.com/office/drawing/2014/chart" uri="{C3380CC4-5D6E-409C-BE32-E72D297353CC}">
              <c16:uniqueId val="{00000001-6D2F-1143-B1DE-C7C508E7A4D4}"/>
            </c:ext>
          </c:extLst>
        </c:ser>
        <c:ser>
          <c:idx val="2"/>
          <c:order val="2"/>
          <c:tx>
            <c:v>Amazon</c:v>
          </c:tx>
          <c:spPr>
            <a:solidFill>
              <a:schemeClr val="accent3">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FSA!$AH$52:$AJ$52</c:f>
              <c:numCache>
                <c:formatCode>General</c:formatCode>
                <c:ptCount val="3"/>
                <c:pt idx="0">
                  <c:v>2019</c:v>
                </c:pt>
                <c:pt idx="1">
                  <c:v>2020</c:v>
                </c:pt>
                <c:pt idx="2">
                  <c:v>2021</c:v>
                </c:pt>
              </c:numCache>
            </c:numRef>
          </c:cat>
          <c:val>
            <c:numRef>
              <c:f>FSA!$AS$77:$AU$77</c:f>
              <c:numCache>
                <c:formatCode>#,##0.0;\(#,##0.0\);#,##0.0</c:formatCode>
                <c:ptCount val="3"/>
                <c:pt idx="0">
                  <c:v>1.0970482394205803</c:v>
                </c:pt>
                <c:pt idx="1">
                  <c:v>1.0502274795268425</c:v>
                </c:pt>
                <c:pt idx="2">
                  <c:v>1.1357597739445826</c:v>
                </c:pt>
              </c:numCache>
            </c:numRef>
          </c:val>
          <c:extLst>
            <c:ext xmlns:c16="http://schemas.microsoft.com/office/drawing/2014/chart" uri="{C3380CC4-5D6E-409C-BE32-E72D297353CC}">
              <c16:uniqueId val="{00000002-6D2F-1143-B1DE-C7C508E7A4D4}"/>
            </c:ext>
          </c:extLst>
        </c:ser>
        <c:dLbls>
          <c:showLegendKey val="0"/>
          <c:showVal val="0"/>
          <c:showCatName val="0"/>
          <c:showSerName val="0"/>
          <c:showPercent val="0"/>
          <c:showBubbleSize val="0"/>
        </c:dLbls>
        <c:gapWidth val="219"/>
        <c:overlap val="-27"/>
        <c:axId val="249761680"/>
        <c:axId val="249776880"/>
      </c:barChart>
      <c:catAx>
        <c:axId val="249761680"/>
        <c:scaling>
          <c:orientation val="minMax"/>
        </c:scaling>
        <c:delete val="0"/>
        <c:axPos val="b"/>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76880"/>
        <c:crosses val="autoZero"/>
        <c:auto val="1"/>
        <c:lblAlgn val="ctr"/>
        <c:lblOffset val="100"/>
        <c:noMultiLvlLbl val="0"/>
      </c:catAx>
      <c:valAx>
        <c:axId val="249776880"/>
        <c:scaling>
          <c:orientation val="minMax"/>
          <c:max val="4"/>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Current</a:t>
                </a:r>
                <a:r>
                  <a:rPr lang="en-US" baseline="0"/>
                  <a:t> Ratio</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0" sourceLinked="1"/>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49761680"/>
        <c:crosses val="autoZero"/>
        <c:crossBetween val="between"/>
        <c:majorUnit val="1"/>
      </c:valAx>
      <c:spPr>
        <a:noFill/>
        <a:ln>
          <a:noFill/>
        </a:ln>
        <a:effectLst/>
      </c:spPr>
    </c:plotArea>
    <c:legend>
      <c:legendPos val="r"/>
      <c:layout>
        <c:manualLayout>
          <c:xMode val="edge"/>
          <c:yMode val="edge"/>
          <c:x val="0.84435811127609428"/>
          <c:y val="1.230321481982638E-2"/>
          <c:w val="0.13957016851467147"/>
          <c:h val="0.25312677165354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1</xdr:col>
      <xdr:colOff>7939</xdr:colOff>
      <xdr:row>0</xdr:row>
      <xdr:rowOff>166687</xdr:rowOff>
    </xdr:from>
    <xdr:to>
      <xdr:col>7</xdr:col>
      <xdr:colOff>817563</xdr:colOff>
      <xdr:row>13</xdr:row>
      <xdr:rowOff>158750</xdr:rowOff>
    </xdr:to>
    <xdr:sp macro="" textlink="">
      <xdr:nvSpPr>
        <xdr:cNvPr id="2" name="TextBox 1">
          <a:extLst>
            <a:ext uri="{FF2B5EF4-FFF2-40B4-BE49-F238E27FC236}">
              <a16:creationId xmlns:a16="http://schemas.microsoft.com/office/drawing/2014/main" id="{C9C0707B-038B-104B-8D4D-FFF94B08F1C6}"/>
            </a:ext>
          </a:extLst>
        </xdr:cNvPr>
        <xdr:cNvSpPr txBox="1"/>
      </xdr:nvSpPr>
      <xdr:spPr>
        <a:xfrm>
          <a:off x="223839" y="166687"/>
          <a:ext cx="5762624" cy="21383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Arial" panose="020B0604020202020204" pitchFamily="34" charset="0"/>
              <a:cs typeface="Arial" panose="020B0604020202020204" pitchFamily="34" charset="0"/>
            </a:rPr>
            <a:t>Copyright</a:t>
          </a:r>
          <a:r>
            <a:rPr lang="en-US" sz="1000" baseline="0">
              <a:latin typeface="Arial" panose="020B0604020202020204" pitchFamily="34" charset="0"/>
              <a:cs typeface="Arial" panose="020B0604020202020204" pitchFamily="34" charset="0"/>
            </a:rPr>
            <a:t> © 2021 Michael R. Roberts. </a:t>
          </a:r>
          <a:r>
            <a:rPr lang="en-US" sz="1000">
              <a:solidFill>
                <a:schemeClr val="dk1"/>
              </a:solidFill>
              <a:effectLst/>
              <a:latin typeface="Arial" panose="020B0604020202020204" pitchFamily="34" charset="0"/>
              <a:ea typeface="+mn-ea"/>
              <a:cs typeface="Arial" panose="020B0604020202020204" pitchFamily="34" charset="0"/>
            </a:rPr>
            <a:t>All rights reserved. No part of this book may be re-</a:t>
          </a:r>
        </a:p>
        <a:p>
          <a:r>
            <a:rPr lang="en-US" sz="1000">
              <a:solidFill>
                <a:schemeClr val="dk1"/>
              </a:solidFill>
              <a:effectLst/>
              <a:latin typeface="Arial" panose="020B0604020202020204" pitchFamily="34" charset="0"/>
              <a:ea typeface="+mn-ea"/>
              <a:cs typeface="Arial" panose="020B0604020202020204" pitchFamily="34" charset="0"/>
            </a:rPr>
            <a:t>produced, distributed, or transmitted in any form or by any means, including photocopying,</a:t>
          </a:r>
        </a:p>
        <a:p>
          <a:r>
            <a:rPr lang="en-US" sz="1000">
              <a:solidFill>
                <a:schemeClr val="dk1"/>
              </a:solidFill>
              <a:effectLst/>
              <a:latin typeface="Arial" panose="020B0604020202020204" pitchFamily="34" charset="0"/>
              <a:ea typeface="+mn-ea"/>
              <a:cs typeface="Arial" panose="020B0604020202020204" pitchFamily="34" charset="0"/>
            </a:rPr>
            <a:t>recording, or other electronic or mechanical methods, without the prior written permission</a:t>
          </a:r>
        </a:p>
        <a:p>
          <a:r>
            <a:rPr lang="en-US" sz="1000">
              <a:solidFill>
                <a:schemeClr val="dk1"/>
              </a:solidFill>
              <a:effectLst/>
              <a:latin typeface="Arial" panose="020B0604020202020204" pitchFamily="34" charset="0"/>
              <a:ea typeface="+mn-ea"/>
              <a:cs typeface="Arial" panose="020B0604020202020204" pitchFamily="34" charset="0"/>
            </a:rPr>
            <a:t>of the author. For permission requests, contact the author at the address below.</a:t>
          </a: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Michael R. Roberts</a:t>
          </a:r>
        </a:p>
        <a:p>
          <a:r>
            <a:rPr lang="en-US" sz="1000">
              <a:solidFill>
                <a:schemeClr val="dk1"/>
              </a:solidFill>
              <a:effectLst/>
              <a:latin typeface="Arial" panose="020B0604020202020204" pitchFamily="34" charset="0"/>
              <a:ea typeface="+mn-ea"/>
              <a:cs typeface="Arial" panose="020B0604020202020204" pitchFamily="34" charset="0"/>
            </a:rPr>
            <a:t>The Wharton School</a:t>
          </a:r>
        </a:p>
        <a:p>
          <a:r>
            <a:rPr lang="en-US" sz="1000">
              <a:solidFill>
                <a:schemeClr val="dk1"/>
              </a:solidFill>
              <a:effectLst/>
              <a:latin typeface="Arial" panose="020B0604020202020204" pitchFamily="34" charset="0"/>
              <a:ea typeface="+mn-ea"/>
              <a:cs typeface="Arial" panose="020B0604020202020204" pitchFamily="34" charset="0"/>
            </a:rPr>
            <a:t>University of Pennsylvania</a:t>
          </a:r>
        </a:p>
        <a:p>
          <a:r>
            <a:rPr lang="en-US" sz="1000">
              <a:solidFill>
                <a:schemeClr val="dk1"/>
              </a:solidFill>
              <a:effectLst/>
              <a:latin typeface="Arial" panose="020B0604020202020204" pitchFamily="34" charset="0"/>
              <a:ea typeface="+mn-ea"/>
              <a:cs typeface="Arial" panose="020B0604020202020204" pitchFamily="34" charset="0"/>
            </a:rPr>
            <a:t>3620 Locust Walk, Suite 2400</a:t>
          </a:r>
        </a:p>
        <a:p>
          <a:r>
            <a:rPr lang="en-US" sz="1000">
              <a:solidFill>
                <a:schemeClr val="dk1"/>
              </a:solidFill>
              <a:effectLst/>
              <a:latin typeface="Arial" panose="020B0604020202020204" pitchFamily="34" charset="0"/>
              <a:ea typeface="+mn-ea"/>
              <a:cs typeface="Arial" panose="020B0604020202020204" pitchFamily="34" charset="0"/>
            </a:rPr>
            <a:t>Philadelphia, PA 19104</a:t>
          </a:r>
        </a:p>
        <a:p>
          <a:r>
            <a:rPr lang="en-US" sz="1000">
              <a:solidFill>
                <a:schemeClr val="dk1"/>
              </a:solidFill>
              <a:effectLst/>
              <a:latin typeface="Arial" panose="020B0604020202020204" pitchFamily="34" charset="0"/>
              <a:ea typeface="+mn-ea"/>
              <a:cs typeface="Arial" panose="020B0604020202020204" pitchFamily="34" charset="0"/>
            </a:rPr>
            <a:t>Email: mrrobert@wharton.upenn.edu</a:t>
          </a:r>
        </a:p>
        <a:p>
          <a:r>
            <a:rPr lang="en-US" sz="1000">
              <a:solidFill>
                <a:schemeClr val="dk1"/>
              </a:solidFill>
              <a:effectLst/>
              <a:latin typeface="Arial" panose="020B0604020202020204" pitchFamily="34" charset="0"/>
              <a:ea typeface="+mn-ea"/>
              <a:cs typeface="Arial" panose="020B0604020202020204" pitchFamily="34" charset="0"/>
            </a:rPr>
            <a:t>Phone: (215) 573-9780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8466</xdr:colOff>
      <xdr:row>3</xdr:row>
      <xdr:rowOff>0</xdr:rowOff>
    </xdr:from>
    <xdr:to>
      <xdr:col>53</xdr:col>
      <xdr:colOff>533399</xdr:colOff>
      <xdr:row>18</xdr:row>
      <xdr:rowOff>0</xdr:rowOff>
    </xdr:to>
    <xdr:graphicFrame macro="">
      <xdr:nvGraphicFramePr>
        <xdr:cNvPr id="2" name="Chart 1">
          <a:extLst>
            <a:ext uri="{FF2B5EF4-FFF2-40B4-BE49-F238E27FC236}">
              <a16:creationId xmlns:a16="http://schemas.microsoft.com/office/drawing/2014/main" id="{2F880E48-717D-AF17-08B2-3CAEDE4083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54</xdr:col>
      <xdr:colOff>0</xdr:colOff>
      <xdr:row>3</xdr:row>
      <xdr:rowOff>0</xdr:rowOff>
    </xdr:from>
    <xdr:to>
      <xdr:col>59</xdr:col>
      <xdr:colOff>524933</xdr:colOff>
      <xdr:row>18</xdr:row>
      <xdr:rowOff>0</xdr:rowOff>
    </xdr:to>
    <xdr:graphicFrame macro="">
      <xdr:nvGraphicFramePr>
        <xdr:cNvPr id="5" name="Chart 4">
          <a:extLst>
            <a:ext uri="{FF2B5EF4-FFF2-40B4-BE49-F238E27FC236}">
              <a16:creationId xmlns:a16="http://schemas.microsoft.com/office/drawing/2014/main" id="{13C82AE7-440C-FF4E-8D13-EB89ABB8E2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60</xdr:col>
      <xdr:colOff>0</xdr:colOff>
      <xdr:row>3</xdr:row>
      <xdr:rowOff>0</xdr:rowOff>
    </xdr:from>
    <xdr:to>
      <xdr:col>65</xdr:col>
      <xdr:colOff>524933</xdr:colOff>
      <xdr:row>18</xdr:row>
      <xdr:rowOff>0</xdr:rowOff>
    </xdr:to>
    <xdr:graphicFrame macro="">
      <xdr:nvGraphicFramePr>
        <xdr:cNvPr id="6" name="Chart 5">
          <a:extLst>
            <a:ext uri="{FF2B5EF4-FFF2-40B4-BE49-F238E27FC236}">
              <a16:creationId xmlns:a16="http://schemas.microsoft.com/office/drawing/2014/main" id="{3A1A6517-09F7-3641-AE60-AE9F0BF707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48</xdr:col>
      <xdr:colOff>0</xdr:colOff>
      <xdr:row>20</xdr:row>
      <xdr:rowOff>0</xdr:rowOff>
    </xdr:from>
    <xdr:to>
      <xdr:col>53</xdr:col>
      <xdr:colOff>524933</xdr:colOff>
      <xdr:row>35</xdr:row>
      <xdr:rowOff>0</xdr:rowOff>
    </xdr:to>
    <xdr:graphicFrame macro="">
      <xdr:nvGraphicFramePr>
        <xdr:cNvPr id="7" name="Chart 6">
          <a:extLst>
            <a:ext uri="{FF2B5EF4-FFF2-40B4-BE49-F238E27FC236}">
              <a16:creationId xmlns:a16="http://schemas.microsoft.com/office/drawing/2014/main" id="{EF8D2C21-22F0-B54B-868B-3ABD7C06C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54</xdr:col>
      <xdr:colOff>0</xdr:colOff>
      <xdr:row>20</xdr:row>
      <xdr:rowOff>0</xdr:rowOff>
    </xdr:from>
    <xdr:to>
      <xdr:col>59</xdr:col>
      <xdr:colOff>524933</xdr:colOff>
      <xdr:row>35</xdr:row>
      <xdr:rowOff>0</xdr:rowOff>
    </xdr:to>
    <xdr:graphicFrame macro="">
      <xdr:nvGraphicFramePr>
        <xdr:cNvPr id="8" name="Chart 7">
          <a:extLst>
            <a:ext uri="{FF2B5EF4-FFF2-40B4-BE49-F238E27FC236}">
              <a16:creationId xmlns:a16="http://schemas.microsoft.com/office/drawing/2014/main" id="{5874D23F-838A-194F-88C8-6C755AACC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48</xdr:col>
      <xdr:colOff>0</xdr:colOff>
      <xdr:row>37</xdr:row>
      <xdr:rowOff>0</xdr:rowOff>
    </xdr:from>
    <xdr:to>
      <xdr:col>53</xdr:col>
      <xdr:colOff>524933</xdr:colOff>
      <xdr:row>52</xdr:row>
      <xdr:rowOff>0</xdr:rowOff>
    </xdr:to>
    <xdr:graphicFrame macro="">
      <xdr:nvGraphicFramePr>
        <xdr:cNvPr id="9" name="Chart 8">
          <a:extLst>
            <a:ext uri="{FF2B5EF4-FFF2-40B4-BE49-F238E27FC236}">
              <a16:creationId xmlns:a16="http://schemas.microsoft.com/office/drawing/2014/main" id="{E3FA1DC8-12DB-704D-BEF0-F41D10435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48</xdr:col>
      <xdr:colOff>0</xdr:colOff>
      <xdr:row>54</xdr:row>
      <xdr:rowOff>0</xdr:rowOff>
    </xdr:from>
    <xdr:to>
      <xdr:col>53</xdr:col>
      <xdr:colOff>524933</xdr:colOff>
      <xdr:row>70</xdr:row>
      <xdr:rowOff>0</xdr:rowOff>
    </xdr:to>
    <xdr:graphicFrame macro="">
      <xdr:nvGraphicFramePr>
        <xdr:cNvPr id="10" name="Chart 9">
          <a:extLst>
            <a:ext uri="{FF2B5EF4-FFF2-40B4-BE49-F238E27FC236}">
              <a16:creationId xmlns:a16="http://schemas.microsoft.com/office/drawing/2014/main" id="{46C436C3-831A-E545-808E-D925A2BCCF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54</xdr:col>
      <xdr:colOff>0</xdr:colOff>
      <xdr:row>54</xdr:row>
      <xdr:rowOff>0</xdr:rowOff>
    </xdr:from>
    <xdr:to>
      <xdr:col>59</xdr:col>
      <xdr:colOff>524933</xdr:colOff>
      <xdr:row>70</xdr:row>
      <xdr:rowOff>0</xdr:rowOff>
    </xdr:to>
    <xdr:graphicFrame macro="">
      <xdr:nvGraphicFramePr>
        <xdr:cNvPr id="11" name="Chart 10">
          <a:extLst>
            <a:ext uri="{FF2B5EF4-FFF2-40B4-BE49-F238E27FC236}">
              <a16:creationId xmlns:a16="http://schemas.microsoft.com/office/drawing/2014/main" id="{107DB25A-D6EF-6449-84D2-89D93BF519B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48</xdr:col>
      <xdr:colOff>0</xdr:colOff>
      <xdr:row>72</xdr:row>
      <xdr:rowOff>0</xdr:rowOff>
    </xdr:from>
    <xdr:to>
      <xdr:col>53</xdr:col>
      <xdr:colOff>524933</xdr:colOff>
      <xdr:row>88</xdr:row>
      <xdr:rowOff>0</xdr:rowOff>
    </xdr:to>
    <xdr:graphicFrame macro="">
      <xdr:nvGraphicFramePr>
        <xdr:cNvPr id="12" name="Chart 11">
          <a:extLst>
            <a:ext uri="{FF2B5EF4-FFF2-40B4-BE49-F238E27FC236}">
              <a16:creationId xmlns:a16="http://schemas.microsoft.com/office/drawing/2014/main" id="{1ADFE5CC-E149-0846-8ED6-B6471A537E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54</xdr:col>
      <xdr:colOff>0</xdr:colOff>
      <xdr:row>72</xdr:row>
      <xdr:rowOff>0</xdr:rowOff>
    </xdr:from>
    <xdr:to>
      <xdr:col>59</xdr:col>
      <xdr:colOff>524933</xdr:colOff>
      <xdr:row>88</xdr:row>
      <xdr:rowOff>0</xdr:rowOff>
    </xdr:to>
    <xdr:graphicFrame macro="">
      <xdr:nvGraphicFramePr>
        <xdr:cNvPr id="13" name="Chart 12">
          <a:extLst>
            <a:ext uri="{FF2B5EF4-FFF2-40B4-BE49-F238E27FC236}">
              <a16:creationId xmlns:a16="http://schemas.microsoft.com/office/drawing/2014/main" id="{76F29627-844E-584F-BBFB-F9E17FA382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48</xdr:col>
      <xdr:colOff>0</xdr:colOff>
      <xdr:row>90</xdr:row>
      <xdr:rowOff>0</xdr:rowOff>
    </xdr:from>
    <xdr:to>
      <xdr:col>53</xdr:col>
      <xdr:colOff>524933</xdr:colOff>
      <xdr:row>106</xdr:row>
      <xdr:rowOff>0</xdr:rowOff>
    </xdr:to>
    <xdr:graphicFrame macro="">
      <xdr:nvGraphicFramePr>
        <xdr:cNvPr id="14" name="Chart 13">
          <a:extLst>
            <a:ext uri="{FF2B5EF4-FFF2-40B4-BE49-F238E27FC236}">
              <a16:creationId xmlns:a16="http://schemas.microsoft.com/office/drawing/2014/main" id="{B8DFA0D0-BD06-5449-9F6B-C3E7F1B255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54</xdr:col>
      <xdr:colOff>0</xdr:colOff>
      <xdr:row>90</xdr:row>
      <xdr:rowOff>0</xdr:rowOff>
    </xdr:from>
    <xdr:to>
      <xdr:col>59</xdr:col>
      <xdr:colOff>524933</xdr:colOff>
      <xdr:row>106</xdr:row>
      <xdr:rowOff>0</xdr:rowOff>
    </xdr:to>
    <xdr:graphicFrame macro="">
      <xdr:nvGraphicFramePr>
        <xdr:cNvPr id="15" name="Chart 14">
          <a:extLst>
            <a:ext uri="{FF2B5EF4-FFF2-40B4-BE49-F238E27FC236}">
              <a16:creationId xmlns:a16="http://schemas.microsoft.com/office/drawing/2014/main" id="{421B6FF7-E2C9-8342-9014-096E4D6C5E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60</xdr:col>
      <xdr:colOff>0</xdr:colOff>
      <xdr:row>90</xdr:row>
      <xdr:rowOff>0</xdr:rowOff>
    </xdr:from>
    <xdr:to>
      <xdr:col>65</xdr:col>
      <xdr:colOff>524933</xdr:colOff>
      <xdr:row>106</xdr:row>
      <xdr:rowOff>0</xdr:rowOff>
    </xdr:to>
    <xdr:graphicFrame macro="">
      <xdr:nvGraphicFramePr>
        <xdr:cNvPr id="16" name="Chart 15">
          <a:extLst>
            <a:ext uri="{FF2B5EF4-FFF2-40B4-BE49-F238E27FC236}">
              <a16:creationId xmlns:a16="http://schemas.microsoft.com/office/drawing/2014/main" id="{4617A0DD-91AE-5B48-A684-E20B96FDD7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66</xdr:col>
      <xdr:colOff>0</xdr:colOff>
      <xdr:row>90</xdr:row>
      <xdr:rowOff>0</xdr:rowOff>
    </xdr:from>
    <xdr:to>
      <xdr:col>71</xdr:col>
      <xdr:colOff>524933</xdr:colOff>
      <xdr:row>106</xdr:row>
      <xdr:rowOff>0</xdr:rowOff>
    </xdr:to>
    <xdr:graphicFrame macro="">
      <xdr:nvGraphicFramePr>
        <xdr:cNvPr id="17" name="Chart 16">
          <a:extLst>
            <a:ext uri="{FF2B5EF4-FFF2-40B4-BE49-F238E27FC236}">
              <a16:creationId xmlns:a16="http://schemas.microsoft.com/office/drawing/2014/main" id="{6BE7B1C8-789C-D84C-90C3-3D0101F090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48</xdr:col>
      <xdr:colOff>0</xdr:colOff>
      <xdr:row>109</xdr:row>
      <xdr:rowOff>0</xdr:rowOff>
    </xdr:from>
    <xdr:to>
      <xdr:col>53</xdr:col>
      <xdr:colOff>524933</xdr:colOff>
      <xdr:row>124</xdr:row>
      <xdr:rowOff>169333</xdr:rowOff>
    </xdr:to>
    <xdr:graphicFrame macro="">
      <xdr:nvGraphicFramePr>
        <xdr:cNvPr id="18" name="Chart 17">
          <a:extLst>
            <a:ext uri="{FF2B5EF4-FFF2-40B4-BE49-F238E27FC236}">
              <a16:creationId xmlns:a16="http://schemas.microsoft.com/office/drawing/2014/main" id="{C047F04C-D570-A749-A427-B42C634FF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54</xdr:col>
      <xdr:colOff>0</xdr:colOff>
      <xdr:row>109</xdr:row>
      <xdr:rowOff>0</xdr:rowOff>
    </xdr:from>
    <xdr:to>
      <xdr:col>59</xdr:col>
      <xdr:colOff>524933</xdr:colOff>
      <xdr:row>124</xdr:row>
      <xdr:rowOff>169333</xdr:rowOff>
    </xdr:to>
    <xdr:graphicFrame macro="">
      <xdr:nvGraphicFramePr>
        <xdr:cNvPr id="19" name="Chart 18">
          <a:extLst>
            <a:ext uri="{FF2B5EF4-FFF2-40B4-BE49-F238E27FC236}">
              <a16:creationId xmlns:a16="http://schemas.microsoft.com/office/drawing/2014/main" id="{CF7DF455-2892-5B40-9A3B-E31616E819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60</xdr:col>
      <xdr:colOff>0</xdr:colOff>
      <xdr:row>109</xdr:row>
      <xdr:rowOff>0</xdr:rowOff>
    </xdr:from>
    <xdr:to>
      <xdr:col>65</xdr:col>
      <xdr:colOff>524933</xdr:colOff>
      <xdr:row>124</xdr:row>
      <xdr:rowOff>169333</xdr:rowOff>
    </xdr:to>
    <xdr:graphicFrame macro="">
      <xdr:nvGraphicFramePr>
        <xdr:cNvPr id="20" name="Chart 19">
          <a:extLst>
            <a:ext uri="{FF2B5EF4-FFF2-40B4-BE49-F238E27FC236}">
              <a16:creationId xmlns:a16="http://schemas.microsoft.com/office/drawing/2014/main" id="{7D245CC5-B000-C84A-AEBD-ED0B86AAD0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54</xdr:col>
      <xdr:colOff>8466</xdr:colOff>
      <xdr:row>128</xdr:row>
      <xdr:rowOff>0</xdr:rowOff>
    </xdr:from>
    <xdr:to>
      <xdr:col>59</xdr:col>
      <xdr:colOff>533399</xdr:colOff>
      <xdr:row>144</xdr:row>
      <xdr:rowOff>0</xdr:rowOff>
    </xdr:to>
    <xdr:graphicFrame macro="">
      <xdr:nvGraphicFramePr>
        <xdr:cNvPr id="21" name="Chart 20">
          <a:extLst>
            <a:ext uri="{FF2B5EF4-FFF2-40B4-BE49-F238E27FC236}">
              <a16:creationId xmlns:a16="http://schemas.microsoft.com/office/drawing/2014/main" id="{06BACCB7-62D4-8F41-BB8E-7E0A8C1BEF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48</xdr:col>
      <xdr:colOff>0</xdr:colOff>
      <xdr:row>128</xdr:row>
      <xdr:rowOff>0</xdr:rowOff>
    </xdr:from>
    <xdr:to>
      <xdr:col>53</xdr:col>
      <xdr:colOff>524933</xdr:colOff>
      <xdr:row>144</xdr:row>
      <xdr:rowOff>0</xdr:rowOff>
    </xdr:to>
    <xdr:graphicFrame macro="">
      <xdr:nvGraphicFramePr>
        <xdr:cNvPr id="22" name="Chart 21">
          <a:extLst>
            <a:ext uri="{FF2B5EF4-FFF2-40B4-BE49-F238E27FC236}">
              <a16:creationId xmlns:a16="http://schemas.microsoft.com/office/drawing/2014/main" id="{31F1AA28-E987-0C49-883D-60F1481619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48</xdr:col>
      <xdr:colOff>12700</xdr:colOff>
      <xdr:row>146</xdr:row>
      <xdr:rowOff>12701</xdr:rowOff>
    </xdr:from>
    <xdr:to>
      <xdr:col>53</xdr:col>
      <xdr:colOff>436034</xdr:colOff>
      <xdr:row>162</xdr:row>
      <xdr:rowOff>46568</xdr:rowOff>
    </xdr:to>
    <xdr:graphicFrame macro="">
      <xdr:nvGraphicFramePr>
        <xdr:cNvPr id="23" name="Chart 22">
          <a:extLst>
            <a:ext uri="{FF2B5EF4-FFF2-40B4-BE49-F238E27FC236}">
              <a16:creationId xmlns:a16="http://schemas.microsoft.com/office/drawing/2014/main" id="{11D4B88E-CD2D-1AF1-B8FB-2C77747F67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0.24275</cdr:x>
      <cdr:y>0.16875</cdr:y>
    </cdr:from>
    <cdr:to>
      <cdr:x>0.33152</cdr:x>
      <cdr:y>0.25937</cdr:y>
    </cdr:to>
    <cdr:sp macro="" textlink="">
      <cdr:nvSpPr>
        <cdr:cNvPr id="2" name="TextBox 1">
          <a:extLst xmlns:a="http://schemas.openxmlformats.org/drawingml/2006/main">
            <a:ext uri="{FF2B5EF4-FFF2-40B4-BE49-F238E27FC236}">
              <a16:creationId xmlns:a16="http://schemas.microsoft.com/office/drawing/2014/main" id="{D78D088E-59FB-430F-6337-95BDB2E6F63E}"/>
            </a:ext>
          </a:extLst>
        </cdr:cNvPr>
        <cdr:cNvSpPr txBox="1"/>
      </cdr:nvSpPr>
      <cdr:spPr>
        <a:xfrm xmlns:a="http://schemas.openxmlformats.org/drawingml/2006/main">
          <a:off x="1134533" y="457200"/>
          <a:ext cx="414867" cy="245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0">
              <a:solidFill>
                <a:schemeClr val="tx1">
                  <a:lumMod val="65000"/>
                  <a:lumOff val="35000"/>
                </a:schemeClr>
              </a:solidFill>
            </a:rPr>
            <a:t>2019</a:t>
          </a:r>
        </a:p>
      </cdr:txBody>
    </cdr:sp>
  </cdr:relSizeAnchor>
  <cdr:relSizeAnchor xmlns:cdr="http://schemas.openxmlformats.org/drawingml/2006/chartDrawing">
    <cdr:from>
      <cdr:x>0.50362</cdr:x>
      <cdr:y>0.16875</cdr:y>
    </cdr:from>
    <cdr:to>
      <cdr:x>0.59239</cdr:x>
      <cdr:y>0.25937</cdr:y>
    </cdr:to>
    <cdr:sp macro="" textlink="">
      <cdr:nvSpPr>
        <cdr:cNvPr id="3" name="TextBox 1">
          <a:extLst xmlns:a="http://schemas.openxmlformats.org/drawingml/2006/main">
            <a:ext uri="{FF2B5EF4-FFF2-40B4-BE49-F238E27FC236}">
              <a16:creationId xmlns:a16="http://schemas.microsoft.com/office/drawing/2014/main" id="{D6175E8F-9B86-4840-E145-559D7E0A0FF9}"/>
            </a:ext>
          </a:extLst>
        </cdr:cNvPr>
        <cdr:cNvSpPr txBox="1"/>
      </cdr:nvSpPr>
      <cdr:spPr>
        <a:xfrm xmlns:a="http://schemas.openxmlformats.org/drawingml/2006/main">
          <a:off x="2353734" y="457200"/>
          <a:ext cx="414867" cy="245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tx1">
                  <a:lumMod val="65000"/>
                  <a:lumOff val="35000"/>
                </a:schemeClr>
              </a:solidFill>
            </a:rPr>
            <a:t>2020</a:t>
          </a:r>
        </a:p>
      </cdr:txBody>
    </cdr:sp>
  </cdr:relSizeAnchor>
  <cdr:relSizeAnchor xmlns:cdr="http://schemas.openxmlformats.org/drawingml/2006/chartDrawing">
    <cdr:from>
      <cdr:x>0.76993</cdr:x>
      <cdr:y>0.16875</cdr:y>
    </cdr:from>
    <cdr:to>
      <cdr:x>0.8587</cdr:x>
      <cdr:y>0.25937</cdr:y>
    </cdr:to>
    <cdr:sp macro="" textlink="">
      <cdr:nvSpPr>
        <cdr:cNvPr id="4" name="TextBox 1">
          <a:extLst xmlns:a="http://schemas.openxmlformats.org/drawingml/2006/main">
            <a:ext uri="{FF2B5EF4-FFF2-40B4-BE49-F238E27FC236}">
              <a16:creationId xmlns:a16="http://schemas.microsoft.com/office/drawing/2014/main" id="{D6175E8F-9B86-4840-E145-559D7E0A0FF9}"/>
            </a:ext>
          </a:extLst>
        </cdr:cNvPr>
        <cdr:cNvSpPr txBox="1"/>
      </cdr:nvSpPr>
      <cdr:spPr>
        <a:xfrm xmlns:a="http://schemas.openxmlformats.org/drawingml/2006/main">
          <a:off x="3598334" y="457200"/>
          <a:ext cx="414867" cy="245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tx1">
                  <a:lumMod val="65000"/>
                  <a:lumOff val="35000"/>
                </a:schemeClr>
              </a:solidFill>
            </a:rPr>
            <a:t>2021</a:t>
          </a:r>
        </a:p>
      </cdr:txBody>
    </cdr:sp>
  </cdr:relSizeAnchor>
</c:userShapes>
</file>

<file path=xl/drawings/drawing4.xml><?xml version="1.0" encoding="utf-8"?>
<c:userShapes xmlns:c="http://schemas.openxmlformats.org/drawingml/2006/chart">
  <cdr:relSizeAnchor xmlns:cdr="http://schemas.openxmlformats.org/drawingml/2006/chartDrawing">
    <cdr:from>
      <cdr:x>0.23913</cdr:x>
      <cdr:y>0.17188</cdr:y>
    </cdr:from>
    <cdr:to>
      <cdr:x>0.3279</cdr:x>
      <cdr:y>0.2625</cdr:y>
    </cdr:to>
    <cdr:sp macro="" textlink="">
      <cdr:nvSpPr>
        <cdr:cNvPr id="2" name="TextBox 1">
          <a:extLst xmlns:a="http://schemas.openxmlformats.org/drawingml/2006/main">
            <a:ext uri="{FF2B5EF4-FFF2-40B4-BE49-F238E27FC236}">
              <a16:creationId xmlns:a16="http://schemas.microsoft.com/office/drawing/2014/main" id="{486C2E4B-5AA1-21AE-AC69-A1047FCE3528}"/>
            </a:ext>
          </a:extLst>
        </cdr:cNvPr>
        <cdr:cNvSpPr txBox="1"/>
      </cdr:nvSpPr>
      <cdr:spPr>
        <a:xfrm xmlns:a="http://schemas.openxmlformats.org/drawingml/2006/main">
          <a:off x="1117600" y="465667"/>
          <a:ext cx="414867" cy="245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0">
              <a:solidFill>
                <a:schemeClr val="tx1">
                  <a:lumMod val="65000"/>
                  <a:lumOff val="35000"/>
                </a:schemeClr>
              </a:solidFill>
            </a:rPr>
            <a:t>2019</a:t>
          </a:r>
        </a:p>
      </cdr:txBody>
    </cdr:sp>
  </cdr:relSizeAnchor>
  <cdr:relSizeAnchor xmlns:cdr="http://schemas.openxmlformats.org/drawingml/2006/chartDrawing">
    <cdr:from>
      <cdr:x>0.5</cdr:x>
      <cdr:y>0.17188</cdr:y>
    </cdr:from>
    <cdr:to>
      <cdr:x>0.58877</cdr:x>
      <cdr:y>0.2625</cdr:y>
    </cdr:to>
    <cdr:sp macro="" textlink="">
      <cdr:nvSpPr>
        <cdr:cNvPr id="3" name="TextBox 1">
          <a:extLst xmlns:a="http://schemas.openxmlformats.org/drawingml/2006/main">
            <a:ext uri="{FF2B5EF4-FFF2-40B4-BE49-F238E27FC236}">
              <a16:creationId xmlns:a16="http://schemas.microsoft.com/office/drawing/2014/main" id="{5B819128-EB62-841A-1145-36161473610F}"/>
            </a:ext>
          </a:extLst>
        </cdr:cNvPr>
        <cdr:cNvSpPr txBox="1"/>
      </cdr:nvSpPr>
      <cdr:spPr>
        <a:xfrm xmlns:a="http://schemas.openxmlformats.org/drawingml/2006/main">
          <a:off x="2336801" y="465667"/>
          <a:ext cx="414867" cy="245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tx1">
                  <a:lumMod val="65000"/>
                  <a:lumOff val="35000"/>
                </a:schemeClr>
              </a:solidFill>
            </a:rPr>
            <a:t>2020</a:t>
          </a:r>
        </a:p>
      </cdr:txBody>
    </cdr:sp>
  </cdr:relSizeAnchor>
  <cdr:relSizeAnchor xmlns:cdr="http://schemas.openxmlformats.org/drawingml/2006/chartDrawing">
    <cdr:from>
      <cdr:x>0.7663</cdr:x>
      <cdr:y>0.17188</cdr:y>
    </cdr:from>
    <cdr:to>
      <cdr:x>0.85507</cdr:x>
      <cdr:y>0.2625</cdr:y>
    </cdr:to>
    <cdr:sp macro="" textlink="">
      <cdr:nvSpPr>
        <cdr:cNvPr id="4" name="TextBox 1">
          <a:extLst xmlns:a="http://schemas.openxmlformats.org/drawingml/2006/main">
            <a:ext uri="{FF2B5EF4-FFF2-40B4-BE49-F238E27FC236}">
              <a16:creationId xmlns:a16="http://schemas.microsoft.com/office/drawing/2014/main" id="{25B54FAE-4EEF-0DD1-9439-C4360616A060}"/>
            </a:ext>
          </a:extLst>
        </cdr:cNvPr>
        <cdr:cNvSpPr txBox="1"/>
      </cdr:nvSpPr>
      <cdr:spPr>
        <a:xfrm xmlns:a="http://schemas.openxmlformats.org/drawingml/2006/main">
          <a:off x="3581401" y="465667"/>
          <a:ext cx="414867" cy="245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a:solidFill>
                <a:schemeClr val="tx1">
                  <a:lumMod val="65000"/>
                  <a:lumOff val="35000"/>
                </a:schemeClr>
              </a:solidFill>
            </a:rPr>
            <a:t>2021</a:t>
          </a:r>
        </a:p>
      </cdr:txBody>
    </cdr:sp>
  </cdr:relSizeAnchor>
</c:userShapes>
</file>

<file path=xl/drawings/drawing5.xml><?xml version="1.0" encoding="utf-8"?>
<c:userShapes xmlns:c="http://schemas.openxmlformats.org/drawingml/2006/chart">
  <cdr:relSizeAnchor xmlns:cdr="http://schemas.openxmlformats.org/drawingml/2006/chartDrawing">
    <cdr:from>
      <cdr:x>0.19384</cdr:x>
      <cdr:y>0.16719</cdr:y>
    </cdr:from>
    <cdr:to>
      <cdr:x>0.35417</cdr:x>
      <cdr:y>0.20937</cdr:y>
    </cdr:to>
    <cdr:sp macro="" textlink="">
      <cdr:nvSpPr>
        <cdr:cNvPr id="2" name="Left Brace 1">
          <a:extLst xmlns:a="http://schemas.openxmlformats.org/drawingml/2006/main">
            <a:ext uri="{FF2B5EF4-FFF2-40B4-BE49-F238E27FC236}">
              <a16:creationId xmlns:a16="http://schemas.microsoft.com/office/drawing/2014/main" id="{2D367F02-B879-66AE-2952-11B12980D267}"/>
            </a:ext>
          </a:extLst>
        </cdr:cNvPr>
        <cdr:cNvSpPr/>
      </cdr:nvSpPr>
      <cdr:spPr bwMode="auto">
        <a:xfrm xmlns:a="http://schemas.openxmlformats.org/drawingml/2006/main" rot="5400000">
          <a:off x="1223433" y="135465"/>
          <a:ext cx="114299" cy="749301"/>
        </a:xfrm>
        <a:prstGeom xmlns:a="http://schemas.openxmlformats.org/drawingml/2006/main" prst="leftBrac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cdr:spPr>
      <cdr:txBody>
        <a:bodyPr xmlns:a="http://schemas.openxmlformats.org/drawingml/2006/main" vertOverflow="clip" wrap="square" lIns="18288" tIns="0" rIns="0" bIns="0" upright="1"/>
        <a:lstStyle xmlns:a="http://schemas.openxmlformats.org/drawingml/2006/main"/>
        <a:p xmlns:a="http://schemas.openxmlformats.org/drawingml/2006/main">
          <a:endParaRPr lang="en-US"/>
        </a:p>
      </cdr:txBody>
    </cdr:sp>
  </cdr:relSizeAnchor>
  <cdr:relSizeAnchor xmlns:cdr="http://schemas.openxmlformats.org/drawingml/2006/chartDrawing">
    <cdr:from>
      <cdr:x>0.18478</cdr:x>
      <cdr:y>0.1</cdr:y>
    </cdr:from>
    <cdr:to>
      <cdr:x>0.3587</cdr:x>
      <cdr:y>0.17812</cdr:y>
    </cdr:to>
    <cdr:sp macro="" textlink="">
      <cdr:nvSpPr>
        <cdr:cNvPr id="4" name="TextBox 3">
          <a:extLst xmlns:a="http://schemas.openxmlformats.org/drawingml/2006/main">
            <a:ext uri="{FF2B5EF4-FFF2-40B4-BE49-F238E27FC236}">
              <a16:creationId xmlns:a16="http://schemas.microsoft.com/office/drawing/2014/main" id="{E05C2A21-6003-E0D5-F7E0-48A8BF86476F}"/>
            </a:ext>
          </a:extLst>
        </cdr:cNvPr>
        <cdr:cNvSpPr txBox="1"/>
      </cdr:nvSpPr>
      <cdr:spPr>
        <a:xfrm xmlns:a="http://schemas.openxmlformats.org/drawingml/2006/main">
          <a:off x="863600" y="270933"/>
          <a:ext cx="812800" cy="2116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900"/>
            <a:t>ROE=42.4%</a:t>
          </a:r>
        </a:p>
      </cdr:txBody>
    </cdr:sp>
  </cdr:relSizeAnchor>
  <cdr:relSizeAnchor xmlns:cdr="http://schemas.openxmlformats.org/drawingml/2006/chartDrawing">
    <cdr:from>
      <cdr:x>0.43478</cdr:x>
      <cdr:y>0.22344</cdr:y>
    </cdr:from>
    <cdr:to>
      <cdr:x>0.59511</cdr:x>
      <cdr:y>0.26562</cdr:y>
    </cdr:to>
    <cdr:sp macro="" textlink="">
      <cdr:nvSpPr>
        <cdr:cNvPr id="5" name="Left Brace 4">
          <a:extLst xmlns:a="http://schemas.openxmlformats.org/drawingml/2006/main">
            <a:ext uri="{FF2B5EF4-FFF2-40B4-BE49-F238E27FC236}">
              <a16:creationId xmlns:a16="http://schemas.microsoft.com/office/drawing/2014/main" id="{93260BAE-D835-095C-C49F-12EF23D89E89}"/>
            </a:ext>
          </a:extLst>
        </cdr:cNvPr>
        <cdr:cNvSpPr/>
      </cdr:nvSpPr>
      <cdr:spPr bwMode="auto">
        <a:xfrm xmlns:a="http://schemas.openxmlformats.org/drawingml/2006/main" rot="5400000">
          <a:off x="2349499" y="287865"/>
          <a:ext cx="114299" cy="749301"/>
        </a:xfrm>
        <a:prstGeom xmlns:a="http://schemas.openxmlformats.org/drawingml/2006/main" prst="leftBrac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lc="http://schemas.openxmlformats.org/drawingml/2006/lockedCanvas" xmln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0.42572</cdr:x>
      <cdr:y>0.15625</cdr:y>
    </cdr:from>
    <cdr:to>
      <cdr:x>0.59964</cdr:x>
      <cdr:y>0.23437</cdr:y>
    </cdr:to>
    <cdr:sp macro="" textlink="">
      <cdr:nvSpPr>
        <cdr:cNvPr id="6" name="TextBox 2">
          <a:extLst xmlns:a="http://schemas.openxmlformats.org/drawingml/2006/main">
            <a:ext uri="{FF2B5EF4-FFF2-40B4-BE49-F238E27FC236}">
              <a16:creationId xmlns:a16="http://schemas.microsoft.com/office/drawing/2014/main" id="{4F33E3B5-8D4E-36FE-8E16-55ED5232E984}"/>
            </a:ext>
          </a:extLst>
        </cdr:cNvPr>
        <cdr:cNvSpPr txBox="1"/>
      </cdr:nvSpPr>
      <cdr:spPr>
        <a:xfrm xmlns:a="http://schemas.openxmlformats.org/drawingml/2006/main">
          <a:off x="1989666" y="423333"/>
          <a:ext cx="812800" cy="211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a:t>ROE=40.1%</a:t>
          </a:r>
        </a:p>
      </cdr:txBody>
    </cdr:sp>
  </cdr:relSizeAnchor>
  <cdr:relSizeAnchor xmlns:cdr="http://schemas.openxmlformats.org/drawingml/2006/chartDrawing">
    <cdr:from>
      <cdr:x>0.68297</cdr:x>
      <cdr:y>0.17656</cdr:y>
    </cdr:from>
    <cdr:to>
      <cdr:x>0.8433</cdr:x>
      <cdr:y>0.21875</cdr:y>
    </cdr:to>
    <cdr:sp macro="" textlink="">
      <cdr:nvSpPr>
        <cdr:cNvPr id="7" name="Left Brace 6">
          <a:extLst xmlns:a="http://schemas.openxmlformats.org/drawingml/2006/main">
            <a:ext uri="{FF2B5EF4-FFF2-40B4-BE49-F238E27FC236}">
              <a16:creationId xmlns:a16="http://schemas.microsoft.com/office/drawing/2014/main" id="{93260BAE-D835-095C-C49F-12EF23D89E89}"/>
            </a:ext>
          </a:extLst>
        </cdr:cNvPr>
        <cdr:cNvSpPr/>
      </cdr:nvSpPr>
      <cdr:spPr bwMode="auto">
        <a:xfrm xmlns:a="http://schemas.openxmlformats.org/drawingml/2006/main" rot="5400000">
          <a:off x="3509433" y="160865"/>
          <a:ext cx="114299" cy="749301"/>
        </a:xfrm>
        <a:prstGeom xmlns:a="http://schemas.openxmlformats.org/drawingml/2006/main" prst="leftBrac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lc="http://schemas.openxmlformats.org/drawingml/2006/lockedCanvas" xmlns="" xmlns:a14="http://schemas.microsoft.com/office/drawing/2010/main">
              <a:effectLst>
                <a:outerShdw blurRad="63500" dist="38099" dir="2700000" algn="ctr" rotWithShape="0">
                  <a:srgbClr val="000000">
                    <a:alpha val="74998"/>
                  </a:srgbClr>
                </a:outerShdw>
              </a:effectLst>
            </a14:hiddenEffects>
          </a:ext>
        </a:extLst>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en-US"/>
        </a:p>
      </cdr:txBody>
    </cdr:sp>
  </cdr:relSizeAnchor>
  <cdr:relSizeAnchor xmlns:cdr="http://schemas.openxmlformats.org/drawingml/2006/chartDrawing">
    <cdr:from>
      <cdr:x>0.67391</cdr:x>
      <cdr:y>0.10937</cdr:y>
    </cdr:from>
    <cdr:to>
      <cdr:x>0.84783</cdr:x>
      <cdr:y>0.1875</cdr:y>
    </cdr:to>
    <cdr:sp macro="" textlink="">
      <cdr:nvSpPr>
        <cdr:cNvPr id="8" name="TextBox 2">
          <a:extLst xmlns:a="http://schemas.openxmlformats.org/drawingml/2006/main">
            <a:ext uri="{FF2B5EF4-FFF2-40B4-BE49-F238E27FC236}">
              <a16:creationId xmlns:a16="http://schemas.microsoft.com/office/drawing/2014/main" id="{4F33E3B5-8D4E-36FE-8E16-55ED5232E984}"/>
            </a:ext>
          </a:extLst>
        </cdr:cNvPr>
        <cdr:cNvSpPr txBox="1"/>
      </cdr:nvSpPr>
      <cdr:spPr>
        <a:xfrm xmlns:a="http://schemas.openxmlformats.org/drawingml/2006/main">
          <a:off x="3149600" y="296333"/>
          <a:ext cx="812800" cy="2116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a:t>ROE=47.1%</a:t>
          </a:r>
        </a:p>
      </cdr:txBody>
    </cdr:sp>
  </cdr:relSizeAnchor>
</c:userShapes>
</file>

<file path=xl/drawings/drawing6.xml><?xml version="1.0" encoding="utf-8"?>
<c:userShapes xmlns:c="http://schemas.openxmlformats.org/drawingml/2006/chart">
  <cdr:relSizeAnchor xmlns:cdr="http://schemas.openxmlformats.org/drawingml/2006/chartDrawing">
    <cdr:from>
      <cdr:x>0.14512</cdr:x>
      <cdr:y>0.29905</cdr:y>
    </cdr:from>
    <cdr:to>
      <cdr:x>0.7814</cdr:x>
      <cdr:y>0.79272</cdr:y>
    </cdr:to>
    <cdr:cxnSp macro="">
      <cdr:nvCxnSpPr>
        <cdr:cNvPr id="3" name="Straight Connector 2">
          <a:extLst xmlns:a="http://schemas.openxmlformats.org/drawingml/2006/main">
            <a:ext uri="{FF2B5EF4-FFF2-40B4-BE49-F238E27FC236}">
              <a16:creationId xmlns:a16="http://schemas.microsoft.com/office/drawing/2014/main" id="{4F062097-624C-0480-747E-6375A2A5F1EC}"/>
            </a:ext>
          </a:extLst>
        </cdr:cNvPr>
        <cdr:cNvCxnSpPr/>
      </cdr:nvCxnSpPr>
      <cdr:spPr bwMode="auto">
        <a:xfrm xmlns:a="http://schemas.openxmlformats.org/drawingml/2006/main" flipH="1" flipV="1">
          <a:off x="660400" y="800099"/>
          <a:ext cx="2895600" cy="132080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cdr:spPr>
    </cdr:cxnSp>
  </cdr:relSizeAnchor>
  <cdr:relSizeAnchor xmlns:cdr="http://schemas.openxmlformats.org/drawingml/2006/chartDrawing">
    <cdr:from>
      <cdr:x>0</cdr:x>
      <cdr:y>0.92801</cdr:y>
    </cdr:from>
    <cdr:to>
      <cdr:x>0.42</cdr:x>
      <cdr:y>0.99683</cdr:y>
    </cdr:to>
    <cdr:sp macro="" textlink="">
      <cdr:nvSpPr>
        <cdr:cNvPr id="4" name="TextBox 3">
          <a:extLst xmlns:a="http://schemas.openxmlformats.org/drawingml/2006/main">
            <a:ext uri="{FF2B5EF4-FFF2-40B4-BE49-F238E27FC236}">
              <a16:creationId xmlns:a16="http://schemas.microsoft.com/office/drawing/2014/main" id="{9CAE7AAD-F3A1-6158-0DF7-4E1A2838DE4E}"/>
            </a:ext>
          </a:extLst>
        </cdr:cNvPr>
        <cdr:cNvSpPr txBox="1"/>
      </cdr:nvSpPr>
      <cdr:spPr>
        <a:xfrm xmlns:a="http://schemas.openxmlformats.org/drawingml/2006/main">
          <a:off x="0" y="2482849"/>
          <a:ext cx="1911350" cy="184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800">
              <a:solidFill>
                <a:schemeClr val="tx1">
                  <a:lumMod val="65000"/>
                  <a:lumOff val="35000"/>
                </a:schemeClr>
              </a:solidFill>
            </a:rPr>
            <a:t>*Data labels = Enterprise value-to-EBITDA</a:t>
          </a:r>
        </a:p>
      </cdr:txBody>
    </cdr:sp>
  </cdr:relSizeAnchor>
  <cdr:relSizeAnchor xmlns:cdr="http://schemas.openxmlformats.org/drawingml/2006/chartDrawing">
    <cdr:from>
      <cdr:x>0.72698</cdr:x>
      <cdr:y>0.69778</cdr:y>
    </cdr:from>
    <cdr:to>
      <cdr:x>0.92791</cdr:x>
      <cdr:y>0.76661</cdr:y>
    </cdr:to>
    <cdr:sp macro="" textlink="">
      <cdr:nvSpPr>
        <cdr:cNvPr id="5" name="TextBox 1">
          <a:extLst xmlns:a="http://schemas.openxmlformats.org/drawingml/2006/main">
            <a:ext uri="{FF2B5EF4-FFF2-40B4-BE49-F238E27FC236}">
              <a16:creationId xmlns:a16="http://schemas.microsoft.com/office/drawing/2014/main" id="{9958702B-6D45-56E5-4BCD-A19C18089DAA}"/>
            </a:ext>
          </a:extLst>
        </cdr:cNvPr>
        <cdr:cNvSpPr txBox="1"/>
      </cdr:nvSpPr>
      <cdr:spPr>
        <a:xfrm xmlns:a="http://schemas.openxmlformats.org/drawingml/2006/main">
          <a:off x="3308350" y="1866900"/>
          <a:ext cx="914400" cy="184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900">
              <a:solidFill>
                <a:schemeClr val="tx1">
                  <a:lumMod val="65000"/>
                  <a:lumOff val="35000"/>
                </a:schemeClr>
              </a:solidFill>
            </a:rPr>
            <a:t>Rule of 40 Line</a:t>
          </a:r>
        </a:p>
      </cdr:txBody>
    </cdr:sp>
  </cdr:relSizeAnchor>
</c:userShapes>
</file>

<file path=xl/drawings/drawing7.xml><?xml version="1.0" encoding="utf-8"?>
<xdr:wsDr xmlns:xdr="http://schemas.openxmlformats.org/drawingml/2006/spreadsheetDrawing" xmlns:a="http://schemas.openxmlformats.org/drawingml/2006/main">
  <xdr:twoCellAnchor>
    <xdr:from>
      <xdr:col>13</xdr:col>
      <xdr:colOff>257175</xdr:colOff>
      <xdr:row>4</xdr:row>
      <xdr:rowOff>111918</xdr:rowOff>
    </xdr:from>
    <xdr:to>
      <xdr:col>21</xdr:col>
      <xdr:colOff>4763</xdr:colOff>
      <xdr:row>22</xdr:row>
      <xdr:rowOff>0</xdr:rowOff>
    </xdr:to>
    <xdr:graphicFrame macro="">
      <xdr:nvGraphicFramePr>
        <xdr:cNvPr id="3" name="Chart 2">
          <a:extLst>
            <a:ext uri="{FF2B5EF4-FFF2-40B4-BE49-F238E27FC236}">
              <a16:creationId xmlns:a16="http://schemas.microsoft.com/office/drawing/2014/main" id="{E9F8625E-C729-4A7F-BC7C-C0BA91632D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28575</xdr:colOff>
      <xdr:row>12</xdr:row>
      <xdr:rowOff>116681</xdr:rowOff>
    </xdr:from>
    <xdr:to>
      <xdr:col>17</xdr:col>
      <xdr:colOff>300037</xdr:colOff>
      <xdr:row>29</xdr:row>
      <xdr:rowOff>107156</xdr:rowOff>
    </xdr:to>
    <xdr:graphicFrame macro="">
      <xdr:nvGraphicFramePr>
        <xdr:cNvPr id="2" name="Chart 1">
          <a:extLst>
            <a:ext uri="{FF2B5EF4-FFF2-40B4-BE49-F238E27FC236}">
              <a16:creationId xmlns:a16="http://schemas.microsoft.com/office/drawing/2014/main" id="{293B6CD8-A848-497D-856E-D0C2D2BF1A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4"/>
  <sheetViews>
    <sheetView workbookViewId="0"/>
  </sheetViews>
  <sheetFormatPr baseColWidth="10" defaultColWidth="8.83203125" defaultRowHeight="13" x14ac:dyDescent="0.15"/>
  <cols>
    <col min="1" max="12" width="36.6640625" customWidth="1"/>
  </cols>
  <sheetData>
    <row r="1" spans="1:3" x14ac:dyDescent="0.15">
      <c r="A1" s="29" t="s">
        <v>0</v>
      </c>
    </row>
    <row r="3" spans="1:3" x14ac:dyDescent="0.15">
      <c r="A3" t="s">
        <v>1</v>
      </c>
      <c r="B3" t="s">
        <v>2</v>
      </c>
      <c r="C3">
        <v>0</v>
      </c>
    </row>
    <row r="4" spans="1:3" x14ac:dyDescent="0.15">
      <c r="A4" t="s">
        <v>3</v>
      </c>
    </row>
    <row r="5" spans="1:3" x14ac:dyDescent="0.15">
      <c r="A5" t="s">
        <v>4</v>
      </c>
    </row>
    <row r="7" spans="1:3" x14ac:dyDescent="0.15">
      <c r="A7" s="29" t="s">
        <v>5</v>
      </c>
      <c r="B7" t="s">
        <v>6</v>
      </c>
    </row>
    <row r="8" spans="1:3" x14ac:dyDescent="0.15">
      <c r="B8">
        <v>1</v>
      </c>
    </row>
    <row r="10" spans="1:3" x14ac:dyDescent="0.15">
      <c r="A10" t="s">
        <v>7</v>
      </c>
    </row>
    <row r="11" spans="1:3" x14ac:dyDescent="0.15">
      <c r="A11" t="e">
        <f>CB_DATA_!#REF!</f>
        <v>#REF!</v>
      </c>
    </row>
    <row r="13" spans="1:3" x14ac:dyDescent="0.15">
      <c r="A13" t="s">
        <v>8</v>
      </c>
    </row>
    <row r="14" spans="1:3" x14ac:dyDescent="0.15">
      <c r="A14" t="s">
        <v>9</v>
      </c>
    </row>
    <row r="16" spans="1:3" x14ac:dyDescent="0.15">
      <c r="A16" t="s">
        <v>10</v>
      </c>
    </row>
    <row r="19" spans="1:1" x14ac:dyDescent="0.15">
      <c r="A19" t="s">
        <v>11</v>
      </c>
    </row>
    <row r="20" spans="1:1" x14ac:dyDescent="0.15">
      <c r="A20">
        <v>34</v>
      </c>
    </row>
    <row r="25" spans="1:1" x14ac:dyDescent="0.15">
      <c r="A25" s="29" t="s">
        <v>12</v>
      </c>
    </row>
    <row r="26" spans="1:1" x14ac:dyDescent="0.15">
      <c r="A26" s="30" t="s">
        <v>13</v>
      </c>
    </row>
    <row r="27" spans="1:1" x14ac:dyDescent="0.15">
      <c r="A27" t="s">
        <v>14</v>
      </c>
    </row>
    <row r="28" spans="1:1" x14ac:dyDescent="0.15">
      <c r="A28" s="30" t="s">
        <v>15</v>
      </c>
    </row>
    <row r="29" spans="1:1" x14ac:dyDescent="0.15">
      <c r="A29" s="30" t="s">
        <v>16</v>
      </c>
    </row>
    <row r="30" spans="1:1" x14ac:dyDescent="0.15">
      <c r="A30" t="s">
        <v>17</v>
      </c>
    </row>
    <row r="31" spans="1:1" x14ac:dyDescent="0.15">
      <c r="A31" s="30" t="s">
        <v>18</v>
      </c>
    </row>
    <row r="32" spans="1:1" x14ac:dyDescent="0.15">
      <c r="A32" s="30" t="s">
        <v>19</v>
      </c>
    </row>
    <row r="33" spans="1:1" x14ac:dyDescent="0.15">
      <c r="A33" t="s">
        <v>20</v>
      </c>
    </row>
    <row r="34" spans="1:1" x14ac:dyDescent="0.15">
      <c r="A34" s="30"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D0706-D2CA-7740-8AB1-73B3782265A9}">
  <dimension ref="A1"/>
  <sheetViews>
    <sheetView tabSelected="1" zoomScale="160" zoomScaleNormal="160" workbookViewId="0"/>
  </sheetViews>
  <sheetFormatPr baseColWidth="10" defaultRowHeight="13" x14ac:dyDescent="0.15"/>
  <cols>
    <col min="1" max="1" width="2.83203125" style="76" customWidth="1"/>
    <col min="2" max="16384" width="10.83203125" style="76"/>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R67"/>
  <sheetViews>
    <sheetView showGridLines="0" zoomScale="130" zoomScaleNormal="130" workbookViewId="0"/>
  </sheetViews>
  <sheetFormatPr baseColWidth="10" defaultColWidth="8.83203125" defaultRowHeight="13" outlineLevelCol="1" x14ac:dyDescent="0.15"/>
  <cols>
    <col min="2" max="2" width="23.83203125" customWidth="1"/>
    <col min="3" max="5" width="9.1640625" customWidth="1"/>
    <col min="6" max="7" width="9.33203125" customWidth="1"/>
    <col min="8" max="8" width="9.1640625" bestFit="1" customWidth="1"/>
    <col min="9" max="9" width="9.1640625" customWidth="1"/>
    <col min="11" max="14" width="2.6640625" customWidth="1"/>
    <col min="15" max="15" width="14.5" customWidth="1"/>
    <col min="16" max="18" width="9" customWidth="1"/>
    <col min="19" max="24" width="9.83203125" customWidth="1"/>
    <col min="26" max="26" width="29" customWidth="1"/>
    <col min="27" max="28" width="9.5" bestFit="1" customWidth="1"/>
    <col min="29" max="32" width="9.5" customWidth="1"/>
    <col min="33" max="33" width="9.5" bestFit="1" customWidth="1"/>
    <col min="34" max="37" width="2.6640625" customWidth="1"/>
    <col min="38" max="39" width="15" customWidth="1"/>
    <col min="40" max="45" width="9.83203125" customWidth="1"/>
    <col min="46" max="46" width="5.1640625" customWidth="1"/>
    <col min="47" max="50" width="9.83203125" customWidth="1"/>
    <col min="52" max="52" width="30" customWidth="1"/>
    <col min="53" max="53" width="2.6640625" customWidth="1"/>
    <col min="54" max="58" width="8.83203125" customWidth="1"/>
    <col min="62" max="65" width="2.6640625" customWidth="1"/>
    <col min="66" max="66" width="21" customWidth="1"/>
    <col min="67" max="69" width="9" customWidth="1" outlineLevel="1"/>
    <col min="70" max="71" width="8.83203125" customWidth="1" outlineLevel="1"/>
    <col min="74" max="74" width="8" customWidth="1"/>
    <col min="75" max="78" width="2.83203125" customWidth="1"/>
    <col min="81" max="81" width="4.1640625" customWidth="1"/>
    <col min="82" max="82" width="9.1640625" bestFit="1" customWidth="1"/>
    <col min="85" max="85" width="14.5" customWidth="1"/>
    <col min="86" max="86" width="10.1640625" bestFit="1" customWidth="1"/>
    <col min="88" max="88" width="15.1640625" bestFit="1" customWidth="1"/>
    <col min="91" max="94" width="2.83203125" customWidth="1"/>
    <col min="95" max="95" width="13.6640625" customWidth="1"/>
    <col min="97" max="97" width="1.83203125" customWidth="1"/>
    <col min="98" max="101" width="2.83203125" customWidth="1"/>
    <col min="102" max="102" width="11.5" customWidth="1"/>
    <col min="105" max="108" width="2.83203125" customWidth="1"/>
    <col min="109" max="110" width="13.6640625" customWidth="1"/>
    <col min="112" max="112" width="1.83203125" customWidth="1"/>
    <col min="113" max="116" width="2.83203125" customWidth="1"/>
    <col min="117" max="117" width="18.83203125" customWidth="1"/>
    <col min="118" max="118" width="2.33203125" bestFit="1" customWidth="1"/>
    <col min="121" max="121" width="50.1640625" bestFit="1" customWidth="1"/>
  </cols>
  <sheetData>
    <row r="3" spans="2:148" x14ac:dyDescent="0.15">
      <c r="B3" s="29" t="s">
        <v>21</v>
      </c>
      <c r="C3" s="29"/>
      <c r="D3" s="29"/>
      <c r="E3" s="29"/>
      <c r="F3" s="29"/>
      <c r="G3" s="29"/>
      <c r="H3" s="29"/>
      <c r="I3" s="29"/>
      <c r="K3" s="29" t="s">
        <v>22</v>
      </c>
      <c r="L3" s="29"/>
      <c r="M3" s="29"/>
      <c r="N3" s="29"/>
      <c r="Z3" s="29" t="s">
        <v>23</v>
      </c>
      <c r="AD3" s="47"/>
      <c r="AE3" s="47"/>
      <c r="AF3" s="47"/>
      <c r="AH3" s="29" t="s">
        <v>24</v>
      </c>
      <c r="AI3" s="29"/>
      <c r="AJ3" s="29"/>
      <c r="AK3" s="29"/>
      <c r="BA3" s="36"/>
      <c r="BB3" s="36"/>
      <c r="BC3" s="36"/>
      <c r="BD3" s="36"/>
      <c r="BE3" s="36"/>
      <c r="BF3" s="36"/>
      <c r="BG3" s="36"/>
      <c r="BH3" s="36"/>
      <c r="BJ3" s="29" t="s">
        <v>25</v>
      </c>
      <c r="BK3" s="29"/>
      <c r="BL3" s="29"/>
      <c r="BM3" s="29"/>
      <c r="BW3" s="29" t="s">
        <v>308</v>
      </c>
    </row>
    <row r="4" spans="2:148" x14ac:dyDescent="0.15">
      <c r="B4" s="29" t="s">
        <v>26</v>
      </c>
      <c r="C4" s="29">
        <v>2015</v>
      </c>
      <c r="D4" s="29">
        <f>C4+1</f>
        <v>2016</v>
      </c>
      <c r="E4" s="29">
        <f t="shared" ref="E4:I4" si="0">D4+1</f>
        <v>2017</v>
      </c>
      <c r="F4" s="29">
        <f t="shared" si="0"/>
        <v>2018</v>
      </c>
      <c r="G4" s="29">
        <f t="shared" si="0"/>
        <v>2019</v>
      </c>
      <c r="H4" s="29">
        <f t="shared" si="0"/>
        <v>2020</v>
      </c>
      <c r="I4" s="29">
        <f t="shared" si="0"/>
        <v>2021</v>
      </c>
      <c r="K4" s="29" t="s">
        <v>27</v>
      </c>
      <c r="P4" s="29">
        <v>2015</v>
      </c>
      <c r="Q4" s="29">
        <f>P4+1</f>
        <v>2016</v>
      </c>
      <c r="R4" s="29">
        <f t="shared" ref="R4:V4" si="1">Q4+1</f>
        <v>2017</v>
      </c>
      <c r="S4" s="29">
        <f t="shared" si="1"/>
        <v>2018</v>
      </c>
      <c r="T4" s="29">
        <f t="shared" si="1"/>
        <v>2019</v>
      </c>
      <c r="U4" s="29">
        <f t="shared" si="1"/>
        <v>2020</v>
      </c>
      <c r="V4" s="29">
        <f t="shared" si="1"/>
        <v>2021</v>
      </c>
      <c r="W4" s="29" t="s">
        <v>274</v>
      </c>
      <c r="X4" s="29" t="s">
        <v>275</v>
      </c>
      <c r="Z4" s="37"/>
      <c r="AA4" s="29">
        <v>2016</v>
      </c>
      <c r="AB4" s="29">
        <f>AA4+1</f>
        <v>2017</v>
      </c>
      <c r="AC4" s="29">
        <f t="shared" ref="AC4:AF4" si="2">AB4+1</f>
        <v>2018</v>
      </c>
      <c r="AD4" s="29">
        <f t="shared" si="2"/>
        <v>2019</v>
      </c>
      <c r="AE4" s="29">
        <f t="shared" si="2"/>
        <v>2020</v>
      </c>
      <c r="AF4" s="29">
        <f t="shared" si="2"/>
        <v>2021</v>
      </c>
      <c r="AH4" s="29" t="s">
        <v>27</v>
      </c>
      <c r="AM4" s="29">
        <v>2015</v>
      </c>
      <c r="AN4" s="29">
        <f>AM4+1</f>
        <v>2016</v>
      </c>
      <c r="AO4" s="29">
        <f t="shared" ref="AO4:AS4" si="3">AN4+1</f>
        <v>2017</v>
      </c>
      <c r="AP4" s="29">
        <f t="shared" si="3"/>
        <v>2018</v>
      </c>
      <c r="AQ4" s="29">
        <f t="shared" si="3"/>
        <v>2019</v>
      </c>
      <c r="AR4" s="29">
        <f t="shared" si="3"/>
        <v>2020</v>
      </c>
      <c r="AS4" s="29">
        <f t="shared" si="3"/>
        <v>2021</v>
      </c>
      <c r="AT4" s="29"/>
      <c r="AU4" s="29"/>
      <c r="AV4" s="29"/>
      <c r="AW4" s="29"/>
      <c r="AX4" s="29"/>
      <c r="AZ4" s="47" t="s">
        <v>28</v>
      </c>
      <c r="BA4" s="37"/>
      <c r="BB4" s="29">
        <v>2015</v>
      </c>
      <c r="BC4" s="29">
        <f>BB4+1</f>
        <v>2016</v>
      </c>
      <c r="BD4" s="29">
        <f t="shared" ref="BD4:BH4" si="4">BC4+1</f>
        <v>2017</v>
      </c>
      <c r="BE4" s="29">
        <f t="shared" si="4"/>
        <v>2018</v>
      </c>
      <c r="BF4" s="29">
        <f t="shared" si="4"/>
        <v>2019</v>
      </c>
      <c r="BG4" s="29">
        <f t="shared" si="4"/>
        <v>2020</v>
      </c>
      <c r="BH4" s="29">
        <f t="shared" si="4"/>
        <v>2021</v>
      </c>
      <c r="BJ4" s="29" t="s">
        <v>27</v>
      </c>
      <c r="BO4" s="29">
        <v>2015</v>
      </c>
      <c r="BP4" s="29">
        <f>BO4+1</f>
        <v>2016</v>
      </c>
      <c r="BQ4" s="29">
        <f t="shared" ref="BQ4:BU4" si="5">BP4+1</f>
        <v>2017</v>
      </c>
      <c r="BR4" s="29">
        <f t="shared" si="5"/>
        <v>2018</v>
      </c>
      <c r="BS4" s="29">
        <f t="shared" si="5"/>
        <v>2019</v>
      </c>
      <c r="BT4" s="29">
        <f t="shared" si="5"/>
        <v>2020</v>
      </c>
      <c r="BU4" s="29">
        <f t="shared" si="5"/>
        <v>2021</v>
      </c>
      <c r="BV4" s="29"/>
      <c r="BW4" s="29" t="s">
        <v>27</v>
      </c>
      <c r="BX4" s="29"/>
      <c r="BY4" s="29"/>
      <c r="BZ4" s="29"/>
      <c r="CA4" s="29"/>
      <c r="CB4" s="29"/>
      <c r="CC4" s="29"/>
      <c r="CD4" s="29">
        <v>2020</v>
      </c>
      <c r="CE4" s="29"/>
      <c r="CF4" s="29"/>
      <c r="CG4" s="78" t="s">
        <v>310</v>
      </c>
      <c r="CH4" s="78"/>
      <c r="CI4" s="78"/>
      <c r="CJ4" s="78"/>
      <c r="CM4" s="29" t="s">
        <v>24</v>
      </c>
      <c r="CN4" s="29"/>
      <c r="CO4" s="29"/>
      <c r="CP4" s="29"/>
      <c r="DA4" s="29" t="s">
        <v>24</v>
      </c>
      <c r="DB4" s="29"/>
      <c r="DC4" s="29"/>
      <c r="DD4" s="29"/>
    </row>
    <row r="5" spans="2:148" x14ac:dyDescent="0.15">
      <c r="Z5" s="36" t="s">
        <v>29</v>
      </c>
      <c r="AA5" s="37"/>
      <c r="AB5" s="37"/>
      <c r="AC5" s="37"/>
      <c r="AD5" s="37"/>
      <c r="AE5" s="37"/>
      <c r="AF5" s="37"/>
      <c r="AZ5" s="36" t="s">
        <v>30</v>
      </c>
      <c r="BA5" s="36"/>
      <c r="BB5" s="37"/>
      <c r="BC5" s="37"/>
      <c r="BD5" s="37"/>
      <c r="BE5" s="37"/>
      <c r="BF5" s="37"/>
      <c r="BG5" s="37"/>
      <c r="BH5" s="37"/>
      <c r="CG5" s="77" t="s">
        <v>29</v>
      </c>
      <c r="CH5" s="77"/>
      <c r="CI5" s="77" t="s">
        <v>31</v>
      </c>
      <c r="CJ5" s="77"/>
      <c r="CM5" s="29" t="s">
        <v>27</v>
      </c>
      <c r="CR5" s="29">
        <v>2020</v>
      </c>
      <c r="CY5" s="29">
        <v>2020</v>
      </c>
      <c r="DA5" s="29" t="s">
        <v>27</v>
      </c>
      <c r="DF5" t="s">
        <v>276</v>
      </c>
      <c r="DG5" s="29">
        <v>2020</v>
      </c>
      <c r="DH5" t="s">
        <v>276</v>
      </c>
      <c r="DN5" t="s">
        <v>276</v>
      </c>
      <c r="DO5" s="29">
        <v>2020</v>
      </c>
      <c r="DP5" t="s">
        <v>277</v>
      </c>
      <c r="DY5" s="47"/>
      <c r="DZ5" s="47"/>
      <c r="EA5" s="47"/>
      <c r="EB5" s="47"/>
      <c r="EC5" s="37"/>
      <c r="ED5" t="s">
        <v>276</v>
      </c>
      <c r="EE5" s="29">
        <v>2020</v>
      </c>
      <c r="EF5" t="s">
        <v>277</v>
      </c>
      <c r="EH5" t="s">
        <v>286</v>
      </c>
      <c r="EJ5" t="s">
        <v>276</v>
      </c>
      <c r="EK5">
        <v>2018</v>
      </c>
      <c r="EL5" t="s">
        <v>276</v>
      </c>
      <c r="EM5">
        <v>2019</v>
      </c>
      <c r="EN5" t="s">
        <v>276</v>
      </c>
      <c r="EO5">
        <v>2020</v>
      </c>
      <c r="EP5" t="s">
        <v>276</v>
      </c>
      <c r="EQ5" t="s">
        <v>295</v>
      </c>
      <c r="ER5" s="64" t="s">
        <v>277</v>
      </c>
    </row>
    <row r="6" spans="2:148" x14ac:dyDescent="0.15">
      <c r="B6" t="s">
        <v>32</v>
      </c>
      <c r="K6" t="s">
        <v>33</v>
      </c>
      <c r="P6" s="12">
        <f t="shared" ref="P6:V6" si="6">C9</f>
        <v>93580</v>
      </c>
      <c r="Q6" s="12">
        <f t="shared" si="6"/>
        <v>85320</v>
      </c>
      <c r="R6" s="12">
        <f t="shared" si="6"/>
        <v>89950</v>
      </c>
      <c r="S6" s="12">
        <f t="shared" si="6"/>
        <v>110360</v>
      </c>
      <c r="T6" s="12">
        <f t="shared" si="6"/>
        <v>125843</v>
      </c>
      <c r="U6" s="12">
        <f t="shared" si="6"/>
        <v>143015</v>
      </c>
      <c r="V6" s="12">
        <f t="shared" si="6"/>
        <v>168088</v>
      </c>
      <c r="W6" s="12"/>
      <c r="X6" s="12"/>
      <c r="Z6" s="36" t="s">
        <v>34</v>
      </c>
      <c r="AA6" s="37"/>
      <c r="AB6" s="37"/>
      <c r="AC6" s="37"/>
      <c r="AD6" s="37"/>
      <c r="AE6" s="37"/>
      <c r="AF6" s="37"/>
      <c r="AH6" t="s">
        <v>35</v>
      </c>
      <c r="AN6" s="12">
        <f t="shared" ref="AN6:AS6" si="7">AA7+AA9</f>
        <v>113240</v>
      </c>
      <c r="AO6" s="12">
        <f t="shared" si="7"/>
        <v>132981</v>
      </c>
      <c r="AP6" s="12">
        <f t="shared" si="7"/>
        <v>133768</v>
      </c>
      <c r="AQ6" s="12">
        <f t="shared" si="7"/>
        <v>133819</v>
      </c>
      <c r="AR6" s="12">
        <f t="shared" si="7"/>
        <v>136527</v>
      </c>
      <c r="AS6" s="12">
        <f t="shared" si="7"/>
        <v>130334</v>
      </c>
      <c r="AT6" s="12"/>
      <c r="AU6" s="12"/>
      <c r="AV6" s="12"/>
      <c r="AW6" s="12"/>
      <c r="AX6" s="12"/>
      <c r="AZ6" s="36" t="s">
        <v>36</v>
      </c>
      <c r="BA6" s="36"/>
      <c r="BB6" s="38">
        <v>12193</v>
      </c>
      <c r="BC6" s="38">
        <v>16798</v>
      </c>
      <c r="BD6" s="38">
        <v>21204</v>
      </c>
      <c r="BE6" s="38">
        <v>16571</v>
      </c>
      <c r="BF6" s="38">
        <v>39240</v>
      </c>
      <c r="BG6" s="38">
        <v>44281</v>
      </c>
      <c r="BH6" s="38">
        <v>61271</v>
      </c>
      <c r="BJ6" t="s">
        <v>36</v>
      </c>
      <c r="BO6" s="12">
        <f>BB6</f>
        <v>12193</v>
      </c>
      <c r="BP6" s="12">
        <f>BC6</f>
        <v>16798</v>
      </c>
      <c r="BQ6" s="12">
        <f>BD6</f>
        <v>21204</v>
      </c>
      <c r="BR6" s="12">
        <f>BE6</f>
        <v>16571</v>
      </c>
      <c r="BS6" s="12">
        <f t="shared" ref="BS6:BU6" si="8">BF6</f>
        <v>39240</v>
      </c>
      <c r="BT6" s="12">
        <f t="shared" si="8"/>
        <v>44281</v>
      </c>
      <c r="BU6" s="12">
        <f t="shared" si="8"/>
        <v>61271</v>
      </c>
      <c r="BV6" s="12"/>
      <c r="BW6" s="12" t="s">
        <v>36</v>
      </c>
      <c r="BX6" s="12"/>
      <c r="BY6" s="12"/>
      <c r="BZ6" s="12"/>
      <c r="CA6" s="12"/>
      <c r="CB6" s="12"/>
      <c r="CC6" s="12"/>
      <c r="CD6" s="12">
        <f>BG6</f>
        <v>44281</v>
      </c>
      <c r="CE6" s="12"/>
      <c r="CF6" s="12"/>
      <c r="CG6" s="54" t="s">
        <v>35</v>
      </c>
      <c r="CH6" s="55">
        <f>AR6/1000</f>
        <v>136.52699999999999</v>
      </c>
      <c r="CI6" t="s">
        <v>37</v>
      </c>
      <c r="CJ6" s="12">
        <f>(AR21+AR24)/1000</f>
        <v>79.406000000000006</v>
      </c>
      <c r="CM6" s="58" t="s">
        <v>29</v>
      </c>
      <c r="CN6" s="52"/>
      <c r="CO6" s="52"/>
      <c r="CP6" s="52"/>
      <c r="CQ6" s="52"/>
      <c r="CR6" s="52"/>
      <c r="CS6" s="52"/>
      <c r="CT6" s="58" t="s">
        <v>267</v>
      </c>
      <c r="CU6" s="52"/>
      <c r="CV6" s="52"/>
      <c r="CW6" s="52"/>
      <c r="CX6" s="52"/>
      <c r="CY6" s="52"/>
      <c r="DA6" s="58" t="s">
        <v>29</v>
      </c>
      <c r="DB6" s="52"/>
      <c r="DC6" s="52"/>
      <c r="DD6" s="52"/>
      <c r="DE6" s="52"/>
      <c r="DF6" s="52" t="s">
        <v>276</v>
      </c>
      <c r="DG6" s="52"/>
      <c r="DH6" s="52" t="s">
        <v>276</v>
      </c>
      <c r="DI6" s="58" t="s">
        <v>267</v>
      </c>
      <c r="DJ6" s="52"/>
      <c r="DK6" s="52"/>
      <c r="DL6" s="52"/>
      <c r="DM6" s="52"/>
      <c r="DN6" s="52" t="s">
        <v>276</v>
      </c>
      <c r="DO6" s="52"/>
      <c r="DP6" t="s">
        <v>277</v>
      </c>
      <c r="DY6" t="s">
        <v>282</v>
      </c>
      <c r="EH6" t="s">
        <v>282</v>
      </c>
    </row>
    <row r="7" spans="2:148" x14ac:dyDescent="0.15">
      <c r="B7" t="s">
        <v>253</v>
      </c>
      <c r="C7" s="12">
        <v>75956</v>
      </c>
      <c r="D7" s="12">
        <v>61502</v>
      </c>
      <c r="E7" s="12">
        <v>57190</v>
      </c>
      <c r="F7" s="12">
        <v>64497</v>
      </c>
      <c r="G7" s="12">
        <v>66069</v>
      </c>
      <c r="H7" s="12">
        <v>68041</v>
      </c>
      <c r="I7" s="12">
        <v>71074</v>
      </c>
      <c r="K7" t="s">
        <v>38</v>
      </c>
      <c r="P7" s="35">
        <f t="shared" ref="P7:V7" si="9">C14-P11</f>
        <v>27081</v>
      </c>
      <c r="Q7" s="35">
        <f t="shared" si="9"/>
        <v>26158</v>
      </c>
      <c r="R7" s="35">
        <f t="shared" si="9"/>
        <v>25483</v>
      </c>
      <c r="S7" s="35">
        <f t="shared" si="9"/>
        <v>28092</v>
      </c>
      <c r="T7" s="35">
        <f t="shared" si="9"/>
        <v>31228</v>
      </c>
      <c r="U7" s="35">
        <f t="shared" si="9"/>
        <v>33309</v>
      </c>
      <c r="V7" s="35">
        <f t="shared" si="9"/>
        <v>40546</v>
      </c>
      <c r="W7" s="17"/>
      <c r="X7" s="17"/>
      <c r="Z7" s="36" t="s">
        <v>39</v>
      </c>
      <c r="AA7" s="38">
        <v>6510</v>
      </c>
      <c r="AB7" s="38">
        <v>7663</v>
      </c>
      <c r="AC7" s="38">
        <v>11946</v>
      </c>
      <c r="AD7" s="38">
        <v>11356</v>
      </c>
      <c r="AE7" s="38">
        <v>13576</v>
      </c>
      <c r="AF7" s="38">
        <v>14224</v>
      </c>
      <c r="AH7" t="s">
        <v>40</v>
      </c>
      <c r="AN7" s="17">
        <f t="shared" ref="AN7:AS9" si="10">AA14</f>
        <v>18277</v>
      </c>
      <c r="AO7" s="17">
        <f t="shared" si="10"/>
        <v>19792</v>
      </c>
      <c r="AP7" s="17">
        <f t="shared" si="10"/>
        <v>26481</v>
      </c>
      <c r="AQ7" s="17">
        <f t="shared" si="10"/>
        <v>29524</v>
      </c>
      <c r="AR7" s="17">
        <f t="shared" si="10"/>
        <v>32011</v>
      </c>
      <c r="AS7" s="17">
        <f t="shared" si="10"/>
        <v>38043</v>
      </c>
      <c r="AT7" s="17"/>
      <c r="AU7" s="17"/>
      <c r="AV7" s="17"/>
      <c r="AW7" s="17"/>
      <c r="AX7" s="17"/>
      <c r="AZ7" s="36" t="s">
        <v>41</v>
      </c>
      <c r="BA7" s="36"/>
      <c r="BB7" s="37"/>
      <c r="BC7" s="37"/>
      <c r="BD7" s="37"/>
      <c r="BE7" s="37"/>
      <c r="BF7" s="37"/>
      <c r="BG7" s="37"/>
      <c r="BH7" s="37"/>
      <c r="BJ7" t="s">
        <v>42</v>
      </c>
      <c r="BO7" s="17">
        <f>SUM(BB9:BB15)</f>
        <v>15962</v>
      </c>
      <c r="BP7" s="17">
        <f>SUM(BC9:BC15)</f>
        <v>18603</v>
      </c>
      <c r="BQ7" s="17">
        <f>SUM(BD9:BD15)</f>
        <v>16651</v>
      </c>
      <c r="BR7" s="17">
        <f>SUM(BE9:BE15)</f>
        <v>6846</v>
      </c>
      <c r="BS7" s="17">
        <f t="shared" ref="BS7:BU7" si="11">SUM(BF9:BF15)</f>
        <v>9079</v>
      </c>
      <c r="BT7" s="17">
        <f t="shared" si="11"/>
        <v>17877</v>
      </c>
      <c r="BU7" s="17">
        <f t="shared" si="11"/>
        <v>16405</v>
      </c>
      <c r="BV7" s="17"/>
      <c r="BW7" s="17" t="s">
        <v>268</v>
      </c>
      <c r="BX7" s="17"/>
      <c r="BZ7" s="17"/>
      <c r="CA7" s="17"/>
      <c r="CB7" s="17"/>
      <c r="CC7" s="17"/>
      <c r="CD7" s="17"/>
      <c r="CE7" s="17"/>
      <c r="CF7" s="17"/>
      <c r="CG7" s="52" t="s">
        <v>43</v>
      </c>
      <c r="CH7" s="56">
        <f>CJ7+CJ6-CH6</f>
        <v>1486.1847985655997</v>
      </c>
      <c r="CI7" s="52" t="s">
        <v>44</v>
      </c>
      <c r="CJ7" s="53">
        <v>1543.3057985655998</v>
      </c>
      <c r="CM7" t="s">
        <v>35</v>
      </c>
      <c r="CR7" s="12">
        <v>136527</v>
      </c>
      <c r="CT7" t="s">
        <v>84</v>
      </c>
      <c r="CY7" s="17">
        <v>12530</v>
      </c>
      <c r="DA7" t="s">
        <v>35</v>
      </c>
      <c r="DF7" t="s">
        <v>276</v>
      </c>
      <c r="DG7" s="12">
        <v>136527</v>
      </c>
      <c r="DH7" t="s">
        <v>276</v>
      </c>
      <c r="DI7" t="s">
        <v>84</v>
      </c>
      <c r="DN7" t="s">
        <v>276</v>
      </c>
      <c r="DO7" s="17">
        <v>12530</v>
      </c>
      <c r="DP7" t="s">
        <v>277</v>
      </c>
      <c r="DQ7" s="36" t="s">
        <v>155</v>
      </c>
      <c r="DR7" s="37"/>
      <c r="DS7" s="37"/>
      <c r="DT7" s="37"/>
      <c r="DU7" s="37"/>
      <c r="DV7" s="37"/>
      <c r="DY7" s="36" t="s">
        <v>283</v>
      </c>
      <c r="DZ7" s="36"/>
      <c r="EA7" s="36"/>
      <c r="EB7" s="36"/>
      <c r="EC7" s="36"/>
      <c r="ED7" t="s">
        <v>276</v>
      </c>
      <c r="EF7" t="s">
        <v>277</v>
      </c>
      <c r="EH7" t="s">
        <v>33</v>
      </c>
      <c r="EJ7" t="s">
        <v>276</v>
      </c>
      <c r="EK7" s="11">
        <v>1</v>
      </c>
      <c r="EL7" t="s">
        <v>276</v>
      </c>
      <c r="EM7" s="11">
        <v>1</v>
      </c>
      <c r="EN7" t="s">
        <v>276</v>
      </c>
      <c r="EO7" s="11">
        <v>1</v>
      </c>
      <c r="EP7" t="s">
        <v>276</v>
      </c>
      <c r="ER7" s="64" t="s">
        <v>277</v>
      </c>
    </row>
    <row r="8" spans="2:148" x14ac:dyDescent="0.15">
      <c r="B8" t="s">
        <v>254</v>
      </c>
      <c r="C8" s="17">
        <v>17624</v>
      </c>
      <c r="D8" s="17">
        <v>23818</v>
      </c>
      <c r="E8" s="17">
        <v>32760</v>
      </c>
      <c r="F8" s="17">
        <v>45863</v>
      </c>
      <c r="G8" s="17">
        <v>59774</v>
      </c>
      <c r="H8" s="17">
        <v>74974</v>
      </c>
      <c r="I8" s="17">
        <v>97014</v>
      </c>
      <c r="L8" t="s">
        <v>45</v>
      </c>
      <c r="P8" s="17">
        <f>P6-P7</f>
        <v>66499</v>
      </c>
      <c r="Q8" s="17">
        <f t="shared" ref="Q8:R8" si="12">Q6-Q7</f>
        <v>59162</v>
      </c>
      <c r="R8" s="17">
        <f t="shared" si="12"/>
        <v>64467</v>
      </c>
      <c r="S8" s="17">
        <f t="shared" ref="S8:U8" si="13">S6-S7</f>
        <v>82268</v>
      </c>
      <c r="T8" s="17">
        <f t="shared" si="13"/>
        <v>94615</v>
      </c>
      <c r="U8" s="17">
        <f t="shared" si="13"/>
        <v>109706</v>
      </c>
      <c r="V8" s="17">
        <f t="shared" ref="V8" si="14">V6-V7</f>
        <v>127542</v>
      </c>
      <c r="W8" s="11">
        <f>U8/$U$6</f>
        <v>0.76709436073139181</v>
      </c>
      <c r="X8" s="17" t="s">
        <v>187</v>
      </c>
      <c r="Z8" s="36" t="s">
        <v>46</v>
      </c>
      <c r="AA8" s="37"/>
      <c r="AB8" s="37"/>
      <c r="AC8" s="37"/>
      <c r="AD8" s="37"/>
      <c r="AE8" s="37"/>
      <c r="AF8" s="37"/>
      <c r="AH8" t="s">
        <v>47</v>
      </c>
      <c r="AN8" s="17">
        <f t="shared" si="10"/>
        <v>2251</v>
      </c>
      <c r="AO8" s="17">
        <f t="shared" si="10"/>
        <v>2181</v>
      </c>
      <c r="AP8" s="17">
        <f t="shared" si="10"/>
        <v>2662</v>
      </c>
      <c r="AQ8" s="17">
        <f t="shared" si="10"/>
        <v>2063</v>
      </c>
      <c r="AR8" s="17">
        <f t="shared" si="10"/>
        <v>1895</v>
      </c>
      <c r="AS8" s="17">
        <f t="shared" si="10"/>
        <v>2636</v>
      </c>
      <c r="AT8" s="17"/>
      <c r="AU8" s="17"/>
      <c r="AV8" s="17"/>
      <c r="AW8" s="17"/>
      <c r="AX8" s="17"/>
      <c r="AZ8" s="36" t="s">
        <v>48</v>
      </c>
      <c r="BA8" s="36"/>
      <c r="BB8" s="37"/>
      <c r="BC8" s="37"/>
      <c r="BD8" s="37"/>
      <c r="BE8" s="37"/>
      <c r="BF8" s="37"/>
      <c r="BG8" s="37"/>
      <c r="BH8" s="37"/>
      <c r="BJ8" t="s">
        <v>49</v>
      </c>
      <c r="BO8" s="35">
        <f>SUM(BB17:BB25)</f>
        <v>1513</v>
      </c>
      <c r="BP8" s="35">
        <f>SUM(BC17:BC25)</f>
        <v>-2076</v>
      </c>
      <c r="BQ8" s="35">
        <f>SUM(BD17:BD25)</f>
        <v>1652</v>
      </c>
      <c r="BR8" s="35">
        <f>SUM(BE17:BE25)</f>
        <v>20467</v>
      </c>
      <c r="BS8" s="35">
        <f t="shared" ref="BS8:BU8" si="15">SUM(BF17:BF25)</f>
        <v>3866</v>
      </c>
      <c r="BT8" s="35">
        <f t="shared" si="15"/>
        <v>-1483</v>
      </c>
      <c r="BU8" s="35">
        <f t="shared" si="15"/>
        <v>-936</v>
      </c>
      <c r="BV8" s="17"/>
      <c r="BW8" s="17"/>
      <c r="BX8" s="36" t="s">
        <v>59</v>
      </c>
      <c r="BZ8" s="17"/>
      <c r="CA8" s="17"/>
      <c r="CB8" s="17"/>
      <c r="CC8" s="17"/>
      <c r="CD8" s="17">
        <f>BG10</f>
        <v>12796</v>
      </c>
      <c r="CE8" s="17"/>
      <c r="CF8" s="17"/>
      <c r="CG8" t="s">
        <v>50</v>
      </c>
      <c r="CH8" s="57">
        <f>SUM(CH6:CH7)</f>
        <v>1622.7117985655998</v>
      </c>
      <c r="CI8" t="s">
        <v>50</v>
      </c>
      <c r="CJ8" s="51">
        <f>SUM(CJ6:CJ7)</f>
        <v>1622.7117985655998</v>
      </c>
      <c r="CM8" t="s">
        <v>40</v>
      </c>
      <c r="CR8" s="17">
        <v>32011</v>
      </c>
      <c r="CT8" t="s">
        <v>88</v>
      </c>
      <c r="CY8" s="17">
        <v>7874</v>
      </c>
      <c r="DA8" t="s">
        <v>40</v>
      </c>
      <c r="DF8" t="s">
        <v>276</v>
      </c>
      <c r="DG8" s="17">
        <v>32011</v>
      </c>
      <c r="DH8" t="s">
        <v>276</v>
      </c>
      <c r="DI8" t="s">
        <v>88</v>
      </c>
      <c r="DN8" t="s">
        <v>276</v>
      </c>
      <c r="DO8" s="17">
        <v>7874</v>
      </c>
      <c r="DP8" t="s">
        <v>277</v>
      </c>
      <c r="DQ8" s="36" t="s">
        <v>156</v>
      </c>
      <c r="DR8" s="37"/>
      <c r="DS8" s="37"/>
      <c r="DT8" s="37"/>
      <c r="DU8" s="37"/>
      <c r="DV8" s="37"/>
      <c r="DY8" s="36" t="s">
        <v>280</v>
      </c>
      <c r="DZ8" s="36"/>
      <c r="EA8" s="36"/>
      <c r="EB8" s="36"/>
      <c r="EC8" s="36"/>
      <c r="ED8" t="s">
        <v>276</v>
      </c>
      <c r="EE8" s="38">
        <v>44281</v>
      </c>
      <c r="EF8" t="s">
        <v>277</v>
      </c>
      <c r="EH8" t="s">
        <v>38</v>
      </c>
      <c r="EJ8" t="s">
        <v>276</v>
      </c>
      <c r="EK8" s="11">
        <v>0.25454874954693729</v>
      </c>
      <c r="EL8" t="s">
        <v>276</v>
      </c>
      <c r="EM8" s="11">
        <v>0.24815047320868067</v>
      </c>
      <c r="EN8" t="s">
        <v>276</v>
      </c>
      <c r="EO8" s="11">
        <v>0.23290563926860819</v>
      </c>
      <c r="EP8" t="s">
        <v>276</v>
      </c>
      <c r="EQ8" s="11" t="s">
        <v>288</v>
      </c>
      <c r="ER8" s="64" t="s">
        <v>277</v>
      </c>
    </row>
    <row r="9" spans="2:148" x14ac:dyDescent="0.15">
      <c r="B9" t="s">
        <v>255</v>
      </c>
      <c r="C9" s="17">
        <v>93580</v>
      </c>
      <c r="D9" s="17">
        <v>85320</v>
      </c>
      <c r="E9" s="17">
        <v>89950</v>
      </c>
      <c r="F9" s="17">
        <f>SUM(F7:F8)</f>
        <v>110360</v>
      </c>
      <c r="G9" s="17">
        <f>SUM(G7:G8)</f>
        <v>125843</v>
      </c>
      <c r="H9" s="17">
        <f>SUM(H7:H8)</f>
        <v>143015</v>
      </c>
      <c r="I9" s="17">
        <f>SUM(I7:I8)</f>
        <v>168088</v>
      </c>
      <c r="K9" t="s">
        <v>51</v>
      </c>
      <c r="P9" s="35">
        <f t="shared" ref="P9:V9" si="16">SUM(C17:C20)</f>
        <v>42381</v>
      </c>
      <c r="Q9" s="35">
        <f t="shared" si="16"/>
        <v>32358</v>
      </c>
      <c r="R9" s="35">
        <f t="shared" si="16"/>
        <v>33363</v>
      </c>
      <c r="S9" s="35">
        <f t="shared" si="16"/>
        <v>36949</v>
      </c>
      <c r="T9" s="35">
        <f t="shared" si="16"/>
        <v>39974</v>
      </c>
      <c r="U9" s="35">
        <f t="shared" si="16"/>
        <v>43978</v>
      </c>
      <c r="V9" s="35">
        <f t="shared" si="16"/>
        <v>45940</v>
      </c>
      <c r="W9" s="11"/>
      <c r="X9" s="17"/>
      <c r="Z9" s="36" t="s">
        <v>52</v>
      </c>
      <c r="AA9" s="39">
        <v>106730</v>
      </c>
      <c r="AB9" s="39">
        <v>125318</v>
      </c>
      <c r="AC9" s="39">
        <v>121822</v>
      </c>
      <c r="AD9" s="39">
        <v>122463</v>
      </c>
      <c r="AE9" s="39">
        <v>122951</v>
      </c>
      <c r="AF9" s="39">
        <v>116110</v>
      </c>
      <c r="AH9" t="s">
        <v>53</v>
      </c>
      <c r="AN9" s="35">
        <f t="shared" si="10"/>
        <v>5892</v>
      </c>
      <c r="AO9" s="35">
        <f t="shared" si="10"/>
        <v>4897</v>
      </c>
      <c r="AP9" s="35">
        <f t="shared" si="10"/>
        <v>6751</v>
      </c>
      <c r="AQ9" s="35">
        <f t="shared" si="10"/>
        <v>10146</v>
      </c>
      <c r="AR9" s="35">
        <f t="shared" si="10"/>
        <v>11482</v>
      </c>
      <c r="AS9" s="35">
        <f t="shared" si="10"/>
        <v>13393</v>
      </c>
      <c r="AT9" s="17"/>
      <c r="AU9" s="17"/>
      <c r="AV9" s="17"/>
      <c r="AW9" s="17"/>
      <c r="AX9" s="17"/>
      <c r="AZ9" s="36" t="s">
        <v>54</v>
      </c>
      <c r="BA9" s="36"/>
      <c r="BB9" s="39">
        <v>7498</v>
      </c>
      <c r="BC9" s="39">
        <v>630</v>
      </c>
      <c r="BD9" s="39">
        <v>0</v>
      </c>
      <c r="BE9" s="39">
        <v>0</v>
      </c>
      <c r="BF9" s="39">
        <v>0</v>
      </c>
      <c r="BG9" s="39">
        <v>0</v>
      </c>
      <c r="BH9" s="39">
        <v>0</v>
      </c>
      <c r="BK9" t="s">
        <v>55</v>
      </c>
      <c r="BO9" s="17">
        <f>SUM(BO6:BO8)</f>
        <v>29668</v>
      </c>
      <c r="BP9" s="17">
        <f t="shared" ref="BP9:BQ9" si="17">SUM(BP6:BP8)</f>
        <v>33325</v>
      </c>
      <c r="BQ9" s="17">
        <f t="shared" si="17"/>
        <v>39507</v>
      </c>
      <c r="BR9" s="17">
        <f t="shared" ref="BR9:BT9" si="18">SUM(BR6:BR8)</f>
        <v>43884</v>
      </c>
      <c r="BS9" s="17">
        <f t="shared" si="18"/>
        <v>52185</v>
      </c>
      <c r="BT9" s="17">
        <f t="shared" si="18"/>
        <v>60675</v>
      </c>
      <c r="BU9" s="17">
        <f t="shared" ref="BU9" si="19">SUM(BU6:BU8)</f>
        <v>76740</v>
      </c>
      <c r="BV9" s="17"/>
      <c r="BW9" s="17"/>
      <c r="BX9" s="36" t="s">
        <v>61</v>
      </c>
      <c r="BZ9" s="17"/>
      <c r="CA9" s="17"/>
      <c r="CB9" s="17"/>
      <c r="CC9" s="17"/>
      <c r="CD9" s="17">
        <f>BG11</f>
        <v>5289</v>
      </c>
      <c r="CE9" s="17"/>
      <c r="CF9" s="17"/>
      <c r="CG9" t="s">
        <v>56</v>
      </c>
      <c r="CH9" s="51">
        <f>CH7</f>
        <v>1486.1847985655997</v>
      </c>
      <c r="CM9" t="s">
        <v>47</v>
      </c>
      <c r="CR9" s="17">
        <v>1895</v>
      </c>
      <c r="CT9" t="s">
        <v>92</v>
      </c>
      <c r="CY9" s="17">
        <v>36000</v>
      </c>
      <c r="DA9" t="s">
        <v>47</v>
      </c>
      <c r="DF9" t="s">
        <v>276</v>
      </c>
      <c r="DG9" s="17">
        <v>1895</v>
      </c>
      <c r="DH9" t="s">
        <v>276</v>
      </c>
      <c r="DI9" t="s">
        <v>92</v>
      </c>
      <c r="DN9" t="s">
        <v>276</v>
      </c>
      <c r="DO9" s="17">
        <v>36000</v>
      </c>
      <c r="DP9" t="s">
        <v>277</v>
      </c>
      <c r="DQ9" s="36" t="s">
        <v>157</v>
      </c>
      <c r="DR9" s="37"/>
      <c r="DS9" s="37"/>
      <c r="DT9" s="37"/>
      <c r="DU9" s="37"/>
      <c r="DV9" s="37"/>
      <c r="DY9" s="36" t="s">
        <v>281</v>
      </c>
      <c r="DZ9" s="36" t="s">
        <v>59</v>
      </c>
      <c r="EA9" s="36"/>
      <c r="EB9" s="36"/>
      <c r="EC9" s="36"/>
      <c r="ED9" t="s">
        <v>276</v>
      </c>
      <c r="EE9" s="39">
        <v>12796</v>
      </c>
      <c r="EF9" t="s">
        <v>277</v>
      </c>
      <c r="EH9" t="s">
        <v>287</v>
      </c>
      <c r="EK9" s="11"/>
      <c r="EM9" s="11"/>
      <c r="EO9" s="11"/>
      <c r="ER9" s="64"/>
    </row>
    <row r="10" spans="2:148" x14ac:dyDescent="0.15">
      <c r="C10" s="17"/>
      <c r="D10" s="17"/>
      <c r="E10" s="17"/>
      <c r="F10" s="17"/>
      <c r="G10" s="17"/>
      <c r="H10" s="17"/>
      <c r="I10" s="17"/>
      <c r="L10" t="s">
        <v>57</v>
      </c>
      <c r="P10" s="17">
        <f>P8-P9</f>
        <v>24118</v>
      </c>
      <c r="Q10" s="17">
        <f t="shared" ref="Q10:R10" si="20">Q8-Q9</f>
        <v>26804</v>
      </c>
      <c r="R10" s="17">
        <f t="shared" si="20"/>
        <v>31104</v>
      </c>
      <c r="S10" s="17">
        <f t="shared" ref="S10:U10" si="21">S8-S9</f>
        <v>45319</v>
      </c>
      <c r="T10" s="17">
        <f t="shared" si="21"/>
        <v>54641</v>
      </c>
      <c r="U10" s="17">
        <f t="shared" si="21"/>
        <v>65728</v>
      </c>
      <c r="V10" s="17">
        <f t="shared" ref="V10" si="22">V8-V9</f>
        <v>81602</v>
      </c>
      <c r="W10" s="11">
        <f>U10/$U$6</f>
        <v>0.45958815508862705</v>
      </c>
      <c r="X10" s="17" t="s">
        <v>57</v>
      </c>
      <c r="Z10" s="37"/>
      <c r="AA10" s="37"/>
      <c r="AB10" s="37"/>
      <c r="AC10" s="37"/>
      <c r="AD10" s="37"/>
      <c r="AE10" s="37"/>
      <c r="AF10" s="37"/>
      <c r="AI10" t="s">
        <v>58</v>
      </c>
      <c r="AN10" s="17">
        <f>SUM(AN6:AN9)</f>
        <v>139660</v>
      </c>
      <c r="AO10" s="17">
        <f>SUM(AO6:AO9)</f>
        <v>159851</v>
      </c>
      <c r="AP10" s="17">
        <f>SUM(AP6:AP9)</f>
        <v>169662</v>
      </c>
      <c r="AQ10" s="17">
        <f t="shared" ref="AQ10:AR10" si="23">SUM(AQ6:AQ9)</f>
        <v>175552</v>
      </c>
      <c r="AR10" s="17">
        <f t="shared" si="23"/>
        <v>181915</v>
      </c>
      <c r="AS10" s="17">
        <f t="shared" ref="AS10" si="24">SUM(AS6:AS9)</f>
        <v>184406</v>
      </c>
      <c r="AT10" s="17"/>
      <c r="AU10" s="17"/>
      <c r="AV10" s="17"/>
      <c r="AW10" s="17"/>
      <c r="AX10" s="17"/>
      <c r="AZ10" s="36" t="s">
        <v>59</v>
      </c>
      <c r="BA10" s="36"/>
      <c r="BB10" s="39">
        <v>5957</v>
      </c>
      <c r="BC10" s="39">
        <v>6622</v>
      </c>
      <c r="BD10" s="39">
        <v>8778</v>
      </c>
      <c r="BE10" s="39">
        <v>10261</v>
      </c>
      <c r="BF10" s="39">
        <v>11682</v>
      </c>
      <c r="BG10" s="39">
        <v>12796</v>
      </c>
      <c r="BH10" s="39">
        <v>11686</v>
      </c>
      <c r="BO10" s="17"/>
      <c r="BP10" s="17"/>
      <c r="BQ10" s="17"/>
      <c r="BR10" s="17"/>
      <c r="BS10" s="17"/>
      <c r="BT10" s="17"/>
      <c r="BU10" s="17"/>
      <c r="BV10" s="17"/>
      <c r="BW10" s="17"/>
      <c r="BX10" t="s">
        <v>53</v>
      </c>
      <c r="BZ10" s="17"/>
      <c r="CA10" s="17"/>
      <c r="CB10" s="17"/>
      <c r="CC10" s="17"/>
      <c r="CD10" s="17">
        <f>SUM(BG12:BG13)</f>
        <v>-208</v>
      </c>
      <c r="CE10" s="17"/>
      <c r="CF10" s="17"/>
      <c r="CM10" t="s">
        <v>53</v>
      </c>
      <c r="CR10" s="35">
        <v>11482</v>
      </c>
      <c r="CT10" t="s">
        <v>97</v>
      </c>
      <c r="CY10" s="35">
        <v>15906</v>
      </c>
      <c r="DA10" t="s">
        <v>53</v>
      </c>
      <c r="DF10" t="s">
        <v>276</v>
      </c>
      <c r="DG10" s="35">
        <v>11482</v>
      </c>
      <c r="DH10" t="s">
        <v>276</v>
      </c>
      <c r="DI10" t="s">
        <v>97</v>
      </c>
      <c r="DN10" t="s">
        <v>276</v>
      </c>
      <c r="DO10" s="35">
        <v>15906</v>
      </c>
      <c r="DP10" t="s">
        <v>277</v>
      </c>
      <c r="DQ10" s="36" t="s">
        <v>158</v>
      </c>
      <c r="DR10" s="39">
        <v>68178</v>
      </c>
      <c r="DS10" s="39">
        <v>69315</v>
      </c>
      <c r="DT10" s="39">
        <v>71223</v>
      </c>
      <c r="DU10" s="39">
        <v>78520</v>
      </c>
      <c r="DV10" s="39">
        <v>80552</v>
      </c>
      <c r="DY10" s="36" t="s">
        <v>281</v>
      </c>
      <c r="DZ10" s="36" t="s">
        <v>85</v>
      </c>
      <c r="EA10" s="36"/>
      <c r="EB10" s="36"/>
      <c r="EC10" s="36"/>
      <c r="ED10" t="s">
        <v>276</v>
      </c>
      <c r="EE10" s="39">
        <v>-2577</v>
      </c>
      <c r="EF10" t="s">
        <v>277</v>
      </c>
      <c r="EH10" t="s">
        <v>45</v>
      </c>
      <c r="EJ10" t="s">
        <v>276</v>
      </c>
      <c r="EK10" s="11">
        <v>0.74545125045306271</v>
      </c>
      <c r="EL10" t="s">
        <v>276</v>
      </c>
      <c r="EM10" s="11">
        <v>0.75184952679131933</v>
      </c>
      <c r="EN10" t="s">
        <v>276</v>
      </c>
      <c r="EO10" s="11">
        <v>0.76709436073139181</v>
      </c>
      <c r="EP10" t="s">
        <v>276</v>
      </c>
      <c r="EQ10" s="11" t="s">
        <v>294</v>
      </c>
      <c r="ER10" s="64" t="s">
        <v>277</v>
      </c>
    </row>
    <row r="11" spans="2:148" x14ac:dyDescent="0.15">
      <c r="B11" t="s">
        <v>73</v>
      </c>
      <c r="C11" s="17"/>
      <c r="D11" s="17"/>
      <c r="E11" s="17"/>
      <c r="F11" s="17"/>
      <c r="G11" s="17"/>
      <c r="H11" s="17"/>
      <c r="I11" s="17"/>
      <c r="K11" t="s">
        <v>60</v>
      </c>
      <c r="P11" s="35">
        <v>5957</v>
      </c>
      <c r="Q11" s="35">
        <v>6622</v>
      </c>
      <c r="R11" s="35">
        <v>8778</v>
      </c>
      <c r="S11" s="35">
        <v>10261</v>
      </c>
      <c r="T11" s="35">
        <v>11682</v>
      </c>
      <c r="U11" s="35">
        <v>12769</v>
      </c>
      <c r="V11" s="35">
        <v>11686</v>
      </c>
      <c r="W11" s="11"/>
      <c r="X11" s="17"/>
      <c r="Z11" s="37"/>
      <c r="AA11" s="37"/>
      <c r="AB11" s="37"/>
      <c r="AC11" s="37"/>
      <c r="AD11" s="37"/>
      <c r="AE11" s="37"/>
      <c r="AF11" s="37"/>
      <c r="AZ11" s="36" t="s">
        <v>61</v>
      </c>
      <c r="BA11" s="36"/>
      <c r="BB11" s="39">
        <v>2574</v>
      </c>
      <c r="BC11" s="39">
        <v>2668</v>
      </c>
      <c r="BD11" s="39">
        <v>3266</v>
      </c>
      <c r="BE11" s="39">
        <v>3940</v>
      </c>
      <c r="BF11" s="39">
        <v>4652</v>
      </c>
      <c r="BG11" s="39">
        <v>5289</v>
      </c>
      <c r="BH11" s="39">
        <v>6118</v>
      </c>
      <c r="BJ11" t="s">
        <v>62</v>
      </c>
      <c r="BO11" s="17">
        <f>BB45</f>
        <v>-5944</v>
      </c>
      <c r="BP11" s="17">
        <f>BC45</f>
        <v>-8343</v>
      </c>
      <c r="BQ11" s="17">
        <f>BD45</f>
        <v>-8129</v>
      </c>
      <c r="BR11" s="17">
        <f>BE45</f>
        <v>-11632</v>
      </c>
      <c r="BS11" s="17">
        <f t="shared" ref="BS11:BU11" si="25">BF45</f>
        <v>-13925</v>
      </c>
      <c r="BT11" s="17">
        <f t="shared" si="25"/>
        <v>-15441</v>
      </c>
      <c r="BU11" s="17">
        <f t="shared" si="25"/>
        <v>-20622</v>
      </c>
      <c r="BV11" s="17"/>
      <c r="BW11" s="36" t="s">
        <v>82</v>
      </c>
      <c r="BZ11" s="17"/>
      <c r="CA11" s="17"/>
      <c r="CB11" s="17"/>
      <c r="CC11" s="17"/>
      <c r="CD11" s="17"/>
      <c r="CE11" s="17"/>
      <c r="CF11" s="17"/>
      <c r="CN11" t="s">
        <v>58</v>
      </c>
      <c r="CR11" s="17">
        <v>181915</v>
      </c>
      <c r="CU11" t="s">
        <v>100</v>
      </c>
      <c r="CY11" s="17">
        <v>72310</v>
      </c>
      <c r="DB11" t="s">
        <v>58</v>
      </c>
      <c r="DF11" t="s">
        <v>276</v>
      </c>
      <c r="DG11" s="17">
        <v>181915</v>
      </c>
      <c r="DH11" t="s">
        <v>276</v>
      </c>
      <c r="DJ11" t="s">
        <v>100</v>
      </c>
      <c r="DN11" t="s">
        <v>276</v>
      </c>
      <c r="DO11" s="17">
        <v>72310</v>
      </c>
      <c r="DP11" t="s">
        <v>277</v>
      </c>
      <c r="DQ11" s="36" t="s">
        <v>159</v>
      </c>
      <c r="DR11" s="39">
        <v>2282</v>
      </c>
      <c r="DS11" s="39">
        <v>2648</v>
      </c>
      <c r="DT11" s="39">
        <v>13682</v>
      </c>
      <c r="DU11" s="39">
        <v>24150</v>
      </c>
      <c r="DV11" s="39">
        <v>34566</v>
      </c>
      <c r="DY11" s="36" t="s">
        <v>281</v>
      </c>
      <c r="DZ11" s="36" t="s">
        <v>47</v>
      </c>
      <c r="EA11" s="36"/>
      <c r="EB11" s="36"/>
      <c r="EC11" s="36"/>
      <c r="ED11" t="s">
        <v>276</v>
      </c>
      <c r="EE11" s="39">
        <v>168</v>
      </c>
      <c r="EF11" t="s">
        <v>277</v>
      </c>
      <c r="EH11" t="s">
        <v>51</v>
      </c>
      <c r="EJ11" t="s">
        <v>276</v>
      </c>
      <c r="EK11" s="11">
        <v>0.3348042769119246</v>
      </c>
      <c r="EL11" t="s">
        <v>276</v>
      </c>
      <c r="EM11" s="11">
        <v>0.31764976995144745</v>
      </c>
      <c r="EN11" t="s">
        <v>276</v>
      </c>
      <c r="EO11" s="11">
        <v>0.30750620564276476</v>
      </c>
      <c r="EP11" t="s">
        <v>276</v>
      </c>
      <c r="EQ11" s="11" t="s">
        <v>289</v>
      </c>
      <c r="ER11" s="64" t="s">
        <v>277</v>
      </c>
    </row>
    <row r="12" spans="2:148" x14ac:dyDescent="0.15">
      <c r="B12" t="s">
        <v>253</v>
      </c>
      <c r="C12" s="17">
        <v>21410</v>
      </c>
      <c r="D12" s="17">
        <v>17880</v>
      </c>
      <c r="E12" s="17">
        <v>15175</v>
      </c>
      <c r="F12" s="17">
        <v>15420</v>
      </c>
      <c r="G12" s="17">
        <v>16273</v>
      </c>
      <c r="H12" s="17">
        <v>16017</v>
      </c>
      <c r="I12" s="17">
        <v>18219</v>
      </c>
      <c r="L12" t="s">
        <v>63</v>
      </c>
      <c r="P12" s="17">
        <f>P10-P11</f>
        <v>18161</v>
      </c>
      <c r="Q12" s="17">
        <f t="shared" ref="Q12:R12" si="26">Q10-Q11</f>
        <v>20182</v>
      </c>
      <c r="R12" s="17">
        <f t="shared" si="26"/>
        <v>22326</v>
      </c>
      <c r="S12" s="17">
        <f t="shared" ref="S12:U12" si="27">S10-S11</f>
        <v>35058</v>
      </c>
      <c r="T12" s="17">
        <f t="shared" si="27"/>
        <v>42959</v>
      </c>
      <c r="U12" s="17">
        <f t="shared" si="27"/>
        <v>52959</v>
      </c>
      <c r="V12" s="17">
        <f t="shared" ref="V12" si="28">V10-V11</f>
        <v>69916</v>
      </c>
      <c r="W12" s="11">
        <f>U12/$U$6</f>
        <v>0.37030381428521486</v>
      </c>
      <c r="X12" s="17" t="s">
        <v>271</v>
      </c>
      <c r="Z12" s="36" t="s">
        <v>64</v>
      </c>
      <c r="AA12" s="39">
        <v>113240</v>
      </c>
      <c r="AB12" s="39">
        <v>132981</v>
      </c>
      <c r="AC12" s="39">
        <f>SUM(AC7:AC9)</f>
        <v>133768</v>
      </c>
      <c r="AD12" s="39">
        <f t="shared" ref="AD12:AF12" si="29">SUM(AD7:AD9)</f>
        <v>133819</v>
      </c>
      <c r="AE12" s="39">
        <f t="shared" si="29"/>
        <v>136527</v>
      </c>
      <c r="AF12" s="39">
        <f t="shared" si="29"/>
        <v>130334</v>
      </c>
      <c r="AH12" t="s">
        <v>65</v>
      </c>
      <c r="AN12" s="17">
        <f t="shared" ref="AN12:AS12" si="30">AA21</f>
        <v>18356</v>
      </c>
      <c r="AO12" s="17">
        <f t="shared" si="30"/>
        <v>23734</v>
      </c>
      <c r="AP12" s="17">
        <f t="shared" si="30"/>
        <v>29460</v>
      </c>
      <c r="AQ12" s="17">
        <f t="shared" si="30"/>
        <v>36477</v>
      </c>
      <c r="AR12" s="17">
        <f t="shared" si="30"/>
        <v>44151</v>
      </c>
      <c r="AS12" s="17">
        <f t="shared" si="30"/>
        <v>59715</v>
      </c>
      <c r="AT12" s="17"/>
      <c r="AU12" s="17"/>
      <c r="AV12" s="17"/>
      <c r="AW12" s="17"/>
      <c r="AX12" s="17"/>
      <c r="AZ12" s="36" t="s">
        <v>66</v>
      </c>
      <c r="BA12" s="36"/>
      <c r="BB12" s="39">
        <v>-443</v>
      </c>
      <c r="BC12" s="39">
        <v>-223</v>
      </c>
      <c r="BD12" s="39">
        <v>-2073</v>
      </c>
      <c r="BE12" s="39">
        <v>-2212</v>
      </c>
      <c r="BF12" s="39">
        <v>-792</v>
      </c>
      <c r="BG12" s="39">
        <v>-219</v>
      </c>
      <c r="BH12" s="39">
        <v>-1249</v>
      </c>
      <c r="BJ12" t="s">
        <v>67</v>
      </c>
      <c r="BO12" s="17">
        <f>BB47</f>
        <v>-3723</v>
      </c>
      <c r="BP12" s="17">
        <f>BC47</f>
        <v>-1393</v>
      </c>
      <c r="BQ12" s="17">
        <f>BD47</f>
        <v>-25944</v>
      </c>
      <c r="BR12" s="17">
        <f>BE47</f>
        <v>-888</v>
      </c>
      <c r="BS12" s="17">
        <f t="shared" ref="BS12:BU12" si="31">BF47</f>
        <v>-2388</v>
      </c>
      <c r="BT12" s="17">
        <f t="shared" si="31"/>
        <v>-2521</v>
      </c>
      <c r="BU12" s="17">
        <f t="shared" si="31"/>
        <v>-8909</v>
      </c>
      <c r="BV12" s="17"/>
      <c r="BW12" s="17"/>
      <c r="BX12" s="36" t="s">
        <v>85</v>
      </c>
      <c r="BZ12" s="17"/>
      <c r="CA12" s="17"/>
      <c r="CB12" s="17"/>
      <c r="CC12" s="17"/>
      <c r="CD12" s="17">
        <f>BG17</f>
        <v>-2577</v>
      </c>
      <c r="CE12" s="17"/>
      <c r="CF12" s="17"/>
      <c r="CG12" s="78" t="s">
        <v>309</v>
      </c>
      <c r="CH12" s="78"/>
      <c r="CI12" s="78"/>
      <c r="CJ12" s="78"/>
      <c r="DF12" t="s">
        <v>276</v>
      </c>
      <c r="DH12" t="s">
        <v>276</v>
      </c>
      <c r="DN12" t="s">
        <v>276</v>
      </c>
      <c r="DP12" t="s">
        <v>277</v>
      </c>
      <c r="DQ12" s="36" t="s">
        <v>161</v>
      </c>
      <c r="DR12" s="39">
        <v>1537</v>
      </c>
      <c r="DS12" s="39">
        <v>431</v>
      </c>
      <c r="DT12" s="39">
        <v>-2187</v>
      </c>
      <c r="DU12" s="39">
        <v>-340</v>
      </c>
      <c r="DV12" s="39">
        <v>3186</v>
      </c>
      <c r="DY12" s="36" t="s">
        <v>281</v>
      </c>
      <c r="DZ12" s="36" t="s">
        <v>84</v>
      </c>
      <c r="EA12" s="36"/>
      <c r="EB12" s="36"/>
      <c r="EC12" s="36"/>
      <c r="ED12" t="s">
        <v>276</v>
      </c>
      <c r="EE12" s="39">
        <v>3018</v>
      </c>
      <c r="EF12" t="s">
        <v>277</v>
      </c>
      <c r="EH12" t="s">
        <v>287</v>
      </c>
      <c r="EK12" s="11"/>
      <c r="EM12" s="11"/>
      <c r="EO12" s="11"/>
      <c r="ER12" s="64"/>
    </row>
    <row r="13" spans="2:148" x14ac:dyDescent="0.15">
      <c r="B13" t="s">
        <v>254</v>
      </c>
      <c r="C13" s="17">
        <v>11628</v>
      </c>
      <c r="D13" s="17">
        <v>14900</v>
      </c>
      <c r="E13" s="17">
        <v>19086</v>
      </c>
      <c r="F13" s="17">
        <v>22933</v>
      </c>
      <c r="G13" s="17">
        <v>26637</v>
      </c>
      <c r="H13" s="17">
        <v>30061</v>
      </c>
      <c r="I13" s="17">
        <v>34013</v>
      </c>
      <c r="K13" t="s">
        <v>68</v>
      </c>
      <c r="P13" s="35">
        <f t="shared" ref="P13:V13" si="32">-C23</f>
        <v>-346</v>
      </c>
      <c r="Q13" s="35">
        <f t="shared" si="32"/>
        <v>431</v>
      </c>
      <c r="R13" s="35">
        <f t="shared" si="32"/>
        <v>-823</v>
      </c>
      <c r="S13" s="35">
        <f t="shared" si="32"/>
        <v>-1416</v>
      </c>
      <c r="T13" s="35">
        <f t="shared" si="32"/>
        <v>-729</v>
      </c>
      <c r="U13" s="35">
        <f t="shared" si="32"/>
        <v>-77</v>
      </c>
      <c r="V13" s="35">
        <f t="shared" si="32"/>
        <v>-1186</v>
      </c>
      <c r="W13" s="11"/>
      <c r="X13" s="17"/>
      <c r="Z13" s="36" t="s">
        <v>69</v>
      </c>
      <c r="AA13" s="37"/>
      <c r="AB13" s="37"/>
      <c r="AC13" s="37"/>
      <c r="AD13" s="37"/>
      <c r="AE13" s="37"/>
      <c r="AF13" s="37"/>
      <c r="AH13" t="s">
        <v>70</v>
      </c>
      <c r="AN13" s="17">
        <f t="shared" ref="AN13:AS13" si="33">AA24+AA25</f>
        <v>21605</v>
      </c>
      <c r="AO13" s="17">
        <f t="shared" si="33"/>
        <v>45228</v>
      </c>
      <c r="AP13" s="17">
        <f t="shared" si="33"/>
        <v>43736</v>
      </c>
      <c r="AQ13" s="17">
        <f t="shared" si="33"/>
        <v>49776</v>
      </c>
      <c r="AR13" s="17">
        <f t="shared" si="33"/>
        <v>50389</v>
      </c>
      <c r="AS13" s="17">
        <f t="shared" si="33"/>
        <v>57511</v>
      </c>
      <c r="AT13" s="17"/>
      <c r="AU13" s="17"/>
      <c r="AV13" s="17"/>
      <c r="AW13" s="17"/>
      <c r="AX13" s="17"/>
      <c r="AZ13" s="36" t="s">
        <v>71</v>
      </c>
      <c r="BA13" s="36"/>
      <c r="BB13" s="39">
        <v>224</v>
      </c>
      <c r="BC13" s="39">
        <v>332</v>
      </c>
      <c r="BD13" s="39">
        <v>-3296</v>
      </c>
      <c r="BE13" s="39">
        <v>-5143</v>
      </c>
      <c r="BF13" s="39">
        <v>-6463</v>
      </c>
      <c r="BG13" s="39">
        <v>11</v>
      </c>
      <c r="BH13" s="39">
        <v>-150</v>
      </c>
      <c r="BJ13" t="s">
        <v>72</v>
      </c>
      <c r="BO13" s="35">
        <f>SUM(BB48:BB52)</f>
        <v>-13334</v>
      </c>
      <c r="BP13" s="35">
        <f>SUM(BC48:BC52)</f>
        <v>-14214</v>
      </c>
      <c r="BQ13" s="35">
        <f>SUM(BD48:BD52)</f>
        <v>-12708</v>
      </c>
      <c r="BR13" s="35">
        <f>SUM(BE48:BE52)</f>
        <v>6459</v>
      </c>
      <c r="BS13" s="35">
        <f t="shared" ref="BS13:BU13" si="34">SUM(BF48:BF52)</f>
        <v>540</v>
      </c>
      <c r="BT13" s="35">
        <f t="shared" si="34"/>
        <v>5739</v>
      </c>
      <c r="BU13" s="35">
        <f t="shared" si="34"/>
        <v>1954</v>
      </c>
      <c r="BV13" s="17"/>
      <c r="BW13" s="17"/>
      <c r="BX13" s="36" t="s">
        <v>47</v>
      </c>
      <c r="BZ13" s="17"/>
      <c r="CA13" s="17"/>
      <c r="CB13" s="17"/>
      <c r="CC13" s="17"/>
      <c r="CD13" s="17">
        <f>BG18</f>
        <v>168</v>
      </c>
      <c r="CE13" s="17"/>
      <c r="CF13" s="17"/>
      <c r="CG13" s="77" t="s">
        <v>29</v>
      </c>
      <c r="CH13" s="77"/>
      <c r="CI13" s="77" t="s">
        <v>31</v>
      </c>
      <c r="CJ13" s="77"/>
      <c r="CM13" t="s">
        <v>65</v>
      </c>
      <c r="CR13" s="17">
        <v>44151</v>
      </c>
      <c r="CT13" t="s">
        <v>104</v>
      </c>
      <c r="CY13" s="17">
        <v>59578</v>
      </c>
      <c r="DA13" t="s">
        <v>65</v>
      </c>
      <c r="DF13" t="s">
        <v>276</v>
      </c>
      <c r="DG13" s="17">
        <v>44151</v>
      </c>
      <c r="DH13" t="s">
        <v>276</v>
      </c>
      <c r="DI13" t="s">
        <v>104</v>
      </c>
      <c r="DN13" t="s">
        <v>276</v>
      </c>
      <c r="DO13" s="17">
        <v>59578</v>
      </c>
      <c r="DP13" t="s">
        <v>277</v>
      </c>
      <c r="DQ13" s="37"/>
      <c r="DR13" s="37"/>
      <c r="DS13" s="37"/>
      <c r="DT13" s="37"/>
      <c r="DU13" s="37"/>
      <c r="DV13" s="48">
        <f>SUM(DV11:DV12)</f>
        <v>37752</v>
      </c>
      <c r="DY13" s="36" t="s">
        <v>281</v>
      </c>
      <c r="DZ13" s="36" t="s">
        <v>61</v>
      </c>
      <c r="EA13" s="36"/>
      <c r="EB13" s="36"/>
      <c r="EC13" s="36"/>
      <c r="ED13" t="s">
        <v>276</v>
      </c>
      <c r="EE13" s="39">
        <v>5289</v>
      </c>
      <c r="EF13" t="s">
        <v>277</v>
      </c>
      <c r="EG13" s="40"/>
      <c r="EH13" t="s">
        <v>57</v>
      </c>
      <c r="EJ13" t="s">
        <v>276</v>
      </c>
      <c r="EK13" s="11">
        <v>0.41064697354113811</v>
      </c>
      <c r="EL13" t="s">
        <v>276</v>
      </c>
      <c r="EM13" s="11">
        <v>0.43419975683987189</v>
      </c>
      <c r="EN13" t="s">
        <v>276</v>
      </c>
      <c r="EO13" s="11">
        <v>0.45958815508862705</v>
      </c>
      <c r="EP13" t="s">
        <v>276</v>
      </c>
      <c r="EQ13" s="11" t="s">
        <v>290</v>
      </c>
      <c r="ER13" s="64" t="s">
        <v>277</v>
      </c>
    </row>
    <row r="14" spans="2:148" x14ac:dyDescent="0.15">
      <c r="B14" t="s">
        <v>256</v>
      </c>
      <c r="C14" s="17">
        <v>33038</v>
      </c>
      <c r="D14" s="17">
        <v>32780</v>
      </c>
      <c r="E14" s="17">
        <v>34261</v>
      </c>
      <c r="F14" s="17">
        <f>SUM(F12:F13)</f>
        <v>38353</v>
      </c>
      <c r="G14" s="17">
        <f>SUM(G12:G13)</f>
        <v>42910</v>
      </c>
      <c r="H14" s="17">
        <f>SUM(H12:H13)</f>
        <v>46078</v>
      </c>
      <c r="I14" s="17">
        <f>SUM(I12:I13)</f>
        <v>52232</v>
      </c>
      <c r="L14" t="s">
        <v>74</v>
      </c>
      <c r="P14" s="17">
        <f>P12-P13</f>
        <v>18507</v>
      </c>
      <c r="Q14" s="17">
        <f t="shared" ref="Q14:R14" si="35">Q12-Q13</f>
        <v>19751</v>
      </c>
      <c r="R14" s="17">
        <f t="shared" si="35"/>
        <v>23149</v>
      </c>
      <c r="S14" s="17">
        <f t="shared" ref="S14:U14" si="36">S12-S13</f>
        <v>36474</v>
      </c>
      <c r="T14" s="17">
        <f t="shared" si="36"/>
        <v>43688</v>
      </c>
      <c r="U14" s="17">
        <f t="shared" si="36"/>
        <v>53036</v>
      </c>
      <c r="V14" s="17">
        <f t="shared" ref="V14" si="37">V12-V13</f>
        <v>71102</v>
      </c>
      <c r="W14" s="11">
        <f>U14/$U$6</f>
        <v>0.37084221934762091</v>
      </c>
      <c r="X14" s="17" t="s">
        <v>272</v>
      </c>
      <c r="Z14" s="36" t="s">
        <v>75</v>
      </c>
      <c r="AA14" s="39">
        <v>18277</v>
      </c>
      <c r="AB14" s="39">
        <v>19792</v>
      </c>
      <c r="AC14" s="39">
        <v>26481</v>
      </c>
      <c r="AD14" s="39">
        <v>29524</v>
      </c>
      <c r="AE14" s="39">
        <v>32011</v>
      </c>
      <c r="AF14" s="39">
        <v>38043</v>
      </c>
      <c r="AH14" t="s">
        <v>76</v>
      </c>
      <c r="AN14" s="35">
        <f>AA22+AA26</f>
        <v>13847</v>
      </c>
      <c r="AO14" s="35">
        <f>AB22+AB26</f>
        <v>12273</v>
      </c>
      <c r="AP14" s="35">
        <f>AC22+AC26+AC23</f>
        <v>15990</v>
      </c>
      <c r="AQ14" s="35">
        <f>AD22+AD26+AD23</f>
        <v>24751</v>
      </c>
      <c r="AR14" s="35">
        <f>AE22+AE26+AE23</f>
        <v>24856</v>
      </c>
      <c r="AS14" s="35">
        <f>AF22+AF26+AF23</f>
        <v>32147</v>
      </c>
      <c r="AT14" s="17"/>
      <c r="AU14" s="17"/>
      <c r="AV14" s="17"/>
      <c r="AW14" s="17"/>
      <c r="AX14" s="17"/>
      <c r="AZ14" s="36" t="s">
        <v>77</v>
      </c>
      <c r="BA14" s="36"/>
      <c r="BB14" s="39">
        <v>45072</v>
      </c>
      <c r="BC14" s="39">
        <v>57072</v>
      </c>
      <c r="BD14" s="39">
        <v>67711</v>
      </c>
      <c r="BE14" s="39"/>
      <c r="BF14" s="39"/>
      <c r="BG14" s="39"/>
      <c r="BH14" s="39"/>
      <c r="BK14" t="s">
        <v>78</v>
      </c>
      <c r="BO14" s="17">
        <f>SUM(BO11:BO13)</f>
        <v>-23001</v>
      </c>
      <c r="BP14" s="17">
        <f t="shared" ref="BP14:BQ14" si="38">SUM(BP11:BP13)</f>
        <v>-23950</v>
      </c>
      <c r="BQ14" s="17">
        <f t="shared" si="38"/>
        <v>-46781</v>
      </c>
      <c r="BR14" s="17">
        <f t="shared" ref="BR14:BT14" si="39">SUM(BR11:BR13)</f>
        <v>-6061</v>
      </c>
      <c r="BS14" s="17">
        <f t="shared" si="39"/>
        <v>-15773</v>
      </c>
      <c r="BT14" s="17">
        <f t="shared" si="39"/>
        <v>-12223</v>
      </c>
      <c r="BU14" s="17">
        <f t="shared" ref="BU14" si="40">SUM(BU11:BU13)</f>
        <v>-27577</v>
      </c>
      <c r="BV14" s="17"/>
      <c r="BX14" s="36" t="s">
        <v>84</v>
      </c>
      <c r="BZ14" s="17"/>
      <c r="CA14" s="17"/>
      <c r="CB14" s="17"/>
      <c r="CC14" s="17"/>
      <c r="CD14" s="17">
        <f>BG21</f>
        <v>3018</v>
      </c>
      <c r="CE14" s="17"/>
      <c r="CF14" s="17"/>
      <c r="CG14" s="54" t="s">
        <v>35</v>
      </c>
      <c r="CH14" s="55">
        <f>AS6/1000</f>
        <v>130.334</v>
      </c>
      <c r="CI14" t="s">
        <v>37</v>
      </c>
      <c r="CJ14" s="12">
        <f>(AF35+AF36+AF45)/1000</f>
        <v>58.146000000000001</v>
      </c>
      <c r="CM14" t="s">
        <v>70</v>
      </c>
      <c r="CR14" s="17">
        <v>50389</v>
      </c>
      <c r="CT14" t="s">
        <v>53</v>
      </c>
      <c r="CY14" s="35">
        <v>51119</v>
      </c>
      <c r="DA14" t="s">
        <v>70</v>
      </c>
      <c r="DF14" t="s">
        <v>276</v>
      </c>
      <c r="DG14" s="17">
        <v>50389</v>
      </c>
      <c r="DH14" t="s">
        <v>276</v>
      </c>
      <c r="DI14" t="s">
        <v>53</v>
      </c>
      <c r="DN14" t="s">
        <v>276</v>
      </c>
      <c r="DO14" s="35">
        <v>51119</v>
      </c>
      <c r="DP14" t="s">
        <v>277</v>
      </c>
      <c r="DQ14" s="37"/>
      <c r="DR14" s="37"/>
      <c r="DS14" s="37"/>
      <c r="DT14" s="37"/>
      <c r="DU14" s="37"/>
      <c r="DV14" s="37"/>
      <c r="DY14" s="36" t="s">
        <v>281</v>
      </c>
      <c r="DZ14" s="36" t="s">
        <v>53</v>
      </c>
      <c r="EA14" s="36"/>
      <c r="EB14" s="36"/>
      <c r="EC14" s="36"/>
      <c r="ED14" t="s">
        <v>276</v>
      </c>
      <c r="EE14" s="39">
        <v>-2300</v>
      </c>
      <c r="EF14" t="s">
        <v>277</v>
      </c>
      <c r="EH14" t="s">
        <v>60</v>
      </c>
      <c r="EJ14" t="s">
        <v>276</v>
      </c>
      <c r="EK14" s="11">
        <v>9.2977528089887643E-2</v>
      </c>
      <c r="EL14" t="s">
        <v>276</v>
      </c>
      <c r="EM14" s="11">
        <v>9.2829954784930432E-2</v>
      </c>
      <c r="EN14" t="s">
        <v>276</v>
      </c>
      <c r="EO14" s="11">
        <v>8.9284340803412229E-2</v>
      </c>
      <c r="EP14" t="s">
        <v>276</v>
      </c>
      <c r="EQ14" s="11" t="s">
        <v>291</v>
      </c>
      <c r="ER14" s="64" t="s">
        <v>277</v>
      </c>
    </row>
    <row r="15" spans="2:148" x14ac:dyDescent="0.15">
      <c r="B15" t="s">
        <v>262</v>
      </c>
      <c r="C15" s="17">
        <v>60542</v>
      </c>
      <c r="D15" s="17">
        <v>52540</v>
      </c>
      <c r="E15" s="17">
        <v>55689</v>
      </c>
      <c r="F15" s="17">
        <f>F9-F14</f>
        <v>72007</v>
      </c>
      <c r="G15" s="17">
        <f>G9-G14</f>
        <v>82933</v>
      </c>
      <c r="H15" s="17">
        <f>H9-H14</f>
        <v>96937</v>
      </c>
      <c r="I15" s="17">
        <f>I9-I14</f>
        <v>115856</v>
      </c>
      <c r="K15" t="s">
        <v>79</v>
      </c>
      <c r="P15" s="35">
        <f t="shared" ref="P15:V15" si="41">C25</f>
        <v>6314</v>
      </c>
      <c r="Q15" s="35">
        <f t="shared" si="41"/>
        <v>2953</v>
      </c>
      <c r="R15" s="35">
        <f t="shared" si="41"/>
        <v>1945</v>
      </c>
      <c r="S15" s="35">
        <f t="shared" si="41"/>
        <v>19903</v>
      </c>
      <c r="T15" s="35">
        <f t="shared" si="41"/>
        <v>4448</v>
      </c>
      <c r="U15" s="35">
        <f t="shared" si="41"/>
        <v>8755</v>
      </c>
      <c r="V15" s="35">
        <f t="shared" si="41"/>
        <v>9831</v>
      </c>
      <c r="W15" s="11"/>
      <c r="X15" s="17"/>
      <c r="Z15" s="36" t="s">
        <v>47</v>
      </c>
      <c r="AA15" s="39">
        <v>2251</v>
      </c>
      <c r="AB15" s="39">
        <v>2181</v>
      </c>
      <c r="AC15" s="39">
        <v>2662</v>
      </c>
      <c r="AD15" s="39">
        <v>2063</v>
      </c>
      <c r="AE15" s="39">
        <v>1895</v>
      </c>
      <c r="AF15" s="39">
        <v>2636</v>
      </c>
      <c r="AI15" t="s">
        <v>80</v>
      </c>
      <c r="AN15" s="41">
        <f>SUM(AN10:AN14)</f>
        <v>193468</v>
      </c>
      <c r="AO15" s="41">
        <f>SUM(AO10:AO14)</f>
        <v>241086</v>
      </c>
      <c r="AP15" s="41">
        <f>SUM(AP10:AP14)</f>
        <v>258848</v>
      </c>
      <c r="AQ15" s="41">
        <f t="shared" ref="AQ15:AR15" si="42">SUM(AQ10:AQ14)</f>
        <v>286556</v>
      </c>
      <c r="AR15" s="41">
        <f t="shared" si="42"/>
        <v>301311</v>
      </c>
      <c r="AS15" s="41">
        <f t="shared" ref="AS15" si="43">SUM(AS10:AS14)</f>
        <v>333779</v>
      </c>
      <c r="AT15" s="17"/>
      <c r="AU15" s="17"/>
      <c r="AV15" s="17"/>
      <c r="AW15" s="17"/>
      <c r="AX15" s="17"/>
      <c r="AZ15" s="36" t="s">
        <v>81</v>
      </c>
      <c r="BA15" s="36"/>
      <c r="BB15" s="39">
        <v>-44920</v>
      </c>
      <c r="BC15" s="39">
        <v>-48498</v>
      </c>
      <c r="BD15" s="39">
        <v>-57735</v>
      </c>
      <c r="BE15" s="39"/>
      <c r="BF15" s="39"/>
      <c r="BG15" s="39"/>
      <c r="BH15" s="39"/>
      <c r="BO15" s="17"/>
      <c r="BP15" s="17"/>
      <c r="BQ15" s="17"/>
      <c r="BR15" s="17"/>
      <c r="BS15" s="17"/>
      <c r="BT15" s="17"/>
      <c r="BU15" s="17"/>
      <c r="BV15" s="17"/>
      <c r="BX15" s="37" t="s">
        <v>53</v>
      </c>
      <c r="BZ15" s="17"/>
      <c r="CA15" s="17"/>
      <c r="CB15" s="17"/>
      <c r="CC15" s="17"/>
      <c r="CD15" s="35">
        <f>SUM(BG19:BG20,BG22:BG25)</f>
        <v>-2092</v>
      </c>
      <c r="CE15" s="17"/>
      <c r="CF15" s="17"/>
      <c r="CG15" s="52" t="s">
        <v>43</v>
      </c>
      <c r="CH15" s="56">
        <f>CJ15+CJ14-CH14</f>
        <v>1964.7090999999998</v>
      </c>
      <c r="CI15" s="52" t="s">
        <v>44</v>
      </c>
      <c r="CJ15" s="53">
        <f>270.9*7519000/1000000</f>
        <v>2036.8970999999997</v>
      </c>
      <c r="CM15" t="s">
        <v>76</v>
      </c>
      <c r="CR15" s="35">
        <v>24856</v>
      </c>
      <c r="CU15" t="s">
        <v>109</v>
      </c>
      <c r="CY15" s="17">
        <v>183007</v>
      </c>
      <c r="DA15" t="s">
        <v>76</v>
      </c>
      <c r="DF15" t="s">
        <v>276</v>
      </c>
      <c r="DG15" s="35">
        <v>24856</v>
      </c>
      <c r="DH15" t="s">
        <v>276</v>
      </c>
      <c r="DJ15" t="s">
        <v>109</v>
      </c>
      <c r="DN15" t="s">
        <v>276</v>
      </c>
      <c r="DO15" s="17">
        <v>183007</v>
      </c>
      <c r="DP15" t="s">
        <v>277</v>
      </c>
      <c r="DQ15" s="36" t="s">
        <v>163</v>
      </c>
      <c r="DR15" s="39">
        <f>SUM(DR10:DR12)</f>
        <v>71997</v>
      </c>
      <c r="DS15" s="39">
        <f>SUM(DS10:DS12)</f>
        <v>72394</v>
      </c>
      <c r="DT15" s="39">
        <f>SUM(DT10:DT12)</f>
        <v>82718</v>
      </c>
      <c r="DU15" s="39">
        <f>SUM(DU10:DU12)</f>
        <v>102330</v>
      </c>
      <c r="DV15" s="39">
        <f>SUM(DV10:DV12)</f>
        <v>118304</v>
      </c>
      <c r="DY15" s="37" t="s">
        <v>279</v>
      </c>
      <c r="EH15" t="s">
        <v>287</v>
      </c>
      <c r="EK15" s="11"/>
      <c r="EM15" s="11"/>
      <c r="EO15" s="11"/>
      <c r="ER15" s="64"/>
    </row>
    <row r="16" spans="2:148" x14ac:dyDescent="0.15">
      <c r="C16" s="17"/>
      <c r="D16" s="17"/>
      <c r="E16" s="17"/>
      <c r="F16" s="17"/>
      <c r="G16" s="17"/>
      <c r="H16" s="17"/>
      <c r="I16" s="17"/>
      <c r="L16" t="s">
        <v>36</v>
      </c>
      <c r="P16" s="12">
        <f>P14-P15</f>
        <v>12193</v>
      </c>
      <c r="Q16" s="12">
        <f t="shared" ref="Q16:R16" si="44">Q14-Q15</f>
        <v>16798</v>
      </c>
      <c r="R16" s="12">
        <f t="shared" si="44"/>
        <v>21204</v>
      </c>
      <c r="S16" s="12">
        <f t="shared" ref="S16:U16" si="45">S14-S15</f>
        <v>16571</v>
      </c>
      <c r="T16" s="12">
        <f t="shared" si="45"/>
        <v>39240</v>
      </c>
      <c r="U16" s="12">
        <f t="shared" si="45"/>
        <v>44281</v>
      </c>
      <c r="V16" s="12">
        <f t="shared" ref="V16" si="46">V14-V15</f>
        <v>61271</v>
      </c>
      <c r="W16" s="11">
        <f>U16/$U$6</f>
        <v>0.30962486452470023</v>
      </c>
      <c r="X16" s="12" t="s">
        <v>273</v>
      </c>
      <c r="Z16" s="36" t="s">
        <v>53</v>
      </c>
      <c r="AA16" s="39">
        <v>5892</v>
      </c>
      <c r="AB16" s="39">
        <v>4897</v>
      </c>
      <c r="AC16" s="39">
        <v>6751</v>
      </c>
      <c r="AD16" s="39">
        <v>10146</v>
      </c>
      <c r="AE16" s="39">
        <v>11482</v>
      </c>
      <c r="AF16" s="39">
        <v>13393</v>
      </c>
      <c r="AZ16" s="36" t="s">
        <v>82</v>
      </c>
      <c r="BA16" s="36"/>
      <c r="BB16" s="37"/>
      <c r="BC16" s="37"/>
      <c r="BD16" s="37"/>
      <c r="BE16" s="37"/>
      <c r="BF16" s="37"/>
      <c r="BG16" s="37"/>
      <c r="BH16" s="37"/>
      <c r="BJ16" t="s">
        <v>83</v>
      </c>
      <c r="BO16" s="17">
        <f>SUM(BB32:BB35)</f>
        <v>13661</v>
      </c>
      <c r="BP16" s="17">
        <f>SUM(BC32:BC35)</f>
        <v>18283</v>
      </c>
      <c r="BQ16" s="17">
        <f>SUM(BD32:BD35)</f>
        <v>31459</v>
      </c>
      <c r="BR16" s="17">
        <f>SUM(BE32:BE35)</f>
        <v>-10201</v>
      </c>
      <c r="BS16" s="17">
        <f t="shared" ref="BS16:BU16" si="47">SUM(BF32:BF35)</f>
        <v>-4000</v>
      </c>
      <c r="BT16" s="17">
        <f t="shared" si="47"/>
        <v>-8935</v>
      </c>
      <c r="BU16" s="17">
        <f t="shared" si="47"/>
        <v>-5504</v>
      </c>
      <c r="BV16" s="17"/>
      <c r="BW16" s="36" t="s">
        <v>55</v>
      </c>
      <c r="BZ16" s="17"/>
      <c r="CA16" s="17"/>
      <c r="CB16" s="17"/>
      <c r="CC16" s="17"/>
      <c r="CD16" s="17">
        <f>SUM(CD6:CD15)</f>
        <v>60675</v>
      </c>
      <c r="CE16" s="17"/>
      <c r="CF16" s="17"/>
      <c r="CG16" t="s">
        <v>50</v>
      </c>
      <c r="CH16" s="57">
        <f>SUM(CH14:CH15)</f>
        <v>2095.0430999999999</v>
      </c>
      <c r="CI16" t="s">
        <v>50</v>
      </c>
      <c r="CJ16" s="51">
        <f>SUM(CJ14:CJ15)</f>
        <v>2095.0430999999999</v>
      </c>
      <c r="CN16" t="s">
        <v>80</v>
      </c>
      <c r="CR16" s="41">
        <v>301311</v>
      </c>
      <c r="DB16" t="s">
        <v>80</v>
      </c>
      <c r="DF16" t="s">
        <v>276</v>
      </c>
      <c r="DG16" s="41">
        <v>301311</v>
      </c>
      <c r="DH16" t="s">
        <v>276</v>
      </c>
      <c r="DN16" t="s">
        <v>276</v>
      </c>
      <c r="DP16" t="s">
        <v>277</v>
      </c>
      <c r="DY16" s="36" t="s">
        <v>55</v>
      </c>
      <c r="ED16" t="s">
        <v>276</v>
      </c>
      <c r="EE16" s="39">
        <f>SUM(EE8:EE14)</f>
        <v>60675</v>
      </c>
      <c r="EF16" t="s">
        <v>277</v>
      </c>
      <c r="EH16" t="s">
        <v>63</v>
      </c>
      <c r="EJ16" t="s">
        <v>276</v>
      </c>
      <c r="EK16" s="11">
        <v>0.31766944545125048</v>
      </c>
      <c r="EL16" t="s">
        <v>276</v>
      </c>
      <c r="EM16" s="11">
        <v>0.3413698020549415</v>
      </c>
      <c r="EN16" t="s">
        <v>276</v>
      </c>
      <c r="EO16" s="11">
        <v>0.37030381428521486</v>
      </c>
      <c r="EP16" t="s">
        <v>276</v>
      </c>
      <c r="EQ16" s="11" t="s">
        <v>292</v>
      </c>
      <c r="ER16" s="64" t="s">
        <v>277</v>
      </c>
    </row>
    <row r="17" spans="2:148" x14ac:dyDescent="0.15">
      <c r="B17" t="s">
        <v>257</v>
      </c>
      <c r="C17" s="17">
        <v>12046</v>
      </c>
      <c r="D17" s="17">
        <v>11988</v>
      </c>
      <c r="E17" s="17">
        <v>13037</v>
      </c>
      <c r="F17" s="17">
        <v>14726</v>
      </c>
      <c r="G17" s="17">
        <v>16876</v>
      </c>
      <c r="H17" s="17">
        <v>19269</v>
      </c>
      <c r="I17" s="17">
        <v>20716</v>
      </c>
      <c r="Z17" s="37"/>
      <c r="AA17" s="37"/>
      <c r="AB17" s="37"/>
      <c r="AC17" s="37"/>
      <c r="AD17" s="37"/>
      <c r="AE17" s="37"/>
      <c r="AF17" s="37"/>
      <c r="AH17" t="s">
        <v>84</v>
      </c>
      <c r="AN17" s="17">
        <f t="shared" ref="AN17:AS17" si="48">AA34</f>
        <v>6898</v>
      </c>
      <c r="AO17" s="17">
        <f t="shared" si="48"/>
        <v>7390</v>
      </c>
      <c r="AP17" s="17">
        <f t="shared" si="48"/>
        <v>8617</v>
      </c>
      <c r="AQ17" s="17">
        <f t="shared" si="48"/>
        <v>9382</v>
      </c>
      <c r="AR17" s="17">
        <f t="shared" si="48"/>
        <v>12530</v>
      </c>
      <c r="AS17" s="17">
        <f t="shared" si="48"/>
        <v>15163</v>
      </c>
      <c r="AT17" s="17"/>
      <c r="AU17" s="17"/>
      <c r="AV17" s="17"/>
      <c r="AW17" s="17"/>
      <c r="AX17" s="17"/>
      <c r="AZ17" s="36" t="s">
        <v>85</v>
      </c>
      <c r="BA17" s="36"/>
      <c r="BB17" s="39">
        <v>1456</v>
      </c>
      <c r="BC17" s="39">
        <v>-530</v>
      </c>
      <c r="BD17" s="39">
        <v>-925</v>
      </c>
      <c r="BE17" s="39">
        <v>-3862</v>
      </c>
      <c r="BF17" s="39">
        <v>-2812</v>
      </c>
      <c r="BG17" s="39">
        <v>-2577</v>
      </c>
      <c r="BH17" s="39">
        <v>-6481</v>
      </c>
      <c r="BJ17" t="s">
        <v>86</v>
      </c>
      <c r="BO17" s="17">
        <f>SUM(BB36:BB37)</f>
        <v>-13809</v>
      </c>
      <c r="BP17" s="17">
        <f>SUM(BC36:BC37)</f>
        <v>-15301</v>
      </c>
      <c r="BQ17" s="17">
        <f>SUM(BD36:BD37)</f>
        <v>-11016</v>
      </c>
      <c r="BR17" s="17">
        <f>SUM(BE36:BE37)</f>
        <v>-9719</v>
      </c>
      <c r="BS17" s="17">
        <f t="shared" ref="BS17:BU17" si="49">SUM(BF36:BF37)</f>
        <v>-18401</v>
      </c>
      <c r="BT17" s="17">
        <f t="shared" si="49"/>
        <v>-21625</v>
      </c>
      <c r="BU17" s="17">
        <f t="shared" si="49"/>
        <v>-25692</v>
      </c>
      <c r="BV17" s="17"/>
      <c r="BZ17" s="17"/>
      <c r="CA17" s="17"/>
      <c r="CB17" s="17"/>
      <c r="CC17" s="17"/>
      <c r="CD17" s="17"/>
      <c r="CE17" s="17"/>
      <c r="CF17" s="17"/>
      <c r="CG17" t="s">
        <v>56</v>
      </c>
      <c r="CH17" s="51">
        <f>CH15</f>
        <v>1964.7090999999998</v>
      </c>
      <c r="CT17" t="s">
        <v>111</v>
      </c>
      <c r="CY17" s="40">
        <v>118304</v>
      </c>
      <c r="DF17" t="s">
        <v>276</v>
      </c>
      <c r="DH17" t="s">
        <v>276</v>
      </c>
      <c r="DI17" t="s">
        <v>278</v>
      </c>
      <c r="DN17" t="s">
        <v>276</v>
      </c>
      <c r="DO17" s="40">
        <v>118304</v>
      </c>
      <c r="DP17" t="s">
        <v>277</v>
      </c>
      <c r="DY17" s="36"/>
      <c r="DZ17" s="36"/>
      <c r="EA17" s="36"/>
      <c r="EB17" s="36"/>
      <c r="EC17" s="36"/>
      <c r="EE17" s="39"/>
      <c r="EF17" t="s">
        <v>277</v>
      </c>
      <c r="EH17" t="s">
        <v>68</v>
      </c>
      <c r="EJ17" t="s">
        <v>276</v>
      </c>
      <c r="EK17" s="11">
        <v>-1.2830735773831098E-2</v>
      </c>
      <c r="EL17" t="s">
        <v>276</v>
      </c>
      <c r="EM17" s="11">
        <v>-5.7929324634663831E-3</v>
      </c>
      <c r="EN17" t="s">
        <v>276</v>
      </c>
      <c r="EO17" s="11">
        <v>-5.3840506240604132E-4</v>
      </c>
      <c r="EP17" t="s">
        <v>276</v>
      </c>
      <c r="ER17" s="64" t="s">
        <v>277</v>
      </c>
    </row>
    <row r="18" spans="2:148" x14ac:dyDescent="0.15">
      <c r="B18" t="s">
        <v>258</v>
      </c>
      <c r="C18" s="17">
        <v>15713</v>
      </c>
      <c r="D18" s="17">
        <v>14697</v>
      </c>
      <c r="E18" s="17">
        <v>15539</v>
      </c>
      <c r="F18" s="17">
        <v>17469</v>
      </c>
      <c r="G18" s="17">
        <v>18213</v>
      </c>
      <c r="H18" s="17">
        <v>19598</v>
      </c>
      <c r="I18" s="17">
        <v>20117</v>
      </c>
      <c r="K18" t="s">
        <v>87</v>
      </c>
      <c r="Z18" s="37"/>
      <c r="AA18" s="37"/>
      <c r="AB18" s="37"/>
      <c r="AC18" s="37"/>
      <c r="AD18" s="37"/>
      <c r="AE18" s="37"/>
      <c r="AF18" s="37"/>
      <c r="AH18" t="s">
        <v>88</v>
      </c>
      <c r="AN18" s="17">
        <f t="shared" ref="AN18:AS18" si="50">AA37</f>
        <v>5264</v>
      </c>
      <c r="AO18" s="17">
        <f t="shared" si="50"/>
        <v>5819</v>
      </c>
      <c r="AP18" s="17">
        <f t="shared" si="50"/>
        <v>6103</v>
      </c>
      <c r="AQ18" s="17">
        <f t="shared" si="50"/>
        <v>6830</v>
      </c>
      <c r="AR18" s="17">
        <f t="shared" si="50"/>
        <v>7874</v>
      </c>
      <c r="AS18" s="17">
        <f t="shared" si="50"/>
        <v>10057</v>
      </c>
      <c r="AT18" s="17"/>
      <c r="AU18" s="17"/>
      <c r="AV18" s="17"/>
      <c r="AW18" s="17"/>
      <c r="AX18" s="17"/>
      <c r="AZ18" s="36" t="s">
        <v>47</v>
      </c>
      <c r="BA18" s="36"/>
      <c r="BB18" s="39">
        <v>-272</v>
      </c>
      <c r="BC18" s="39">
        <v>600</v>
      </c>
      <c r="BD18" s="39">
        <v>50</v>
      </c>
      <c r="BE18" s="39">
        <v>-465</v>
      </c>
      <c r="BF18" s="39">
        <v>597</v>
      </c>
      <c r="BG18" s="39">
        <v>168</v>
      </c>
      <c r="BH18" s="39">
        <v>-737</v>
      </c>
      <c r="BJ18" t="s">
        <v>89</v>
      </c>
      <c r="BO18" s="35">
        <f>SUM(BB38:BB39)+BB60</f>
        <v>-9593</v>
      </c>
      <c r="BP18" s="35">
        <f>SUM(BC38:BC39)+BC60</f>
        <v>-11442</v>
      </c>
      <c r="BQ18" s="35">
        <f>SUM(BD38:BD39)+BD60</f>
        <v>-12016</v>
      </c>
      <c r="BR18" s="35">
        <f>SUM(BE38:BE39)+BE60</f>
        <v>-13620</v>
      </c>
      <c r="BS18" s="35">
        <f t="shared" ref="BS18:BU18" si="51">SUM(BF38:BF39)+BF60</f>
        <v>-14601</v>
      </c>
      <c r="BT18" s="35">
        <f t="shared" si="51"/>
        <v>-15672</v>
      </c>
      <c r="BU18" s="35">
        <f t="shared" si="51"/>
        <v>-17319</v>
      </c>
      <c r="BV18" s="17"/>
      <c r="BW18" t="s">
        <v>140</v>
      </c>
      <c r="BX18" s="17"/>
      <c r="BY18" s="36"/>
      <c r="BZ18" s="17"/>
      <c r="CA18" s="17"/>
      <c r="CB18" s="17"/>
      <c r="CC18" s="17"/>
      <c r="CD18" s="17"/>
      <c r="CE18" s="17"/>
      <c r="CF18" s="17"/>
      <c r="DF18" t="s">
        <v>276</v>
      </c>
      <c r="DH18" t="s">
        <v>276</v>
      </c>
      <c r="DN18" t="s">
        <v>276</v>
      </c>
      <c r="DP18" t="s">
        <v>277</v>
      </c>
      <c r="DY18" s="36" t="s">
        <v>285</v>
      </c>
      <c r="DZ18" s="36"/>
      <c r="EA18" s="36"/>
      <c r="EB18" s="36"/>
      <c r="EC18" s="36"/>
      <c r="ED18" t="s">
        <v>276</v>
      </c>
      <c r="EF18" t="s">
        <v>277</v>
      </c>
      <c r="EH18" t="s">
        <v>287</v>
      </c>
      <c r="EK18" s="11"/>
      <c r="EM18" s="11"/>
      <c r="EO18" s="11"/>
      <c r="ER18" s="64"/>
    </row>
    <row r="19" spans="2:148" x14ac:dyDescent="0.15">
      <c r="B19" t="s">
        <v>259</v>
      </c>
      <c r="C19" s="17">
        <v>4611</v>
      </c>
      <c r="D19" s="17">
        <v>4563</v>
      </c>
      <c r="E19" s="17">
        <v>4481</v>
      </c>
      <c r="F19" s="17">
        <v>4754</v>
      </c>
      <c r="G19" s="17">
        <v>4885</v>
      </c>
      <c r="H19" s="17">
        <v>5111</v>
      </c>
      <c r="I19" s="17">
        <v>5107</v>
      </c>
      <c r="K19" t="s">
        <v>90</v>
      </c>
      <c r="P19" s="10">
        <f t="shared" ref="P19:V20" si="52">C30</f>
        <v>1.49</v>
      </c>
      <c r="Q19" s="10">
        <f t="shared" si="52"/>
        <v>2.12</v>
      </c>
      <c r="R19" s="10">
        <f t="shared" si="52"/>
        <v>2.74</v>
      </c>
      <c r="S19" s="10">
        <f t="shared" si="52"/>
        <v>2.15</v>
      </c>
      <c r="T19" s="10">
        <f t="shared" si="52"/>
        <v>5.1100000000000003</v>
      </c>
      <c r="U19" s="10">
        <f t="shared" si="52"/>
        <v>5.82</v>
      </c>
      <c r="V19" s="10">
        <f t="shared" si="52"/>
        <v>8.1199999999999992</v>
      </c>
      <c r="Z19" s="36" t="s">
        <v>91</v>
      </c>
      <c r="AA19" s="39">
        <v>139660</v>
      </c>
      <c r="AB19" s="39">
        <v>159851</v>
      </c>
      <c r="AC19" s="39">
        <f>SUM(AC12:AC16)</f>
        <v>169662</v>
      </c>
      <c r="AD19" s="39">
        <f t="shared" ref="AD19:AF19" si="53">SUM(AD12:AD16)</f>
        <v>175552</v>
      </c>
      <c r="AE19" s="39">
        <f t="shared" si="53"/>
        <v>181915</v>
      </c>
      <c r="AF19" s="39">
        <f t="shared" si="53"/>
        <v>184406</v>
      </c>
      <c r="AH19" t="s">
        <v>92</v>
      </c>
      <c r="AN19" s="17">
        <f t="shared" ref="AN19:AS19" si="54">AA39</f>
        <v>27468</v>
      </c>
      <c r="AO19" s="17">
        <f t="shared" si="54"/>
        <v>34102</v>
      </c>
      <c r="AP19" s="17">
        <f t="shared" si="54"/>
        <v>28905</v>
      </c>
      <c r="AQ19" s="17">
        <f t="shared" si="54"/>
        <v>32676</v>
      </c>
      <c r="AR19" s="17">
        <f t="shared" si="54"/>
        <v>36000</v>
      </c>
      <c r="AS19" s="17">
        <f t="shared" si="54"/>
        <v>41525</v>
      </c>
      <c r="AT19" s="17"/>
      <c r="AU19" s="17"/>
      <c r="AV19" s="17"/>
      <c r="AW19" s="17"/>
      <c r="AX19" s="17"/>
      <c r="AZ19" s="36" t="s">
        <v>93</v>
      </c>
      <c r="BA19" s="36"/>
      <c r="BB19" s="39">
        <v>62</v>
      </c>
      <c r="BC19" s="39">
        <v>-1167</v>
      </c>
      <c r="BD19" s="39">
        <v>1066</v>
      </c>
      <c r="BE19" s="39">
        <v>-952</v>
      </c>
      <c r="BF19" s="39">
        <v>-1718</v>
      </c>
      <c r="BG19" s="39">
        <v>-2330</v>
      </c>
      <c r="BH19" s="39">
        <v>-932</v>
      </c>
      <c r="BK19" t="s">
        <v>94</v>
      </c>
      <c r="BO19" s="17">
        <f>SUM(BO16:BO18)</f>
        <v>-9741</v>
      </c>
      <c r="BP19" s="17">
        <f t="shared" ref="BP19:BQ19" si="55">SUM(BP16:BP18)</f>
        <v>-8460</v>
      </c>
      <c r="BQ19" s="17">
        <f t="shared" si="55"/>
        <v>8427</v>
      </c>
      <c r="BR19" s="17">
        <f t="shared" ref="BR19:BT19" si="56">SUM(BR16:BR18)</f>
        <v>-33540</v>
      </c>
      <c r="BS19" s="17">
        <f t="shared" si="56"/>
        <v>-37002</v>
      </c>
      <c r="BT19" s="17">
        <f t="shared" si="56"/>
        <v>-46232</v>
      </c>
      <c r="BU19" s="17">
        <f t="shared" ref="BU19" si="57">SUM(BU16:BU18)</f>
        <v>-48515</v>
      </c>
      <c r="BV19" s="17"/>
      <c r="BX19" t="s">
        <v>62</v>
      </c>
      <c r="CD19" s="59">
        <f>BT11</f>
        <v>-15441</v>
      </c>
      <c r="CE19" s="17"/>
      <c r="CF19" s="17"/>
      <c r="CU19" t="s">
        <v>112</v>
      </c>
      <c r="CY19" s="42">
        <v>301311</v>
      </c>
      <c r="DF19" t="s">
        <v>276</v>
      </c>
      <c r="DH19" t="s">
        <v>276</v>
      </c>
      <c r="DN19" t="s">
        <v>276</v>
      </c>
      <c r="DP19" t="s">
        <v>277</v>
      </c>
      <c r="DY19" s="36" t="s">
        <v>280</v>
      </c>
      <c r="DZ19" s="36" t="s">
        <v>142</v>
      </c>
      <c r="EA19" s="36"/>
      <c r="EB19" s="36"/>
      <c r="EC19" s="36"/>
      <c r="ED19" t="s">
        <v>276</v>
      </c>
      <c r="EE19" s="39">
        <v>-15441</v>
      </c>
      <c r="EF19" t="s">
        <v>277</v>
      </c>
      <c r="EH19" t="s">
        <v>74</v>
      </c>
      <c r="EJ19" t="s">
        <v>276</v>
      </c>
      <c r="EK19" s="11">
        <v>0.33050018122508157</v>
      </c>
      <c r="EL19" t="s">
        <v>276</v>
      </c>
      <c r="EM19" s="11">
        <v>0.34716273451840785</v>
      </c>
      <c r="EN19" t="s">
        <v>276</v>
      </c>
      <c r="EO19" s="11">
        <v>0.37084221934762091</v>
      </c>
      <c r="EP19" t="s">
        <v>276</v>
      </c>
      <c r="ER19" s="64" t="s">
        <v>277</v>
      </c>
    </row>
    <row r="20" spans="2:148" x14ac:dyDescent="0.15">
      <c r="B20" t="s">
        <v>260</v>
      </c>
      <c r="C20" s="17">
        <v>10011</v>
      </c>
      <c r="D20" s="17">
        <v>1110</v>
      </c>
      <c r="E20" s="17">
        <v>306</v>
      </c>
      <c r="F20" s="17">
        <v>0</v>
      </c>
      <c r="G20" s="17">
        <v>0</v>
      </c>
      <c r="H20" s="17">
        <v>0</v>
      </c>
      <c r="I20" s="17">
        <v>0</v>
      </c>
      <c r="K20" s="45" t="s">
        <v>95</v>
      </c>
      <c r="P20" s="10">
        <f t="shared" si="52"/>
        <v>1.48</v>
      </c>
      <c r="Q20" s="10">
        <f t="shared" si="52"/>
        <v>2.1</v>
      </c>
      <c r="R20" s="10">
        <f t="shared" si="52"/>
        <v>2.71</v>
      </c>
      <c r="S20" s="10">
        <f t="shared" si="52"/>
        <v>2.13</v>
      </c>
      <c r="T20" s="10">
        <f t="shared" si="52"/>
        <v>5.0599999999999996</v>
      </c>
      <c r="U20" s="10">
        <f t="shared" si="52"/>
        <v>5.76</v>
      </c>
      <c r="V20" s="10">
        <f t="shared" si="52"/>
        <v>8.0500000000000007</v>
      </c>
      <c r="Z20" s="36" t="s">
        <v>96</v>
      </c>
      <c r="AA20" s="37"/>
      <c r="AB20" s="37"/>
      <c r="AC20" s="37"/>
      <c r="AD20" s="37"/>
      <c r="AE20" s="37"/>
      <c r="AF20" s="37"/>
      <c r="AH20" t="s">
        <v>317</v>
      </c>
      <c r="AN20" s="17">
        <f>AA35+AA36</f>
        <v>12904</v>
      </c>
      <c r="AO20" s="17">
        <f t="shared" ref="AO20:AS20" si="58">AB35+AB36</f>
        <v>10121</v>
      </c>
      <c r="AP20" s="17">
        <f t="shared" si="58"/>
        <v>3998</v>
      </c>
      <c r="AQ20" s="17">
        <f t="shared" si="58"/>
        <v>5516</v>
      </c>
      <c r="AR20" s="17">
        <f t="shared" si="58"/>
        <v>3749</v>
      </c>
      <c r="AS20" s="17">
        <f t="shared" si="58"/>
        <v>8072</v>
      </c>
      <c r="AT20" s="17"/>
      <c r="AU20" s="17"/>
      <c r="AV20" s="17"/>
      <c r="AW20" s="17"/>
      <c r="AX20" s="17"/>
      <c r="AZ20" s="36" t="s">
        <v>98</v>
      </c>
      <c r="BA20" s="36"/>
      <c r="BB20" s="39">
        <v>346</v>
      </c>
      <c r="BC20" s="39">
        <v>-41</v>
      </c>
      <c r="BD20" s="39">
        <v>-539</v>
      </c>
      <c r="BE20" s="39">
        <v>-285</v>
      </c>
      <c r="BF20" s="39">
        <v>-1834</v>
      </c>
      <c r="BG20" s="39">
        <v>-1037</v>
      </c>
      <c r="BH20" s="39">
        <v>-3459</v>
      </c>
      <c r="BX20" t="s">
        <v>67</v>
      </c>
      <c r="BZ20" s="43"/>
      <c r="CA20" s="43"/>
      <c r="CB20" s="43"/>
      <c r="CC20" s="43"/>
      <c r="CD20" s="17">
        <f>BT12</f>
        <v>-2521</v>
      </c>
      <c r="DN20" t="s">
        <v>276</v>
      </c>
      <c r="DP20" t="s">
        <v>277</v>
      </c>
      <c r="DY20" s="36" t="s">
        <v>280</v>
      </c>
      <c r="DZ20" s="36" t="s">
        <v>147</v>
      </c>
      <c r="EA20" s="36"/>
      <c r="EB20" s="36"/>
      <c r="EC20" s="36"/>
      <c r="ED20" t="s">
        <v>276</v>
      </c>
      <c r="EE20" s="37">
        <v>-2521</v>
      </c>
      <c r="EF20" t="s">
        <v>277</v>
      </c>
      <c r="EH20" t="s">
        <v>79</v>
      </c>
      <c r="EJ20" t="s">
        <v>276</v>
      </c>
      <c r="EK20" s="11">
        <v>0.18034613990576295</v>
      </c>
      <c r="EL20" t="s">
        <v>276</v>
      </c>
      <c r="EM20" s="11">
        <v>3.5345629077501328E-2</v>
      </c>
      <c r="EN20" t="s">
        <v>276</v>
      </c>
      <c r="EO20" s="11">
        <v>6.1217354822920671E-2</v>
      </c>
      <c r="EP20" t="s">
        <v>276</v>
      </c>
      <c r="ER20" s="64" t="s">
        <v>277</v>
      </c>
    </row>
    <row r="21" spans="2:148" x14ac:dyDescent="0.15">
      <c r="B21" t="s">
        <v>261</v>
      </c>
      <c r="C21" s="17">
        <v>18161</v>
      </c>
      <c r="D21" s="17">
        <v>20182</v>
      </c>
      <c r="E21" s="17">
        <v>22326</v>
      </c>
      <c r="F21" s="17">
        <f>F15-SUM(F17:F20)</f>
        <v>35058</v>
      </c>
      <c r="G21" s="17">
        <f>G15-SUM(G17:G20)</f>
        <v>42959</v>
      </c>
      <c r="H21" s="17">
        <f>H15-SUM(H17:H20)</f>
        <v>52959</v>
      </c>
      <c r="I21" s="17">
        <f>I15-SUM(I17:I20)</f>
        <v>69916</v>
      </c>
      <c r="Z21" s="36" t="s">
        <v>99</v>
      </c>
      <c r="AA21" s="39">
        <v>18356</v>
      </c>
      <c r="AB21" s="39">
        <v>23734</v>
      </c>
      <c r="AC21" s="39">
        <v>29460</v>
      </c>
      <c r="AD21" s="39">
        <v>36477</v>
      </c>
      <c r="AE21" s="39">
        <v>44151</v>
      </c>
      <c r="AF21" s="39">
        <v>59715</v>
      </c>
      <c r="AH21" t="s">
        <v>53</v>
      </c>
      <c r="AN21" s="35">
        <f t="shared" ref="AN21:AS21" si="59">AA38+AA40+AA41</f>
        <v>6823</v>
      </c>
      <c r="AO21" s="35">
        <f t="shared" si="59"/>
        <v>7095</v>
      </c>
      <c r="AP21" s="35">
        <f t="shared" si="59"/>
        <v>10865</v>
      </c>
      <c r="AQ21" s="35">
        <f t="shared" si="59"/>
        <v>15016</v>
      </c>
      <c r="AR21" s="35">
        <f t="shared" si="59"/>
        <v>12157</v>
      </c>
      <c r="AS21" s="35">
        <f t="shared" si="59"/>
        <v>13840</v>
      </c>
      <c r="AT21" s="17"/>
      <c r="AU21" s="17"/>
      <c r="AV21" s="17"/>
      <c r="AW21" s="17"/>
      <c r="AX21" s="17"/>
      <c r="AZ21" s="36" t="s">
        <v>84</v>
      </c>
      <c r="BA21" s="36"/>
      <c r="BB21" s="39">
        <v>-1054</v>
      </c>
      <c r="BC21" s="39">
        <v>88</v>
      </c>
      <c r="BD21" s="39">
        <v>81</v>
      </c>
      <c r="BE21" s="39">
        <v>1148</v>
      </c>
      <c r="BF21" s="39">
        <v>232</v>
      </c>
      <c r="BG21" s="39">
        <v>3018</v>
      </c>
      <c r="BH21" s="39">
        <v>2798</v>
      </c>
      <c r="BJ21" t="s">
        <v>101</v>
      </c>
      <c r="BO21" s="44">
        <f>BO19+BO14+BO9</f>
        <v>-3074</v>
      </c>
      <c r="BP21" s="44">
        <f t="shared" ref="BP21:BQ21" si="60">BP19+BP14+BP9</f>
        <v>915</v>
      </c>
      <c r="BQ21" s="44">
        <f t="shared" si="60"/>
        <v>1153</v>
      </c>
      <c r="BR21" s="44">
        <f t="shared" ref="BR21:BT21" si="61">BR19+BR14+BR9</f>
        <v>4283</v>
      </c>
      <c r="BS21" s="44">
        <f t="shared" si="61"/>
        <v>-590</v>
      </c>
      <c r="BT21" s="44">
        <f t="shared" si="61"/>
        <v>2220</v>
      </c>
      <c r="BU21" s="44">
        <f t="shared" ref="BU21" si="62">BU19+BU14+BU9</f>
        <v>648</v>
      </c>
      <c r="BV21" s="43"/>
      <c r="BX21" t="s">
        <v>72</v>
      </c>
      <c r="CD21" s="60">
        <f>BT13</f>
        <v>5739</v>
      </c>
      <c r="CE21" s="43"/>
      <c r="CF21" s="43"/>
      <c r="DJ21" t="s">
        <v>112</v>
      </c>
      <c r="DN21" t="s">
        <v>276</v>
      </c>
      <c r="DO21" s="42">
        <v>301311</v>
      </c>
      <c r="DP21" t="s">
        <v>277</v>
      </c>
      <c r="DY21" s="36" t="s">
        <v>280</v>
      </c>
      <c r="DZ21" s="36" t="s">
        <v>148</v>
      </c>
      <c r="EA21" s="36"/>
      <c r="EB21" s="36"/>
      <c r="EC21" s="36"/>
      <c r="ED21" t="s">
        <v>276</v>
      </c>
      <c r="EE21" s="39">
        <v>-77190</v>
      </c>
      <c r="EF21" t="s">
        <v>277</v>
      </c>
      <c r="EH21" t="s">
        <v>287</v>
      </c>
      <c r="EK21" s="11"/>
      <c r="EM21" s="11"/>
      <c r="EO21" s="11"/>
      <c r="ER21" s="64"/>
    </row>
    <row r="22" spans="2:148" x14ac:dyDescent="0.15">
      <c r="C22" s="17"/>
      <c r="D22" s="17"/>
      <c r="E22" s="17"/>
      <c r="F22" s="17"/>
      <c r="G22" s="17"/>
      <c r="H22" s="17"/>
      <c r="I22" s="17"/>
      <c r="Z22" s="36" t="s">
        <v>102</v>
      </c>
      <c r="AA22" s="39">
        <v>10431</v>
      </c>
      <c r="AB22" s="39">
        <v>6023</v>
      </c>
      <c r="AC22" s="39">
        <v>1862</v>
      </c>
      <c r="AD22" s="48">
        <v>2649</v>
      </c>
      <c r="AE22" s="48">
        <v>2965</v>
      </c>
      <c r="AF22" s="48">
        <v>5984</v>
      </c>
      <c r="AI22" t="s">
        <v>100</v>
      </c>
      <c r="AN22" s="17">
        <f t="shared" ref="AN22:AS22" si="63">SUM(AN17:AN21)</f>
        <v>59357</v>
      </c>
      <c r="AO22" s="17">
        <f t="shared" si="63"/>
        <v>64527</v>
      </c>
      <c r="AP22" s="17">
        <f t="shared" si="63"/>
        <v>58488</v>
      </c>
      <c r="AQ22" s="17">
        <f t="shared" si="63"/>
        <v>69420</v>
      </c>
      <c r="AR22" s="17">
        <f t="shared" si="63"/>
        <v>72310</v>
      </c>
      <c r="AS22" s="17">
        <f t="shared" si="63"/>
        <v>88657</v>
      </c>
      <c r="AZ22" s="37" t="s">
        <v>92</v>
      </c>
      <c r="BA22" s="36"/>
      <c r="BB22" s="39"/>
      <c r="BC22" s="39"/>
      <c r="BD22" s="39"/>
      <c r="BE22" s="39">
        <v>5922</v>
      </c>
      <c r="BF22" s="39">
        <v>4462</v>
      </c>
      <c r="BG22" s="39">
        <v>2212</v>
      </c>
      <c r="BH22" s="39">
        <v>4633</v>
      </c>
      <c r="BJ22" s="45" t="s">
        <v>95</v>
      </c>
      <c r="BW22" t="s">
        <v>78</v>
      </c>
      <c r="CD22" s="59">
        <f>SUM(CD19:CD21)</f>
        <v>-12223</v>
      </c>
      <c r="DY22" s="36" t="s">
        <v>280</v>
      </c>
      <c r="DZ22" s="36" t="s">
        <v>150</v>
      </c>
      <c r="EA22" s="36"/>
      <c r="EB22" s="36"/>
      <c r="EC22" s="36"/>
      <c r="ED22" t="s">
        <v>276</v>
      </c>
      <c r="EE22" s="39">
        <v>66449</v>
      </c>
      <c r="EF22" t="s">
        <v>277</v>
      </c>
      <c r="EH22" t="s">
        <v>36</v>
      </c>
      <c r="EJ22" t="s">
        <v>276</v>
      </c>
      <c r="EK22" s="11">
        <v>0.15015404131931859</v>
      </c>
      <c r="EL22" t="s">
        <v>276</v>
      </c>
      <c r="EM22" s="11">
        <v>0.31181710544090652</v>
      </c>
      <c r="EN22" t="s">
        <v>276</v>
      </c>
      <c r="EO22" s="11">
        <v>0.30962486452470023</v>
      </c>
      <c r="EP22" t="s">
        <v>276</v>
      </c>
      <c r="EQ22" s="11" t="s">
        <v>293</v>
      </c>
      <c r="ER22" s="64" t="s">
        <v>277</v>
      </c>
    </row>
    <row r="23" spans="2:148" x14ac:dyDescent="0.15">
      <c r="B23" t="s">
        <v>263</v>
      </c>
      <c r="C23" s="17">
        <v>346</v>
      </c>
      <c r="D23" s="17">
        <v>-431</v>
      </c>
      <c r="E23" s="17">
        <v>823</v>
      </c>
      <c r="F23" s="17">
        <v>1416</v>
      </c>
      <c r="G23" s="17">
        <v>729</v>
      </c>
      <c r="H23" s="17">
        <v>77</v>
      </c>
      <c r="I23" s="17">
        <v>1186</v>
      </c>
      <c r="K23" s="29" t="s">
        <v>22</v>
      </c>
      <c r="L23" s="29"/>
      <c r="M23" s="29"/>
      <c r="N23" s="29"/>
      <c r="Z23" s="37" t="s">
        <v>103</v>
      </c>
      <c r="AA23" s="39"/>
      <c r="AB23" s="39"/>
      <c r="AC23" s="39">
        <v>6686</v>
      </c>
      <c r="AD23" s="39">
        <v>7379</v>
      </c>
      <c r="AE23" s="39">
        <v>8753</v>
      </c>
      <c r="AF23" s="48">
        <v>11088</v>
      </c>
      <c r="AT23" s="17"/>
      <c r="AU23" s="17"/>
      <c r="AV23" s="17"/>
      <c r="AW23" s="17"/>
      <c r="AX23" s="17"/>
      <c r="AZ23" s="37" t="s">
        <v>105</v>
      </c>
      <c r="BE23" s="48">
        <v>18183</v>
      </c>
      <c r="BF23" s="48">
        <v>2929</v>
      </c>
      <c r="BG23" s="48">
        <v>-3631</v>
      </c>
      <c r="BH23" s="48">
        <v>-2309</v>
      </c>
      <c r="BY23" s="36"/>
      <c r="DY23" s="36" t="s">
        <v>280</v>
      </c>
      <c r="DZ23" s="36" t="s">
        <v>152</v>
      </c>
      <c r="EA23" s="36"/>
      <c r="EB23" s="36"/>
      <c r="EC23" s="36"/>
      <c r="ED23" t="s">
        <v>276</v>
      </c>
      <c r="EE23" s="39">
        <v>17721</v>
      </c>
      <c r="EF23" t="s">
        <v>277</v>
      </c>
    </row>
    <row r="24" spans="2:148" x14ac:dyDescent="0.15">
      <c r="B24" t="s">
        <v>264</v>
      </c>
      <c r="C24" s="17">
        <v>18507</v>
      </c>
      <c r="D24" s="17">
        <v>19751</v>
      </c>
      <c r="E24" s="17">
        <v>23149</v>
      </c>
      <c r="F24" s="17">
        <f>F21+F23</f>
        <v>36474</v>
      </c>
      <c r="G24" s="17">
        <f>G21+G23</f>
        <v>43688</v>
      </c>
      <c r="H24" s="17">
        <f>H21+H23</f>
        <v>53036</v>
      </c>
      <c r="I24" s="17">
        <f>I21+I23</f>
        <v>71102</v>
      </c>
      <c r="K24" s="29" t="s">
        <v>27</v>
      </c>
      <c r="P24" s="29">
        <v>2015</v>
      </c>
      <c r="Q24" s="29">
        <f>P24+1</f>
        <v>2016</v>
      </c>
      <c r="R24" s="29">
        <f t="shared" ref="R24:V24" si="64">Q24+1</f>
        <v>2017</v>
      </c>
      <c r="S24" s="29">
        <f t="shared" si="64"/>
        <v>2018</v>
      </c>
      <c r="T24" s="29">
        <f t="shared" si="64"/>
        <v>2019</v>
      </c>
      <c r="U24" s="29">
        <f t="shared" si="64"/>
        <v>2020</v>
      </c>
      <c r="V24" s="29">
        <f t="shared" si="64"/>
        <v>2021</v>
      </c>
      <c r="W24" s="29"/>
      <c r="X24" s="29"/>
      <c r="Z24" s="36" t="s">
        <v>106</v>
      </c>
      <c r="AA24" s="39">
        <v>17872</v>
      </c>
      <c r="AB24" s="39">
        <v>35122</v>
      </c>
      <c r="AC24" s="39">
        <v>35683</v>
      </c>
      <c r="AD24" s="39">
        <v>42026</v>
      </c>
      <c r="AE24" s="39">
        <v>43351</v>
      </c>
      <c r="AF24" s="39">
        <v>49711</v>
      </c>
      <c r="AH24" t="s">
        <v>318</v>
      </c>
      <c r="AN24" s="17">
        <f>AA45+AA49</f>
        <v>40557</v>
      </c>
      <c r="AO24" s="17">
        <f t="shared" ref="AO24:AS24" si="65">AB45+AB49</f>
        <v>76073</v>
      </c>
      <c r="AP24" s="17">
        <f t="shared" si="65"/>
        <v>77810</v>
      </c>
      <c r="AQ24" s="17">
        <f t="shared" si="65"/>
        <v>72850</v>
      </c>
      <c r="AR24" s="17">
        <f t="shared" si="65"/>
        <v>67249</v>
      </c>
      <c r="AS24" s="17">
        <f t="shared" si="65"/>
        <v>59703</v>
      </c>
      <c r="AT24" s="17"/>
      <c r="AU24" s="17"/>
      <c r="AV24" s="17"/>
      <c r="AW24" s="17"/>
      <c r="AX24" s="17"/>
      <c r="AZ24" s="36" t="s">
        <v>107</v>
      </c>
      <c r="BA24" s="36"/>
      <c r="BB24" s="39">
        <v>-624</v>
      </c>
      <c r="BC24" s="39">
        <v>-260</v>
      </c>
      <c r="BD24" s="39">
        <v>386</v>
      </c>
      <c r="BE24" s="39">
        <v>798</v>
      </c>
      <c r="BF24" s="39">
        <v>1419</v>
      </c>
      <c r="BG24" s="39">
        <v>1346</v>
      </c>
      <c r="BH24" s="39">
        <v>4149</v>
      </c>
      <c r="BW24" t="s">
        <v>113</v>
      </c>
      <c r="BY24" s="36"/>
      <c r="DY24" s="36" t="s">
        <v>280</v>
      </c>
      <c r="DZ24" s="36" t="s">
        <v>153</v>
      </c>
      <c r="EA24" s="36"/>
      <c r="EB24" s="36"/>
      <c r="EC24" s="36"/>
      <c r="ED24" t="s">
        <v>276</v>
      </c>
      <c r="EE24" s="39">
        <v>-1241</v>
      </c>
      <c r="EF24" t="s">
        <v>277</v>
      </c>
      <c r="EG24" s="40"/>
    </row>
    <row r="25" spans="2:148" x14ac:dyDescent="0.15">
      <c r="B25" t="s">
        <v>265</v>
      </c>
      <c r="C25" s="17">
        <v>6314</v>
      </c>
      <c r="D25" s="17">
        <v>2953</v>
      </c>
      <c r="E25" s="17">
        <v>1945</v>
      </c>
      <c r="F25" s="17">
        <v>19903</v>
      </c>
      <c r="G25" s="17">
        <v>4448</v>
      </c>
      <c r="H25" s="17">
        <v>8755</v>
      </c>
      <c r="I25" s="17">
        <v>9831</v>
      </c>
      <c r="Z25" s="36" t="s">
        <v>108</v>
      </c>
      <c r="AA25" s="39">
        <v>3733</v>
      </c>
      <c r="AB25" s="39">
        <v>10106</v>
      </c>
      <c r="AC25" s="39">
        <v>8053</v>
      </c>
      <c r="AD25" s="39">
        <v>7750</v>
      </c>
      <c r="AE25" s="39">
        <v>7038</v>
      </c>
      <c r="AF25" s="39">
        <v>7800</v>
      </c>
      <c r="AH25" t="s">
        <v>53</v>
      </c>
      <c r="AN25" s="35">
        <f t="shared" ref="AN25:AS25" si="66">AA47+AA48+AA50+AA46</f>
        <v>21557</v>
      </c>
      <c r="AO25" s="35">
        <f t="shared" si="66"/>
        <v>28092</v>
      </c>
      <c r="AP25" s="35">
        <f t="shared" si="66"/>
        <v>39832</v>
      </c>
      <c r="AQ25" s="35">
        <f t="shared" si="66"/>
        <v>41956</v>
      </c>
      <c r="AR25" s="35">
        <f t="shared" si="66"/>
        <v>43448</v>
      </c>
      <c r="AS25" s="35">
        <f t="shared" si="66"/>
        <v>43431</v>
      </c>
      <c r="AT25" s="17"/>
      <c r="AU25" s="17"/>
      <c r="AV25" s="17"/>
      <c r="AW25" s="17"/>
      <c r="AX25" s="17"/>
      <c r="AZ25" s="36" t="s">
        <v>110</v>
      </c>
      <c r="BA25" s="36"/>
      <c r="BB25" s="39">
        <v>1599</v>
      </c>
      <c r="BC25" s="39">
        <v>-766</v>
      </c>
      <c r="BD25" s="39">
        <v>1533</v>
      </c>
      <c r="BE25" s="39">
        <v>-20</v>
      </c>
      <c r="BF25" s="39">
        <v>591</v>
      </c>
      <c r="BG25" s="39">
        <v>1348</v>
      </c>
      <c r="BH25" s="39">
        <v>1402</v>
      </c>
      <c r="BO25" s="75"/>
      <c r="BX25" t="s">
        <v>83</v>
      </c>
      <c r="CD25" s="59">
        <f>BT16</f>
        <v>-8935</v>
      </c>
      <c r="DY25" s="37" t="s">
        <v>279</v>
      </c>
      <c r="ED25" s="39"/>
    </row>
    <row r="26" spans="2:148" x14ac:dyDescent="0.15">
      <c r="B26" t="s">
        <v>266</v>
      </c>
      <c r="C26" s="12">
        <v>12193</v>
      </c>
      <c r="D26" s="12">
        <v>16798</v>
      </c>
      <c r="E26" s="12">
        <v>21204</v>
      </c>
      <c r="F26" s="12">
        <f>F24-F25</f>
        <v>16571</v>
      </c>
      <c r="G26" s="12">
        <f>G24-G25</f>
        <v>39240</v>
      </c>
      <c r="H26" s="12">
        <f>H24-H25</f>
        <v>44281</v>
      </c>
      <c r="I26" s="12">
        <f>I24-I25</f>
        <v>61271</v>
      </c>
      <c r="K26" t="s">
        <v>33</v>
      </c>
      <c r="P26" s="12">
        <v>93580</v>
      </c>
      <c r="Q26" s="12">
        <v>85320</v>
      </c>
      <c r="R26" s="12">
        <f t="shared" ref="R26:U32" si="67">R6</f>
        <v>89950</v>
      </c>
      <c r="S26" s="12">
        <f t="shared" si="67"/>
        <v>110360</v>
      </c>
      <c r="T26" s="12">
        <f t="shared" si="67"/>
        <v>125843</v>
      </c>
      <c r="U26" s="12">
        <f t="shared" si="67"/>
        <v>143015</v>
      </c>
      <c r="V26" s="12">
        <f t="shared" ref="V26" si="68">V6</f>
        <v>168088</v>
      </c>
      <c r="W26" s="12"/>
      <c r="X26" s="12"/>
      <c r="Z26" s="36" t="s">
        <v>98</v>
      </c>
      <c r="AA26" s="39">
        <v>3416</v>
      </c>
      <c r="AB26" s="39">
        <v>6250</v>
      </c>
      <c r="AC26" s="39">
        <v>7442</v>
      </c>
      <c r="AD26" s="39">
        <v>14723</v>
      </c>
      <c r="AE26" s="39">
        <v>13138</v>
      </c>
      <c r="AF26" s="39">
        <v>15075</v>
      </c>
      <c r="AI26" t="s">
        <v>109</v>
      </c>
      <c r="AN26" s="17">
        <f>SUM(AN22:AN25)</f>
        <v>121471</v>
      </c>
      <c r="AO26" s="17">
        <f>SUM(AO22:AO25)</f>
        <v>168692</v>
      </c>
      <c r="AP26" s="17">
        <f>SUM(AP22:AP25)</f>
        <v>176130</v>
      </c>
      <c r="AQ26" s="17">
        <f t="shared" ref="AQ26:AR26" si="69">SUM(AQ22:AQ25)</f>
        <v>184226</v>
      </c>
      <c r="AR26" s="17">
        <f t="shared" si="69"/>
        <v>183007</v>
      </c>
      <c r="AS26" s="17">
        <f t="shared" ref="AS26" si="70">SUM(AS22:AS25)</f>
        <v>191791</v>
      </c>
      <c r="AZ26" s="37"/>
      <c r="BA26" s="37"/>
      <c r="BB26" s="37"/>
      <c r="BC26" s="37"/>
      <c r="BD26" s="37"/>
      <c r="BE26" s="37"/>
      <c r="BF26" s="37"/>
      <c r="BG26" s="37"/>
      <c r="BH26" s="37"/>
      <c r="BO26" s="75"/>
      <c r="BX26" t="s">
        <v>86</v>
      </c>
      <c r="CD26" s="59">
        <f t="shared" ref="CD26:CD28" si="71">BT17</f>
        <v>-21625</v>
      </c>
      <c r="DY26" s="36" t="s">
        <v>78</v>
      </c>
      <c r="EA26" s="36"/>
      <c r="EB26" s="36"/>
      <c r="EC26" s="36"/>
      <c r="ED26" t="s">
        <v>276</v>
      </c>
      <c r="EE26" s="39">
        <v>-12223</v>
      </c>
      <c r="EF26" t="s">
        <v>277</v>
      </c>
    </row>
    <row r="27" spans="2:148" x14ac:dyDescent="0.15">
      <c r="K27" t="s">
        <v>38</v>
      </c>
      <c r="P27" s="35">
        <v>27081</v>
      </c>
      <c r="Q27" s="35">
        <v>26158</v>
      </c>
      <c r="R27" s="35">
        <f t="shared" si="67"/>
        <v>25483</v>
      </c>
      <c r="S27" s="35">
        <f t="shared" si="67"/>
        <v>28092</v>
      </c>
      <c r="T27" s="35">
        <f t="shared" si="67"/>
        <v>31228</v>
      </c>
      <c r="U27" s="35">
        <f t="shared" si="67"/>
        <v>33309</v>
      </c>
      <c r="V27" s="35">
        <f t="shared" ref="V27" si="72">V7</f>
        <v>40546</v>
      </c>
      <c r="W27" s="17"/>
      <c r="X27" s="17"/>
      <c r="Z27" s="37"/>
      <c r="AA27" s="37"/>
      <c r="AB27" s="37"/>
      <c r="AC27" s="37"/>
      <c r="AD27" s="37"/>
      <c r="AE27" s="37"/>
      <c r="AF27" s="37"/>
      <c r="AT27" s="40"/>
      <c r="AU27" s="40"/>
      <c r="AV27" s="40"/>
      <c r="AW27" s="40"/>
      <c r="AX27" s="40"/>
      <c r="AZ27" s="36" t="s">
        <v>55</v>
      </c>
      <c r="BA27" s="36"/>
      <c r="BB27" s="39">
        <v>29668</v>
      </c>
      <c r="BC27" s="39">
        <v>33325</v>
      </c>
      <c r="BD27" s="39">
        <v>39507</v>
      </c>
      <c r="BE27" s="39">
        <f>SUM(BE6:BE25)</f>
        <v>43884</v>
      </c>
      <c r="BF27" s="39">
        <f t="shared" ref="BF27:BH27" si="73">SUM(BF6:BF25)</f>
        <v>52185</v>
      </c>
      <c r="BG27" s="39">
        <f t="shared" si="73"/>
        <v>60675</v>
      </c>
      <c r="BH27" s="39">
        <f t="shared" si="73"/>
        <v>76740</v>
      </c>
      <c r="BX27" t="s">
        <v>89</v>
      </c>
      <c r="CD27" s="60">
        <f t="shared" si="71"/>
        <v>-15672</v>
      </c>
      <c r="EF27" t="s">
        <v>277</v>
      </c>
    </row>
    <row r="28" spans="2:148" x14ac:dyDescent="0.15">
      <c r="L28" t="s">
        <v>45</v>
      </c>
      <c r="P28" s="17">
        <v>66499</v>
      </c>
      <c r="Q28" s="17">
        <v>59162</v>
      </c>
      <c r="R28" s="17">
        <f t="shared" si="67"/>
        <v>64467</v>
      </c>
      <c r="S28" s="17">
        <f t="shared" si="67"/>
        <v>82268</v>
      </c>
      <c r="T28" s="17">
        <f t="shared" si="67"/>
        <v>94615</v>
      </c>
      <c r="U28" s="17">
        <f t="shared" si="67"/>
        <v>109706</v>
      </c>
      <c r="V28" s="17">
        <f t="shared" ref="V28" si="74">V8</f>
        <v>127542</v>
      </c>
      <c r="W28" s="17"/>
      <c r="X28" s="17"/>
      <c r="Z28" s="37"/>
      <c r="AA28" s="37"/>
      <c r="AB28" s="37"/>
      <c r="AC28" s="37"/>
      <c r="AD28" s="37"/>
      <c r="AE28" s="37"/>
      <c r="AF28" s="37"/>
      <c r="AH28" t="s">
        <v>111</v>
      </c>
      <c r="AN28" s="40">
        <f t="shared" ref="AN28:AS28" si="75">AA63</f>
        <v>71997</v>
      </c>
      <c r="AO28" s="40">
        <f t="shared" si="75"/>
        <v>72394</v>
      </c>
      <c r="AP28" s="40">
        <f t="shared" si="75"/>
        <v>82718</v>
      </c>
      <c r="AQ28" s="40">
        <f t="shared" si="75"/>
        <v>102330</v>
      </c>
      <c r="AR28" s="40">
        <f t="shared" si="75"/>
        <v>118304</v>
      </c>
      <c r="AS28" s="40">
        <f t="shared" si="75"/>
        <v>141988</v>
      </c>
      <c r="AZ28" s="37"/>
      <c r="BA28" s="37"/>
      <c r="BB28" s="37"/>
      <c r="BC28" s="37"/>
      <c r="BD28" s="37"/>
      <c r="BE28" s="37"/>
      <c r="BF28" s="37"/>
      <c r="BG28" s="37"/>
      <c r="BH28" s="37"/>
      <c r="BW28" t="s">
        <v>94</v>
      </c>
      <c r="CD28" s="59">
        <f t="shared" si="71"/>
        <v>-46232</v>
      </c>
      <c r="DY28" s="36" t="s">
        <v>284</v>
      </c>
      <c r="DZ28" s="36"/>
      <c r="EA28" s="36"/>
      <c r="EB28" s="36"/>
      <c r="EC28" s="36"/>
      <c r="ED28" t="s">
        <v>276</v>
      </c>
      <c r="EE28" s="39"/>
      <c r="EF28" t="s">
        <v>277</v>
      </c>
      <c r="EG28" s="40"/>
    </row>
    <row r="29" spans="2:148" x14ac:dyDescent="0.15">
      <c r="B29" t="s">
        <v>133</v>
      </c>
      <c r="K29" t="s">
        <v>51</v>
      </c>
      <c r="P29" s="35">
        <v>42381</v>
      </c>
      <c r="Q29" s="35">
        <v>32358</v>
      </c>
      <c r="R29" s="35">
        <f t="shared" si="67"/>
        <v>33363</v>
      </c>
      <c r="S29" s="35">
        <f t="shared" si="67"/>
        <v>36949</v>
      </c>
      <c r="T29" s="35">
        <f t="shared" si="67"/>
        <v>39974</v>
      </c>
      <c r="U29" s="35">
        <f t="shared" si="67"/>
        <v>43978</v>
      </c>
      <c r="V29" s="35">
        <f t="shared" ref="V29" si="76">V9</f>
        <v>45940</v>
      </c>
      <c r="W29" s="17"/>
      <c r="X29" s="17"/>
      <c r="Z29" s="36" t="s">
        <v>80</v>
      </c>
      <c r="AA29" s="38">
        <v>193468</v>
      </c>
      <c r="AB29" s="38">
        <v>241086</v>
      </c>
      <c r="AC29" s="38">
        <f>SUM(AC21:AC26)+AC19</f>
        <v>258848</v>
      </c>
      <c r="AD29" s="38">
        <f t="shared" ref="AD29:AF29" si="77">SUM(AD21:AD26)+AD19</f>
        <v>286556</v>
      </c>
      <c r="AE29" s="38">
        <f t="shared" si="77"/>
        <v>301311</v>
      </c>
      <c r="AF29" s="38">
        <f t="shared" si="77"/>
        <v>333779</v>
      </c>
      <c r="AT29" s="12"/>
      <c r="AU29" s="12"/>
      <c r="AV29" s="12"/>
      <c r="AW29" s="12"/>
      <c r="AX29" s="12"/>
      <c r="AZ29" s="37"/>
      <c r="BA29" s="37"/>
      <c r="BB29" s="37"/>
      <c r="BC29" s="37"/>
      <c r="BD29" s="37"/>
      <c r="BE29" s="37"/>
      <c r="BF29" s="37"/>
      <c r="BG29" s="37"/>
      <c r="BH29" s="37"/>
      <c r="DY29" s="36" t="s">
        <v>280</v>
      </c>
      <c r="DZ29" s="36" t="s">
        <v>125</v>
      </c>
      <c r="EA29" s="36"/>
      <c r="EB29" s="36"/>
      <c r="EC29" s="36"/>
      <c r="ED29" t="s">
        <v>276</v>
      </c>
      <c r="EE29" s="39">
        <v>-5518</v>
      </c>
      <c r="EF29" t="s">
        <v>277</v>
      </c>
    </row>
    <row r="30" spans="2:148" x14ac:dyDescent="0.15">
      <c r="B30" t="s">
        <v>135</v>
      </c>
      <c r="C30" s="10">
        <v>1.49</v>
      </c>
      <c r="D30" s="10">
        <v>2.12</v>
      </c>
      <c r="E30" s="10">
        <v>2.74</v>
      </c>
      <c r="F30" s="10">
        <v>2.15</v>
      </c>
      <c r="G30" s="10">
        <v>5.1100000000000003</v>
      </c>
      <c r="H30" s="10">
        <v>5.82</v>
      </c>
      <c r="I30" s="10">
        <v>8.1199999999999992</v>
      </c>
      <c r="L30" t="s">
        <v>57</v>
      </c>
      <c r="P30" s="17">
        <v>24118</v>
      </c>
      <c r="Q30" s="17">
        <v>26804</v>
      </c>
      <c r="R30" s="17">
        <f t="shared" si="67"/>
        <v>31104</v>
      </c>
      <c r="S30" s="17">
        <f t="shared" si="67"/>
        <v>45319</v>
      </c>
      <c r="T30" s="17">
        <f t="shared" si="67"/>
        <v>54641</v>
      </c>
      <c r="U30" s="17">
        <f t="shared" si="67"/>
        <v>65728</v>
      </c>
      <c r="V30" s="17">
        <f t="shared" ref="V30" si="78">V10</f>
        <v>81602</v>
      </c>
      <c r="W30" s="17"/>
      <c r="X30" s="17"/>
      <c r="Z30" s="37"/>
      <c r="AA30" s="37"/>
      <c r="AB30" s="37"/>
      <c r="AC30" s="37"/>
      <c r="AD30" s="37"/>
      <c r="AE30" s="62"/>
      <c r="AF30" s="62"/>
      <c r="AI30" t="s">
        <v>112</v>
      </c>
      <c r="AN30" s="42">
        <f>SUM(AN26:AN28)</f>
        <v>193468</v>
      </c>
      <c r="AO30" s="42">
        <f>SUM(AO26:AO28)</f>
        <v>241086</v>
      </c>
      <c r="AP30" s="42">
        <f>SUM(AP26:AP28)</f>
        <v>258848</v>
      </c>
      <c r="AQ30" s="42">
        <f t="shared" ref="AQ30:AR30" si="79">SUM(AQ26:AQ28)</f>
        <v>286556</v>
      </c>
      <c r="AR30" s="42">
        <f t="shared" si="79"/>
        <v>301311</v>
      </c>
      <c r="AS30" s="42">
        <f t="shared" ref="AS30" si="80">SUM(AS26:AS28)</f>
        <v>333779</v>
      </c>
      <c r="AZ30" s="36" t="s">
        <v>113</v>
      </c>
      <c r="BA30" s="36"/>
      <c r="BB30" s="37"/>
      <c r="BC30" s="37"/>
      <c r="BD30" s="37"/>
      <c r="BE30" s="37"/>
      <c r="BF30" s="37"/>
      <c r="BG30" s="37"/>
      <c r="BH30" s="37"/>
      <c r="BW30" t="s">
        <v>101</v>
      </c>
      <c r="CD30" s="61">
        <f>CD28+CD22+CD16</f>
        <v>2220</v>
      </c>
      <c r="CE30" s="59"/>
      <c r="DY30" s="36" t="s">
        <v>280</v>
      </c>
      <c r="DZ30" s="36" t="s">
        <v>127</v>
      </c>
      <c r="EA30" s="36"/>
      <c r="EB30" s="36"/>
      <c r="EC30" s="36"/>
      <c r="ED30" t="s">
        <v>276</v>
      </c>
      <c r="EE30" s="39">
        <v>1343</v>
      </c>
      <c r="EF30" t="s">
        <v>277</v>
      </c>
    </row>
    <row r="31" spans="2:148" x14ac:dyDescent="0.15">
      <c r="B31" t="s">
        <v>137</v>
      </c>
      <c r="C31" s="10">
        <v>1.48</v>
      </c>
      <c r="D31" s="10">
        <v>2.1</v>
      </c>
      <c r="E31" s="10">
        <v>2.71</v>
      </c>
      <c r="F31" s="10">
        <v>2.13</v>
      </c>
      <c r="G31" s="10">
        <v>5.0599999999999996</v>
      </c>
      <c r="H31" s="10">
        <v>5.76</v>
      </c>
      <c r="I31" s="10">
        <v>8.0500000000000007</v>
      </c>
      <c r="K31" t="s">
        <v>60</v>
      </c>
      <c r="P31" s="35">
        <v>5957</v>
      </c>
      <c r="Q31" s="35">
        <v>6622</v>
      </c>
      <c r="R31" s="35">
        <f t="shared" si="67"/>
        <v>8778</v>
      </c>
      <c r="S31" s="35">
        <f t="shared" si="67"/>
        <v>10261</v>
      </c>
      <c r="T31" s="35">
        <f t="shared" si="67"/>
        <v>11682</v>
      </c>
      <c r="U31" s="35">
        <f t="shared" si="67"/>
        <v>12769</v>
      </c>
      <c r="V31" s="35">
        <f t="shared" ref="V31" si="81">V11</f>
        <v>11686</v>
      </c>
      <c r="W31" s="17"/>
      <c r="X31" s="17"/>
      <c r="Z31" s="37"/>
      <c r="AA31" s="37"/>
      <c r="AB31" s="37"/>
      <c r="AC31" s="37"/>
      <c r="AD31" s="37"/>
      <c r="AE31" s="37"/>
      <c r="AF31" s="37"/>
      <c r="AH31" s="45" t="s">
        <v>95</v>
      </c>
      <c r="AZ31" s="36" t="s">
        <v>114</v>
      </c>
      <c r="BA31" s="36"/>
      <c r="BB31" s="37"/>
      <c r="BC31" s="37"/>
      <c r="BD31" s="37"/>
      <c r="BE31" s="37"/>
      <c r="BF31" s="37"/>
      <c r="BG31" s="37"/>
      <c r="BH31" s="37"/>
      <c r="DY31" s="36" t="s">
        <v>280</v>
      </c>
      <c r="DZ31" s="36" t="s">
        <v>128</v>
      </c>
      <c r="EA31" s="36"/>
      <c r="EB31" s="36"/>
      <c r="EC31" s="36"/>
      <c r="ED31" t="s">
        <v>276</v>
      </c>
      <c r="EE31" s="39">
        <v>-22968</v>
      </c>
      <c r="EF31" t="s">
        <v>277</v>
      </c>
    </row>
    <row r="32" spans="2:148" x14ac:dyDescent="0.15">
      <c r="L32" t="s">
        <v>63</v>
      </c>
      <c r="P32" s="17">
        <v>18161</v>
      </c>
      <c r="Q32" s="17">
        <v>20182</v>
      </c>
      <c r="R32" s="17">
        <f t="shared" si="67"/>
        <v>22326</v>
      </c>
      <c r="S32" s="17">
        <f t="shared" si="67"/>
        <v>35058</v>
      </c>
      <c r="T32" s="17">
        <f t="shared" si="67"/>
        <v>42959</v>
      </c>
      <c r="U32" s="17">
        <f t="shared" si="67"/>
        <v>52959</v>
      </c>
      <c r="V32" s="17">
        <f t="shared" ref="V32" si="82">V12</f>
        <v>69916</v>
      </c>
      <c r="W32" s="17"/>
      <c r="X32" s="17"/>
      <c r="Z32" s="36" t="s">
        <v>115</v>
      </c>
      <c r="AA32" s="37"/>
      <c r="AB32" s="37"/>
      <c r="AC32" s="37"/>
      <c r="AD32" s="37"/>
      <c r="AE32" s="37"/>
      <c r="AF32" s="37"/>
      <c r="AZ32" s="36" t="s">
        <v>116</v>
      </c>
      <c r="BA32" s="36"/>
      <c r="BB32" s="39">
        <v>4481</v>
      </c>
      <c r="BC32" s="39">
        <v>7195</v>
      </c>
      <c r="BD32" s="39">
        <v>-4963</v>
      </c>
      <c r="BE32" s="39">
        <v>-7324</v>
      </c>
      <c r="BF32" s="39"/>
      <c r="BG32" s="39"/>
      <c r="BH32" s="39"/>
      <c r="DY32" s="36" t="s">
        <v>280</v>
      </c>
      <c r="DZ32" s="36" t="s">
        <v>129</v>
      </c>
      <c r="EA32" s="36"/>
      <c r="EB32" s="36"/>
      <c r="EC32" s="36"/>
      <c r="ED32" t="s">
        <v>276</v>
      </c>
      <c r="EE32" s="39">
        <v>-15137</v>
      </c>
      <c r="EF32" t="s">
        <v>277</v>
      </c>
    </row>
    <row r="33" spans="2:137" x14ac:dyDescent="0.15">
      <c r="K33" t="s">
        <v>79</v>
      </c>
      <c r="R33" s="35">
        <f>R15/R14*R32</f>
        <v>1875.8507926908289</v>
      </c>
      <c r="S33" s="35">
        <f>S15/S14*S32</f>
        <v>19130.322256950156</v>
      </c>
      <c r="T33" s="35">
        <f>T15/T14*T32</f>
        <v>4373.7784288591829</v>
      </c>
      <c r="U33" s="35">
        <f>U15/U14*U32</f>
        <v>8742.2891055132368</v>
      </c>
      <c r="V33" s="35">
        <f>V15/V14*V32</f>
        <v>9667.0163427189109</v>
      </c>
      <c r="W33" s="17"/>
      <c r="X33" s="17"/>
      <c r="Z33" s="36" t="s">
        <v>117</v>
      </c>
      <c r="AA33" s="37"/>
      <c r="AB33" s="37"/>
      <c r="AC33" s="37"/>
      <c r="AD33" s="37"/>
      <c r="AE33" s="37"/>
      <c r="AF33" s="37"/>
      <c r="AU33" s="29"/>
      <c r="AZ33" s="36" t="s">
        <v>118</v>
      </c>
      <c r="BA33" s="36"/>
      <c r="BB33" s="39">
        <v>10680</v>
      </c>
      <c r="BC33" s="39">
        <v>13884</v>
      </c>
      <c r="BD33" s="39">
        <v>44344</v>
      </c>
      <c r="BE33" s="39">
        <v>7183</v>
      </c>
      <c r="BF33" s="39"/>
      <c r="BG33" s="39"/>
      <c r="BH33" s="39"/>
      <c r="DY33" s="36" t="s">
        <v>280</v>
      </c>
      <c r="DZ33" s="36" t="s">
        <v>132</v>
      </c>
      <c r="EA33" s="36"/>
      <c r="EB33" s="36"/>
      <c r="EC33" s="36"/>
      <c r="ED33" t="s">
        <v>276</v>
      </c>
      <c r="EE33" s="39">
        <v>-3952</v>
      </c>
      <c r="EF33" t="s">
        <v>277</v>
      </c>
    </row>
    <row r="34" spans="2:137" x14ac:dyDescent="0.15">
      <c r="B34" t="s">
        <v>141</v>
      </c>
      <c r="L34" t="s">
        <v>119</v>
      </c>
      <c r="R34" s="17">
        <f>R32-R33</f>
        <v>20450.149207309172</v>
      </c>
      <c r="S34" s="17">
        <f>S32-S33</f>
        <v>15927.677743049844</v>
      </c>
      <c r="T34" s="17">
        <f t="shared" ref="T34:U34" si="83">T32-T33</f>
        <v>38585.221571140821</v>
      </c>
      <c r="U34" s="17">
        <f t="shared" si="83"/>
        <v>44216.710894486765</v>
      </c>
      <c r="V34" s="17">
        <f t="shared" ref="V34" si="84">V32-V33</f>
        <v>60248.983657281089</v>
      </c>
      <c r="W34" s="17"/>
      <c r="X34" s="17"/>
      <c r="Z34" s="36" t="s">
        <v>84</v>
      </c>
      <c r="AA34" s="38">
        <v>6898</v>
      </c>
      <c r="AB34" s="38">
        <v>7390</v>
      </c>
      <c r="AC34" s="38">
        <v>8617</v>
      </c>
      <c r="AD34" s="38">
        <v>9382</v>
      </c>
      <c r="AE34" s="38">
        <v>12530</v>
      </c>
      <c r="AF34" s="38">
        <v>15163</v>
      </c>
      <c r="AT34" s="29"/>
      <c r="AU34" s="29"/>
      <c r="AZ34" s="36" t="s">
        <v>123</v>
      </c>
      <c r="BA34" s="36"/>
      <c r="BB34" s="39"/>
      <c r="BC34" s="39"/>
      <c r="BD34" s="39"/>
      <c r="BE34" s="39"/>
      <c r="BF34" s="39"/>
      <c r="BG34" s="39">
        <v>-3417</v>
      </c>
      <c r="BH34" s="39">
        <v>-1754</v>
      </c>
      <c r="DY34" s="37" t="s">
        <v>279</v>
      </c>
    </row>
    <row r="35" spans="2:137" x14ac:dyDescent="0.15">
      <c r="B35" t="s">
        <v>135</v>
      </c>
      <c r="C35" s="9">
        <v>8177</v>
      </c>
      <c r="D35" s="9">
        <v>7925</v>
      </c>
      <c r="E35" s="9">
        <v>7746</v>
      </c>
      <c r="F35" s="9">
        <v>7700</v>
      </c>
      <c r="G35" s="9">
        <v>7673</v>
      </c>
      <c r="H35" s="9">
        <v>7610</v>
      </c>
      <c r="I35" s="9">
        <v>7547</v>
      </c>
      <c r="Z35" s="36" t="s">
        <v>124</v>
      </c>
      <c r="AA35" s="39">
        <v>12904</v>
      </c>
      <c r="AB35" s="39">
        <v>9072</v>
      </c>
      <c r="AC35" s="39">
        <v>0</v>
      </c>
      <c r="AD35" s="39">
        <v>0</v>
      </c>
      <c r="AE35" s="39">
        <v>0</v>
      </c>
      <c r="AF35" s="39">
        <v>0</v>
      </c>
      <c r="AH35" s="29" t="s">
        <v>27</v>
      </c>
      <c r="AN35" s="29">
        <v>2016</v>
      </c>
      <c r="AO35" s="29">
        <f>AN35+1</f>
        <v>2017</v>
      </c>
      <c r="AP35" s="29">
        <f t="shared" ref="AP35:AR35" si="85">AO35+1</f>
        <v>2018</v>
      </c>
      <c r="AQ35" s="29">
        <f t="shared" si="85"/>
        <v>2019</v>
      </c>
      <c r="AR35" s="29">
        <f t="shared" si="85"/>
        <v>2020</v>
      </c>
      <c r="AS35" s="29">
        <f t="shared" ref="AS35" si="86">AR35+1</f>
        <v>2021</v>
      </c>
      <c r="AU35" s="29" t="s">
        <v>120</v>
      </c>
      <c r="AV35" s="29" t="s">
        <v>121</v>
      </c>
      <c r="AW35" s="29" t="s">
        <v>122</v>
      </c>
      <c r="AX35" s="29" t="s">
        <v>307</v>
      </c>
      <c r="AZ35" s="36" t="s">
        <v>125</v>
      </c>
      <c r="BA35" s="36"/>
      <c r="BB35" s="39">
        <v>-1500</v>
      </c>
      <c r="BC35" s="39">
        <v>-2796</v>
      </c>
      <c r="BD35" s="39">
        <v>-7922</v>
      </c>
      <c r="BE35" s="39">
        <v>-10060</v>
      </c>
      <c r="BF35" s="39">
        <v>-4000</v>
      </c>
      <c r="BG35" s="39">
        <v>-5518</v>
      </c>
      <c r="BH35" s="39">
        <v>-3750</v>
      </c>
      <c r="DY35" s="36" t="s">
        <v>136</v>
      </c>
      <c r="DZ35" s="36"/>
      <c r="EA35" s="36"/>
      <c r="EB35" s="36"/>
      <c r="EC35" s="36"/>
      <c r="ED35" t="s">
        <v>276</v>
      </c>
      <c r="EE35" s="39">
        <f>SUM(EE29:EE33)</f>
        <v>-46232</v>
      </c>
      <c r="EF35" t="s">
        <v>277</v>
      </c>
      <c r="EG35" s="40"/>
    </row>
    <row r="36" spans="2:137" x14ac:dyDescent="0.15">
      <c r="B36" t="s">
        <v>137</v>
      </c>
      <c r="C36" s="9">
        <v>8254</v>
      </c>
      <c r="D36" s="9">
        <v>8013</v>
      </c>
      <c r="E36" s="9">
        <v>7832</v>
      </c>
      <c r="F36" s="9">
        <v>7794</v>
      </c>
      <c r="G36" s="9">
        <v>7753</v>
      </c>
      <c r="H36" s="9">
        <v>7683</v>
      </c>
      <c r="I36" s="9">
        <v>7608</v>
      </c>
      <c r="Z36" s="36" t="s">
        <v>126</v>
      </c>
      <c r="AA36" s="39">
        <v>0</v>
      </c>
      <c r="AB36" s="39">
        <v>1049</v>
      </c>
      <c r="AC36" s="39">
        <v>3998</v>
      </c>
      <c r="AD36" s="39">
        <v>5516</v>
      </c>
      <c r="AE36" s="39">
        <v>3749</v>
      </c>
      <c r="AF36" s="39">
        <v>8072</v>
      </c>
      <c r="AT36" s="46"/>
      <c r="AZ36" s="36" t="s">
        <v>127</v>
      </c>
      <c r="BA36" s="36"/>
      <c r="BB36" s="39">
        <v>634</v>
      </c>
      <c r="BC36" s="39">
        <v>668</v>
      </c>
      <c r="BD36" s="39">
        <v>772</v>
      </c>
      <c r="BE36" s="39">
        <v>1002</v>
      </c>
      <c r="BF36" s="39">
        <v>1142</v>
      </c>
      <c r="BG36" s="39">
        <v>1343</v>
      </c>
      <c r="BH36" s="39">
        <v>1693</v>
      </c>
      <c r="DY36" s="37" t="s">
        <v>279</v>
      </c>
      <c r="EE36" s="39"/>
    </row>
    <row r="37" spans="2:137" x14ac:dyDescent="0.15">
      <c r="K37" s="29" t="s">
        <v>22</v>
      </c>
      <c r="L37" s="29"/>
      <c r="M37" s="29"/>
      <c r="N37" s="29"/>
      <c r="Z37" s="36" t="s">
        <v>88</v>
      </c>
      <c r="AA37" s="39">
        <v>5264</v>
      </c>
      <c r="AB37" s="39">
        <v>5819</v>
      </c>
      <c r="AC37" s="39">
        <v>6103</v>
      </c>
      <c r="AD37" s="39">
        <v>6830</v>
      </c>
      <c r="AE37" s="39">
        <v>7874</v>
      </c>
      <c r="AF37" s="39">
        <v>10057</v>
      </c>
      <c r="AH37" t="s">
        <v>40</v>
      </c>
      <c r="AN37" s="17">
        <f t="shared" ref="AN37:AS39" si="87">AN7</f>
        <v>18277</v>
      </c>
      <c r="AO37" s="17">
        <f t="shared" si="87"/>
        <v>19792</v>
      </c>
      <c r="AP37" s="17">
        <f t="shared" si="87"/>
        <v>26481</v>
      </c>
      <c r="AQ37" s="17">
        <f t="shared" si="87"/>
        <v>29524</v>
      </c>
      <c r="AR37" s="17">
        <f t="shared" si="87"/>
        <v>32011</v>
      </c>
      <c r="AS37" s="17">
        <f t="shared" si="87"/>
        <v>38043</v>
      </c>
      <c r="AT37" s="17"/>
      <c r="AU37" s="17">
        <f t="shared" ref="AU37:AX40" si="88">AP37-AO37</f>
        <v>6689</v>
      </c>
      <c r="AV37" s="17">
        <f t="shared" si="88"/>
        <v>3043</v>
      </c>
      <c r="AW37" s="17">
        <f t="shared" si="88"/>
        <v>2487</v>
      </c>
      <c r="AX37" s="17">
        <f t="shared" si="88"/>
        <v>6032</v>
      </c>
      <c r="AZ37" s="36" t="s">
        <v>128</v>
      </c>
      <c r="BA37" s="36"/>
      <c r="BB37" s="39">
        <v>-14443</v>
      </c>
      <c r="BC37" s="39">
        <v>-15969</v>
      </c>
      <c r="BD37" s="39">
        <v>-11788</v>
      </c>
      <c r="BE37" s="39">
        <v>-10721</v>
      </c>
      <c r="BF37" s="39">
        <v>-19543</v>
      </c>
      <c r="BG37" s="39">
        <v>-22968</v>
      </c>
      <c r="BH37" s="39">
        <v>-27385</v>
      </c>
      <c r="DY37" t="s">
        <v>101</v>
      </c>
      <c r="ED37" t="s">
        <v>276</v>
      </c>
      <c r="EE37" s="40">
        <f>SUM(EE35,EE26,EE16)</f>
        <v>2220</v>
      </c>
      <c r="EF37" t="s">
        <v>277</v>
      </c>
    </row>
    <row r="38" spans="2:137" x14ac:dyDescent="0.15">
      <c r="K38" s="29" t="s">
        <v>27</v>
      </c>
      <c r="P38" s="29">
        <v>2015</v>
      </c>
      <c r="Q38" s="29">
        <f>P38+1</f>
        <v>2016</v>
      </c>
      <c r="R38" s="29">
        <f t="shared" ref="R38:V38" si="89">Q38+1</f>
        <v>2017</v>
      </c>
      <c r="S38" s="29">
        <f t="shared" si="89"/>
        <v>2018</v>
      </c>
      <c r="T38" s="29">
        <f t="shared" si="89"/>
        <v>2019</v>
      </c>
      <c r="U38" s="29">
        <f t="shared" si="89"/>
        <v>2020</v>
      </c>
      <c r="V38" s="29">
        <f t="shared" si="89"/>
        <v>2021</v>
      </c>
      <c r="Z38" s="36" t="s">
        <v>105</v>
      </c>
      <c r="AA38" s="39">
        <v>580</v>
      </c>
      <c r="AB38" s="39">
        <v>718</v>
      </c>
      <c r="AC38" s="39">
        <v>2121</v>
      </c>
      <c r="AD38" s="39">
        <v>5665</v>
      </c>
      <c r="AE38" s="39">
        <v>2130</v>
      </c>
      <c r="AF38" s="39">
        <v>2174</v>
      </c>
      <c r="AH38" t="s">
        <v>47</v>
      </c>
      <c r="AN38" s="17">
        <f t="shared" si="87"/>
        <v>2251</v>
      </c>
      <c r="AO38" s="17">
        <f t="shared" si="87"/>
        <v>2181</v>
      </c>
      <c r="AP38" s="17">
        <f t="shared" si="87"/>
        <v>2662</v>
      </c>
      <c r="AQ38" s="17">
        <f t="shared" si="87"/>
        <v>2063</v>
      </c>
      <c r="AR38" s="17">
        <f t="shared" si="87"/>
        <v>1895</v>
      </c>
      <c r="AS38" s="17">
        <f t="shared" si="87"/>
        <v>2636</v>
      </c>
      <c r="AT38" s="17"/>
      <c r="AU38" s="17">
        <f t="shared" si="88"/>
        <v>481</v>
      </c>
      <c r="AV38" s="17">
        <f t="shared" si="88"/>
        <v>-599</v>
      </c>
      <c r="AW38" s="17">
        <f t="shared" si="88"/>
        <v>-168</v>
      </c>
      <c r="AX38" s="17">
        <f t="shared" si="88"/>
        <v>741</v>
      </c>
      <c r="AZ38" s="36" t="s">
        <v>129</v>
      </c>
      <c r="BA38" s="36"/>
      <c r="BB38" s="39">
        <v>-9882</v>
      </c>
      <c r="BC38" s="39">
        <v>-11006</v>
      </c>
      <c r="BD38" s="39">
        <v>-11845</v>
      </c>
      <c r="BE38" s="39">
        <v>-12699</v>
      </c>
      <c r="BF38" s="39">
        <v>-13811</v>
      </c>
      <c r="BG38" s="39">
        <v>-15137</v>
      </c>
      <c r="BH38" s="39">
        <v>-16521</v>
      </c>
    </row>
    <row r="39" spans="2:137" x14ac:dyDescent="0.15">
      <c r="B39" t="s">
        <v>151</v>
      </c>
      <c r="C39">
        <v>1.24</v>
      </c>
      <c r="D39">
        <v>1.44</v>
      </c>
      <c r="E39">
        <v>1.56</v>
      </c>
      <c r="F39">
        <v>1.68</v>
      </c>
      <c r="Z39" s="36" t="s">
        <v>130</v>
      </c>
      <c r="AA39" s="39">
        <v>27468</v>
      </c>
      <c r="AB39" s="39">
        <v>34102</v>
      </c>
      <c r="AC39" s="39">
        <v>28905</v>
      </c>
      <c r="AD39" s="39">
        <v>32676</v>
      </c>
      <c r="AE39" s="39">
        <v>36000</v>
      </c>
      <c r="AF39" s="39">
        <v>41525</v>
      </c>
      <c r="AH39" t="s">
        <v>53</v>
      </c>
      <c r="AN39" s="35">
        <f t="shared" si="87"/>
        <v>5892</v>
      </c>
      <c r="AO39" s="35">
        <f t="shared" si="87"/>
        <v>4897</v>
      </c>
      <c r="AP39" s="35">
        <f t="shared" si="87"/>
        <v>6751</v>
      </c>
      <c r="AQ39" s="35">
        <f t="shared" si="87"/>
        <v>10146</v>
      </c>
      <c r="AR39" s="35">
        <f t="shared" si="87"/>
        <v>11482</v>
      </c>
      <c r="AS39" s="35">
        <f t="shared" si="87"/>
        <v>13393</v>
      </c>
      <c r="AT39" s="17"/>
      <c r="AU39" s="35">
        <f t="shared" si="88"/>
        <v>1854</v>
      </c>
      <c r="AV39" s="35">
        <f t="shared" si="88"/>
        <v>3395</v>
      </c>
      <c r="AW39" s="35">
        <f t="shared" si="88"/>
        <v>1336</v>
      </c>
      <c r="AX39" s="35">
        <f t="shared" si="88"/>
        <v>1911</v>
      </c>
      <c r="AZ39" s="36" t="s">
        <v>132</v>
      </c>
      <c r="BA39" s="36"/>
      <c r="BB39" s="39">
        <v>362</v>
      </c>
      <c r="BC39" s="39">
        <v>-369</v>
      </c>
      <c r="BD39" s="39">
        <v>-190</v>
      </c>
      <c r="BE39" s="39">
        <v>-971</v>
      </c>
      <c r="BF39" s="39">
        <v>-675</v>
      </c>
      <c r="BG39" s="39">
        <v>-334</v>
      </c>
      <c r="BH39" s="39">
        <v>-769</v>
      </c>
    </row>
    <row r="40" spans="2:137" x14ac:dyDescent="0.15">
      <c r="K40" t="s">
        <v>33</v>
      </c>
      <c r="P40" s="11">
        <f t="shared" ref="P40:T50" si="90">P6/P$6</f>
        <v>1</v>
      </c>
      <c r="Q40" s="11">
        <f t="shared" si="90"/>
        <v>1</v>
      </c>
      <c r="R40" s="11">
        <f t="shared" si="90"/>
        <v>1</v>
      </c>
      <c r="S40" s="11">
        <f t="shared" si="90"/>
        <v>1</v>
      </c>
      <c r="T40" s="11">
        <f t="shared" si="90"/>
        <v>1</v>
      </c>
      <c r="U40" s="11">
        <f>U6/U$6</f>
        <v>1</v>
      </c>
      <c r="V40" s="11">
        <f>V6/V$6</f>
        <v>1</v>
      </c>
      <c r="Z40" s="36" t="s">
        <v>134</v>
      </c>
      <c r="AA40" s="39">
        <v>294</v>
      </c>
      <c r="AB40" s="39">
        <v>97</v>
      </c>
      <c r="AC40" s="48"/>
      <c r="AD40" s="48"/>
      <c r="AE40" s="48"/>
      <c r="AF40" s="48"/>
      <c r="AI40" t="s">
        <v>131</v>
      </c>
      <c r="AN40" s="17">
        <f>AN10</f>
        <v>139660</v>
      </c>
      <c r="AO40" s="17">
        <f>SUM(AO37:AO39)</f>
        <v>26870</v>
      </c>
      <c r="AP40" s="17">
        <f t="shared" ref="AP40:AR40" si="91">SUM(AP37:AP39)</f>
        <v>35894</v>
      </c>
      <c r="AQ40" s="17">
        <f t="shared" si="91"/>
        <v>41733</v>
      </c>
      <c r="AR40" s="17">
        <f t="shared" si="91"/>
        <v>45388</v>
      </c>
      <c r="AS40" s="17">
        <f t="shared" ref="AS40" si="92">SUM(AS37:AS39)</f>
        <v>54072</v>
      </c>
      <c r="AT40" s="17"/>
      <c r="AU40" s="17">
        <f t="shared" si="88"/>
        <v>9024</v>
      </c>
      <c r="AV40" s="17">
        <f t="shared" si="88"/>
        <v>5839</v>
      </c>
      <c r="AW40" s="17">
        <f t="shared" si="88"/>
        <v>3655</v>
      </c>
      <c r="AX40" s="17">
        <f t="shared" si="88"/>
        <v>8684</v>
      </c>
      <c r="AZ40" s="37"/>
      <c r="BA40" s="37"/>
      <c r="BB40" s="37"/>
      <c r="BC40" s="37"/>
      <c r="BD40" s="37"/>
      <c r="BE40" s="37"/>
      <c r="BF40" s="37"/>
      <c r="BG40" s="37"/>
      <c r="BH40" s="37"/>
    </row>
    <row r="41" spans="2:137" x14ac:dyDescent="0.15">
      <c r="K41" t="s">
        <v>38</v>
      </c>
      <c r="P41" s="63">
        <f t="shared" si="90"/>
        <v>0.28938875828168414</v>
      </c>
      <c r="Q41" s="63">
        <f t="shared" si="90"/>
        <v>0.30658696671354901</v>
      </c>
      <c r="R41" s="63">
        <f t="shared" si="90"/>
        <v>0.28330183435241801</v>
      </c>
      <c r="S41" s="63">
        <f t="shared" si="90"/>
        <v>0.25454874954693729</v>
      </c>
      <c r="T41" s="63">
        <f t="shared" si="90"/>
        <v>0.24815047320868067</v>
      </c>
      <c r="U41" s="63">
        <f t="shared" ref="U41:V50" si="93">U7/U$6</f>
        <v>0.23290563926860819</v>
      </c>
      <c r="V41" s="63">
        <f t="shared" si="93"/>
        <v>0.24121888534577127</v>
      </c>
      <c r="Z41" s="36" t="s">
        <v>53</v>
      </c>
      <c r="AA41" s="39">
        <v>5949</v>
      </c>
      <c r="AB41" s="39">
        <v>6280</v>
      </c>
      <c r="AC41" s="39">
        <v>8744</v>
      </c>
      <c r="AD41" s="39">
        <v>9351</v>
      </c>
      <c r="AE41" s="39">
        <v>10027</v>
      </c>
      <c r="AF41" s="39">
        <v>11666</v>
      </c>
      <c r="AP41" s="17"/>
      <c r="AQ41" s="17"/>
      <c r="AR41" s="17"/>
      <c r="AS41" s="17"/>
      <c r="AT41" s="17"/>
      <c r="AZ41" s="36" t="s">
        <v>136</v>
      </c>
      <c r="BA41" s="36"/>
      <c r="BB41" s="39">
        <v>-9668</v>
      </c>
      <c r="BC41" s="39">
        <v>-8393</v>
      </c>
      <c r="BD41" s="39">
        <v>8408</v>
      </c>
      <c r="BE41" s="39">
        <f>SUM(BE32:BE39)</f>
        <v>-33590</v>
      </c>
      <c r="BF41" s="39">
        <f t="shared" ref="BF41:BH41" si="94">SUM(BF32:BF39)</f>
        <v>-36887</v>
      </c>
      <c r="BG41" s="39">
        <f t="shared" si="94"/>
        <v>-46031</v>
      </c>
      <c r="BH41" s="39">
        <f t="shared" si="94"/>
        <v>-48486</v>
      </c>
    </row>
    <row r="42" spans="2:137" x14ac:dyDescent="0.15">
      <c r="L42" t="s">
        <v>45</v>
      </c>
      <c r="P42" s="11">
        <f t="shared" si="90"/>
        <v>0.71061124171831591</v>
      </c>
      <c r="Q42" s="11">
        <f t="shared" si="90"/>
        <v>0.69341303328645099</v>
      </c>
      <c r="R42" s="11">
        <f t="shared" si="90"/>
        <v>0.71669816564758204</v>
      </c>
      <c r="S42" s="11">
        <f t="shared" si="90"/>
        <v>0.74545125045306271</v>
      </c>
      <c r="T42" s="11">
        <f t="shared" si="90"/>
        <v>0.75184952679131933</v>
      </c>
      <c r="U42" s="11">
        <f t="shared" si="93"/>
        <v>0.76709436073139181</v>
      </c>
      <c r="V42" s="11">
        <f t="shared" si="93"/>
        <v>0.75878111465422871</v>
      </c>
      <c r="Z42" s="37"/>
      <c r="AA42" s="37"/>
      <c r="AB42" s="37"/>
      <c r="AC42" s="37"/>
      <c r="AD42" s="37"/>
      <c r="AE42" s="37"/>
      <c r="AF42" s="37"/>
      <c r="AH42" t="s">
        <v>84</v>
      </c>
      <c r="AN42" s="17">
        <f t="shared" ref="AN42:AS44" si="95">AN17</f>
        <v>6898</v>
      </c>
      <c r="AO42" s="17">
        <f t="shared" si="95"/>
        <v>7390</v>
      </c>
      <c r="AP42" s="17">
        <f t="shared" si="95"/>
        <v>8617</v>
      </c>
      <c r="AQ42" s="17">
        <f t="shared" si="95"/>
        <v>9382</v>
      </c>
      <c r="AR42" s="17">
        <f t="shared" si="95"/>
        <v>12530</v>
      </c>
      <c r="AS42" s="17">
        <f t="shared" si="95"/>
        <v>15163</v>
      </c>
      <c r="AT42" s="17"/>
      <c r="AU42" s="17">
        <f t="shared" ref="AU42:AX45" si="96">AP42-AO42</f>
        <v>1227</v>
      </c>
      <c r="AV42" s="17">
        <f t="shared" si="96"/>
        <v>765</v>
      </c>
      <c r="AW42" s="17">
        <f t="shared" si="96"/>
        <v>3148</v>
      </c>
      <c r="AX42" s="17">
        <f t="shared" si="96"/>
        <v>2633</v>
      </c>
      <c r="AZ42" s="37"/>
      <c r="BA42" s="37"/>
      <c r="BB42" s="37"/>
      <c r="BC42" s="37"/>
      <c r="BD42" s="37"/>
      <c r="BE42" s="37"/>
      <c r="BF42" s="37"/>
      <c r="BG42" s="37"/>
      <c r="BH42" s="37"/>
    </row>
    <row r="43" spans="2:137" x14ac:dyDescent="0.15">
      <c r="B43" s="29" t="s">
        <v>26</v>
      </c>
      <c r="C43" s="29">
        <v>2015</v>
      </c>
      <c r="D43" s="29">
        <f>C43+1</f>
        <v>2016</v>
      </c>
      <c r="E43" s="29">
        <f t="shared" ref="E43:I43" si="97">D43+1</f>
        <v>2017</v>
      </c>
      <c r="F43" s="29">
        <f t="shared" si="97"/>
        <v>2018</v>
      </c>
      <c r="G43" s="29">
        <f t="shared" si="97"/>
        <v>2019</v>
      </c>
      <c r="H43" s="29">
        <f t="shared" si="97"/>
        <v>2020</v>
      </c>
      <c r="I43" s="29">
        <f t="shared" si="97"/>
        <v>2021</v>
      </c>
      <c r="K43" t="s">
        <v>51</v>
      </c>
      <c r="P43" s="63">
        <f t="shared" si="90"/>
        <v>0.45288523188715535</v>
      </c>
      <c r="Q43" s="63">
        <f t="shared" si="90"/>
        <v>0.37925457102672294</v>
      </c>
      <c r="R43" s="63">
        <f t="shared" si="90"/>
        <v>0.37090605892162315</v>
      </c>
      <c r="S43" s="63">
        <f t="shared" si="90"/>
        <v>0.3348042769119246</v>
      </c>
      <c r="T43" s="63">
        <f t="shared" si="90"/>
        <v>0.31764976995144745</v>
      </c>
      <c r="U43" s="63">
        <f t="shared" si="93"/>
        <v>0.30750620564276476</v>
      </c>
      <c r="V43" s="63">
        <f t="shared" si="93"/>
        <v>0.27330921898053401</v>
      </c>
      <c r="Z43" s="37"/>
      <c r="AA43" s="37"/>
      <c r="AB43" s="37"/>
      <c r="AC43" s="37"/>
      <c r="AD43" s="37"/>
      <c r="AE43" s="37"/>
      <c r="AF43" s="37"/>
      <c r="AH43" t="s">
        <v>88</v>
      </c>
      <c r="AN43" s="17">
        <f t="shared" si="95"/>
        <v>5264</v>
      </c>
      <c r="AO43" s="17">
        <f t="shared" si="95"/>
        <v>5819</v>
      </c>
      <c r="AP43" s="17">
        <f t="shared" si="95"/>
        <v>6103</v>
      </c>
      <c r="AQ43" s="17">
        <f t="shared" si="95"/>
        <v>6830</v>
      </c>
      <c r="AR43" s="17">
        <f t="shared" si="95"/>
        <v>7874</v>
      </c>
      <c r="AS43" s="17">
        <f t="shared" si="95"/>
        <v>10057</v>
      </c>
      <c r="AT43" s="17"/>
      <c r="AU43" s="17">
        <f t="shared" si="96"/>
        <v>284</v>
      </c>
      <c r="AV43" s="17">
        <f t="shared" si="96"/>
        <v>727</v>
      </c>
      <c r="AW43" s="17">
        <f t="shared" si="96"/>
        <v>1044</v>
      </c>
      <c r="AX43" s="17">
        <f t="shared" si="96"/>
        <v>2183</v>
      </c>
      <c r="AZ43" s="37"/>
      <c r="BA43" s="37"/>
      <c r="BB43" s="37"/>
      <c r="BC43" s="37"/>
      <c r="BD43" s="37"/>
      <c r="BE43" s="37"/>
      <c r="BF43" s="37"/>
      <c r="BG43" s="37"/>
      <c r="BH43" s="37"/>
      <c r="DY43" s="37"/>
      <c r="DZ43" s="37"/>
      <c r="EA43" s="37"/>
      <c r="EB43" s="37"/>
      <c r="EC43" s="37"/>
      <c r="ED43" s="37"/>
    </row>
    <row r="44" spans="2:137" x14ac:dyDescent="0.15">
      <c r="L44" t="s">
        <v>57</v>
      </c>
      <c r="P44" s="11">
        <f t="shared" si="90"/>
        <v>0.25772600983116051</v>
      </c>
      <c r="Q44" s="11">
        <f t="shared" si="90"/>
        <v>0.3141584622597281</v>
      </c>
      <c r="R44" s="11">
        <f t="shared" si="90"/>
        <v>0.34579210672595889</v>
      </c>
      <c r="S44" s="11">
        <f t="shared" si="90"/>
        <v>0.41064697354113811</v>
      </c>
      <c r="T44" s="11">
        <f t="shared" si="90"/>
        <v>0.43419975683987189</v>
      </c>
      <c r="U44" s="11">
        <f t="shared" si="93"/>
        <v>0.45958815508862705</v>
      </c>
      <c r="V44" s="11">
        <f t="shared" si="93"/>
        <v>0.48547189567369475</v>
      </c>
      <c r="Z44" s="36" t="s">
        <v>138</v>
      </c>
      <c r="AA44" s="39">
        <v>59357</v>
      </c>
      <c r="AB44" s="39">
        <v>64527</v>
      </c>
      <c r="AC44" s="39">
        <f>SUM(AC34:AC41)</f>
        <v>58488</v>
      </c>
      <c r="AD44" s="39">
        <f t="shared" ref="AD44:AF44" si="98">SUM(AD34:AD41)</f>
        <v>69420</v>
      </c>
      <c r="AE44" s="39">
        <f t="shared" si="98"/>
        <v>72310</v>
      </c>
      <c r="AF44" s="39">
        <f t="shared" si="98"/>
        <v>88657</v>
      </c>
      <c r="AH44" t="s">
        <v>92</v>
      </c>
      <c r="AN44" s="35">
        <f t="shared" si="95"/>
        <v>27468</v>
      </c>
      <c r="AO44" s="35">
        <f t="shared" si="95"/>
        <v>34102</v>
      </c>
      <c r="AP44" s="35">
        <f t="shared" si="95"/>
        <v>28905</v>
      </c>
      <c r="AQ44" s="35">
        <f t="shared" si="95"/>
        <v>32676</v>
      </c>
      <c r="AR44" s="35">
        <f t="shared" si="95"/>
        <v>36000</v>
      </c>
      <c r="AS44" s="35">
        <f t="shared" si="95"/>
        <v>41525</v>
      </c>
      <c r="AT44" s="17"/>
      <c r="AU44" s="35">
        <f t="shared" si="96"/>
        <v>-5197</v>
      </c>
      <c r="AV44" s="35">
        <f t="shared" si="96"/>
        <v>3771</v>
      </c>
      <c r="AW44" s="35">
        <f t="shared" si="96"/>
        <v>3324</v>
      </c>
      <c r="AX44" s="35">
        <f t="shared" si="96"/>
        <v>5525</v>
      </c>
      <c r="AZ44" s="36" t="s">
        <v>140</v>
      </c>
      <c r="BA44" s="36"/>
      <c r="BB44" s="37"/>
      <c r="BC44" s="37"/>
      <c r="BD44" s="37"/>
      <c r="BE44" s="37"/>
      <c r="BF44" s="37"/>
      <c r="BG44" s="37"/>
      <c r="BH44" s="37"/>
      <c r="DY44" s="37"/>
      <c r="DZ44" s="37"/>
      <c r="EA44" s="37"/>
      <c r="EB44" s="37"/>
      <c r="EC44" s="37"/>
      <c r="ED44" s="37"/>
    </row>
    <row r="45" spans="2:137" x14ac:dyDescent="0.15">
      <c r="B45" t="s">
        <v>269</v>
      </c>
      <c r="C45" s="12">
        <f t="shared" ref="C45:H45" si="99">C9</f>
        <v>93580</v>
      </c>
      <c r="D45" s="12">
        <f t="shared" si="99"/>
        <v>85320</v>
      </c>
      <c r="E45" s="12">
        <f t="shared" si="99"/>
        <v>89950</v>
      </c>
      <c r="F45" s="12">
        <f t="shared" si="99"/>
        <v>110360</v>
      </c>
      <c r="G45" s="12">
        <f t="shared" si="99"/>
        <v>125843</v>
      </c>
      <c r="H45" s="12">
        <f t="shared" si="99"/>
        <v>143015</v>
      </c>
      <c r="I45" s="12">
        <f t="shared" ref="I45" si="100">I9</f>
        <v>168088</v>
      </c>
      <c r="K45" t="s">
        <v>60</v>
      </c>
      <c r="P45" s="63">
        <f t="shared" si="90"/>
        <v>6.3656764265868776E-2</v>
      </c>
      <c r="Q45" s="63">
        <f t="shared" si="90"/>
        <v>7.7613689639006098E-2</v>
      </c>
      <c r="R45" s="63">
        <f t="shared" si="90"/>
        <v>9.7587548638132293E-2</v>
      </c>
      <c r="S45" s="63">
        <f t="shared" si="90"/>
        <v>9.2977528089887643E-2</v>
      </c>
      <c r="T45" s="63">
        <f t="shared" si="90"/>
        <v>9.2829954784930432E-2</v>
      </c>
      <c r="U45" s="63">
        <f t="shared" si="93"/>
        <v>8.9284340803412229E-2</v>
      </c>
      <c r="V45" s="63">
        <f t="shared" si="93"/>
        <v>6.9523106943981727E-2</v>
      </c>
      <c r="Z45" s="36" t="s">
        <v>104</v>
      </c>
      <c r="AA45" s="39">
        <v>40557</v>
      </c>
      <c r="AB45" s="39">
        <v>76073</v>
      </c>
      <c r="AC45" s="39">
        <v>72242</v>
      </c>
      <c r="AD45" s="39">
        <v>66662</v>
      </c>
      <c r="AE45" s="39">
        <v>59578</v>
      </c>
      <c r="AF45" s="39">
        <v>50074</v>
      </c>
      <c r="AI45" t="s">
        <v>139</v>
      </c>
      <c r="AN45" s="17">
        <f t="shared" ref="AN45" si="101">SUM(AN42:AN44)</f>
        <v>39630</v>
      </c>
      <c r="AO45" s="17">
        <f>SUM(AO42:AO44)</f>
        <v>47311</v>
      </c>
      <c r="AP45" s="17">
        <f t="shared" ref="AP45:AR45" si="102">SUM(AP42:AP44)</f>
        <v>43625</v>
      </c>
      <c r="AQ45" s="17">
        <f t="shared" si="102"/>
        <v>48888</v>
      </c>
      <c r="AR45" s="17">
        <f t="shared" si="102"/>
        <v>56404</v>
      </c>
      <c r="AS45" s="17">
        <f t="shared" ref="AS45" si="103">SUM(AS42:AS44)</f>
        <v>66745</v>
      </c>
      <c r="AT45" s="17"/>
      <c r="AU45" s="17">
        <f t="shared" si="96"/>
        <v>-3686</v>
      </c>
      <c r="AV45" s="17">
        <f t="shared" si="96"/>
        <v>5263</v>
      </c>
      <c r="AW45" s="17">
        <f t="shared" si="96"/>
        <v>7516</v>
      </c>
      <c r="AX45" s="17">
        <f t="shared" si="96"/>
        <v>10341</v>
      </c>
      <c r="AZ45" s="36" t="s">
        <v>142</v>
      </c>
      <c r="BA45" s="36"/>
      <c r="BB45" s="39">
        <v>-5944</v>
      </c>
      <c r="BC45" s="39">
        <v>-8343</v>
      </c>
      <c r="BD45" s="39">
        <v>-8129</v>
      </c>
      <c r="BE45" s="39">
        <v>-11632</v>
      </c>
      <c r="BF45" s="39">
        <v>-13925</v>
      </c>
      <c r="BG45" s="39">
        <v>-15441</v>
      </c>
      <c r="BH45" s="39">
        <v>-20622</v>
      </c>
    </row>
    <row r="46" spans="2:137" x14ac:dyDescent="0.15">
      <c r="B46" t="s">
        <v>270</v>
      </c>
      <c r="D46" s="11">
        <f>D45/C45-1</f>
        <v>-8.8266723658901425E-2</v>
      </c>
      <c r="E46" s="11">
        <f t="shared" ref="E46:I46" si="104">E45/D45-1</f>
        <v>5.4266291608063844E-2</v>
      </c>
      <c r="F46" s="11">
        <f t="shared" si="104"/>
        <v>0.22690383546414683</v>
      </c>
      <c r="G46" s="11">
        <f t="shared" si="104"/>
        <v>0.14029539688292858</v>
      </c>
      <c r="H46" s="11">
        <f t="shared" si="104"/>
        <v>0.13645574247276371</v>
      </c>
      <c r="I46" s="11">
        <f t="shared" si="104"/>
        <v>0.17531727441177503</v>
      </c>
      <c r="L46" t="s">
        <v>63</v>
      </c>
      <c r="P46" s="11">
        <f t="shared" si="90"/>
        <v>0.19406924556529173</v>
      </c>
      <c r="Q46" s="11">
        <f t="shared" si="90"/>
        <v>0.23654477262072199</v>
      </c>
      <c r="R46" s="11">
        <f t="shared" si="90"/>
        <v>0.24820455808782657</v>
      </c>
      <c r="S46" s="11">
        <f t="shared" si="90"/>
        <v>0.31766944545125048</v>
      </c>
      <c r="T46" s="11">
        <f t="shared" si="90"/>
        <v>0.3413698020549415</v>
      </c>
      <c r="U46" s="11">
        <f t="shared" si="93"/>
        <v>0.37030381428521486</v>
      </c>
      <c r="V46" s="11">
        <f t="shared" si="93"/>
        <v>0.41594878872971303</v>
      </c>
      <c r="Z46" s="37" t="s">
        <v>143</v>
      </c>
      <c r="AC46" s="39">
        <v>30265</v>
      </c>
      <c r="AD46" s="39">
        <v>29612</v>
      </c>
      <c r="AE46" s="39">
        <v>29432</v>
      </c>
      <c r="AF46" s="39">
        <v>27190</v>
      </c>
      <c r="AZ46" s="36" t="s">
        <v>145</v>
      </c>
      <c r="BA46" s="36"/>
      <c r="BB46" s="37"/>
      <c r="BC46" s="37"/>
      <c r="BD46" s="37"/>
      <c r="BE46" s="37"/>
      <c r="BF46" s="37"/>
      <c r="BG46" s="37"/>
      <c r="BH46" s="37"/>
    </row>
    <row r="47" spans="2:137" x14ac:dyDescent="0.15">
      <c r="K47" t="s">
        <v>68</v>
      </c>
      <c r="P47" s="63">
        <f t="shared" si="90"/>
        <v>-3.6973712331694808E-3</v>
      </c>
      <c r="Q47" s="63">
        <f t="shared" si="90"/>
        <v>5.0515705578996718E-3</v>
      </c>
      <c r="R47" s="63">
        <f t="shared" si="90"/>
        <v>-9.1495275152862696E-3</v>
      </c>
      <c r="S47" s="63">
        <f t="shared" si="90"/>
        <v>-1.2830735773831098E-2</v>
      </c>
      <c r="T47" s="63">
        <f t="shared" si="90"/>
        <v>-5.7929324634663831E-3</v>
      </c>
      <c r="U47" s="63">
        <f t="shared" si="93"/>
        <v>-5.3840506240604132E-4</v>
      </c>
      <c r="V47" s="63">
        <f t="shared" si="93"/>
        <v>-7.0558278996716009E-3</v>
      </c>
      <c r="Z47" s="36" t="s">
        <v>146</v>
      </c>
      <c r="AA47" s="39">
        <v>6441</v>
      </c>
      <c r="AB47" s="39">
        <v>10377</v>
      </c>
      <c r="AC47" s="39">
        <v>3815</v>
      </c>
      <c r="AD47" s="39">
        <v>4530</v>
      </c>
      <c r="AE47" s="39">
        <v>3180</v>
      </c>
      <c r="AF47" s="39">
        <v>2616</v>
      </c>
      <c r="AH47" t="s">
        <v>144</v>
      </c>
      <c r="AN47" s="43">
        <f>AN40-AN45</f>
        <v>100030</v>
      </c>
      <c r="AO47" s="43">
        <f t="shared" ref="AO47:AP47" si="105">AO40-AO45</f>
        <v>-20441</v>
      </c>
      <c r="AP47" s="43">
        <f t="shared" si="105"/>
        <v>-7731</v>
      </c>
      <c r="AQ47" s="43">
        <f t="shared" ref="AQ47:AR47" si="106">AQ40-AQ45</f>
        <v>-7155</v>
      </c>
      <c r="AR47" s="43">
        <f t="shared" si="106"/>
        <v>-11016</v>
      </c>
      <c r="AS47" s="43">
        <f t="shared" ref="AS47" si="107">AS40-AS45</f>
        <v>-12673</v>
      </c>
      <c r="AT47" s="43"/>
      <c r="AU47" s="17">
        <f>AP47-AO47</f>
        <v>12710</v>
      </c>
      <c r="AV47" s="17">
        <f>AQ47-AP47</f>
        <v>576</v>
      </c>
      <c r="AW47" s="17">
        <f>AR47-AQ47</f>
        <v>-3861</v>
      </c>
      <c r="AX47" s="17">
        <f>AS47-AR47</f>
        <v>-1657</v>
      </c>
      <c r="AZ47" s="36" t="s">
        <v>147</v>
      </c>
      <c r="BA47" s="36"/>
      <c r="BB47" s="39">
        <v>-3723</v>
      </c>
      <c r="BC47" s="39">
        <v>-1393</v>
      </c>
      <c r="BD47" s="39">
        <v>-25944</v>
      </c>
      <c r="BE47" s="39">
        <v>-888</v>
      </c>
      <c r="BF47" s="37">
        <v>-2388</v>
      </c>
      <c r="BG47" s="37">
        <v>-2521</v>
      </c>
      <c r="BH47" s="39">
        <v>-8909</v>
      </c>
    </row>
    <row r="48" spans="2:137" x14ac:dyDescent="0.15">
      <c r="L48" t="s">
        <v>74</v>
      </c>
      <c r="P48" s="11">
        <f t="shared" si="90"/>
        <v>0.19776661679846122</v>
      </c>
      <c r="Q48" s="11">
        <f t="shared" si="90"/>
        <v>0.23149320206282231</v>
      </c>
      <c r="R48" s="11">
        <f t="shared" si="90"/>
        <v>0.25735408560311285</v>
      </c>
      <c r="S48" s="11">
        <f t="shared" si="90"/>
        <v>0.33050018122508157</v>
      </c>
      <c r="T48" s="11">
        <f t="shared" si="90"/>
        <v>0.34716273451840785</v>
      </c>
      <c r="U48" s="11">
        <f t="shared" si="93"/>
        <v>0.37084221934762091</v>
      </c>
      <c r="V48" s="11">
        <f t="shared" si="93"/>
        <v>0.4230046166293846</v>
      </c>
      <c r="Z48" s="36" t="s">
        <v>71</v>
      </c>
      <c r="AA48" s="39">
        <v>1476</v>
      </c>
      <c r="AB48" s="39">
        <v>531</v>
      </c>
      <c r="AC48" s="39">
        <v>541</v>
      </c>
      <c r="AD48" s="39">
        <v>233</v>
      </c>
      <c r="AE48" s="39">
        <v>204</v>
      </c>
      <c r="AF48" s="39">
        <v>198</v>
      </c>
      <c r="AH48" s="45"/>
      <c r="AQ48" s="43"/>
      <c r="AR48" s="43"/>
      <c r="AS48" s="43"/>
      <c r="AT48" s="43"/>
      <c r="AU48" s="43"/>
      <c r="AV48" s="43"/>
      <c r="AW48" s="43"/>
      <c r="AX48" s="43"/>
      <c r="AZ48" s="36" t="s">
        <v>148</v>
      </c>
      <c r="BA48" s="36"/>
      <c r="BB48" s="39">
        <v>-98729</v>
      </c>
      <c r="BC48" s="39">
        <v>-129758</v>
      </c>
      <c r="BD48" s="39">
        <v>-176905</v>
      </c>
      <c r="BE48" s="39">
        <v>-137380</v>
      </c>
      <c r="BF48" s="39">
        <v>-57697</v>
      </c>
      <c r="BG48" s="39">
        <v>-77190</v>
      </c>
      <c r="BH48" s="39">
        <v>-62924</v>
      </c>
    </row>
    <row r="49" spans="11:60" x14ac:dyDescent="0.15">
      <c r="K49" t="s">
        <v>79</v>
      </c>
      <c r="P49" s="63">
        <f t="shared" si="90"/>
        <v>6.747168198332977E-2</v>
      </c>
      <c r="Q49" s="63">
        <f t="shared" si="90"/>
        <v>3.4610876699484296E-2</v>
      </c>
      <c r="R49" s="63">
        <f t="shared" si="90"/>
        <v>2.1623123957754307E-2</v>
      </c>
      <c r="S49" s="63">
        <f t="shared" si="90"/>
        <v>0.18034613990576295</v>
      </c>
      <c r="T49" s="63">
        <f t="shared" si="90"/>
        <v>3.5345629077501328E-2</v>
      </c>
      <c r="U49" s="63">
        <f t="shared" si="93"/>
        <v>6.1217354822920671E-2</v>
      </c>
      <c r="V49" s="63">
        <f t="shared" si="93"/>
        <v>5.8487220979486935E-2</v>
      </c>
      <c r="Z49" s="37" t="s">
        <v>149</v>
      </c>
      <c r="AC49" s="39">
        <v>5568</v>
      </c>
      <c r="AD49" s="39">
        <v>6188</v>
      </c>
      <c r="AE49" s="39">
        <v>7671</v>
      </c>
      <c r="AF49" s="39">
        <v>9629</v>
      </c>
      <c r="AS49" s="43"/>
      <c r="AU49" s="43"/>
      <c r="AV49" s="43"/>
      <c r="AW49" s="43"/>
      <c r="AX49" s="43"/>
      <c r="AZ49" s="36" t="s">
        <v>150</v>
      </c>
      <c r="BA49" s="36"/>
      <c r="BB49" s="39">
        <v>15013</v>
      </c>
      <c r="BC49" s="39">
        <v>22054</v>
      </c>
      <c r="BD49" s="39">
        <v>28044</v>
      </c>
      <c r="BE49" s="39">
        <v>26360</v>
      </c>
      <c r="BF49" s="39">
        <v>20043</v>
      </c>
      <c r="BG49" s="39">
        <v>66449</v>
      </c>
      <c r="BH49" s="39">
        <v>51792</v>
      </c>
    </row>
    <row r="50" spans="11:60" x14ac:dyDescent="0.15">
      <c r="L50" t="s">
        <v>36</v>
      </c>
      <c r="P50" s="11">
        <f t="shared" si="90"/>
        <v>0.13029493481513144</v>
      </c>
      <c r="Q50" s="11">
        <f t="shared" si="90"/>
        <v>0.19688232536333802</v>
      </c>
      <c r="R50" s="11">
        <f t="shared" si="90"/>
        <v>0.23573096164535853</v>
      </c>
      <c r="S50" s="11">
        <f t="shared" si="90"/>
        <v>0.15015404131931859</v>
      </c>
      <c r="T50" s="11">
        <f t="shared" si="90"/>
        <v>0.31181710544090652</v>
      </c>
      <c r="U50" s="11">
        <f t="shared" si="93"/>
        <v>0.30962486452470023</v>
      </c>
      <c r="V50" s="11">
        <f t="shared" si="93"/>
        <v>0.36451739564989766</v>
      </c>
      <c r="Z50" s="36" t="s">
        <v>110</v>
      </c>
      <c r="AA50" s="39">
        <v>13640</v>
      </c>
      <c r="AB50" s="39">
        <v>17184</v>
      </c>
      <c r="AC50" s="37">
        <v>5211</v>
      </c>
      <c r="AD50" s="37">
        <v>7581</v>
      </c>
      <c r="AE50" s="37">
        <v>10632</v>
      </c>
      <c r="AF50" s="37">
        <v>13427</v>
      </c>
      <c r="AZ50" s="36" t="s">
        <v>152</v>
      </c>
      <c r="BA50" s="36"/>
      <c r="BB50" s="39">
        <v>70848</v>
      </c>
      <c r="BC50" s="39">
        <v>93287</v>
      </c>
      <c r="BD50" s="39">
        <v>136350</v>
      </c>
      <c r="BE50" s="39">
        <v>117577</v>
      </c>
      <c r="BF50" s="39">
        <v>38194</v>
      </c>
      <c r="BG50" s="39">
        <v>17721</v>
      </c>
      <c r="BH50" s="39">
        <v>14008</v>
      </c>
    </row>
    <row r="51" spans="11:60" x14ac:dyDescent="0.15">
      <c r="Z51" s="37"/>
      <c r="AA51" s="37"/>
      <c r="AB51" s="37"/>
      <c r="AC51" s="37"/>
      <c r="AD51" s="37"/>
      <c r="AE51" s="37"/>
      <c r="AF51" s="37"/>
      <c r="AZ51" s="37" t="s">
        <v>132</v>
      </c>
      <c r="BA51" s="36"/>
      <c r="BB51" s="39"/>
      <c r="BC51" s="39"/>
      <c r="BD51" s="39"/>
      <c r="BE51" s="39"/>
      <c r="BF51" s="39"/>
      <c r="BG51" s="39">
        <v>-1241</v>
      </c>
      <c r="BH51" s="39">
        <v>-922</v>
      </c>
    </row>
    <row r="52" spans="11:60" x14ac:dyDescent="0.15">
      <c r="Z52" s="36" t="s">
        <v>154</v>
      </c>
      <c r="AA52" s="39">
        <v>121471</v>
      </c>
      <c r="AB52" s="39">
        <v>168692</v>
      </c>
      <c r="AC52" s="39">
        <f>SUM(AC44:AC50)</f>
        <v>176130</v>
      </c>
      <c r="AD52" s="39">
        <f t="shared" ref="AD52:AF52" si="108">SUM(AD44:AD50)</f>
        <v>184226</v>
      </c>
      <c r="AE52" s="39">
        <f t="shared" si="108"/>
        <v>183007</v>
      </c>
      <c r="AF52" s="39">
        <f t="shared" si="108"/>
        <v>191791</v>
      </c>
      <c r="AZ52" s="36" t="s">
        <v>134</v>
      </c>
      <c r="BA52" s="36"/>
      <c r="BB52" s="39">
        <v>-466</v>
      </c>
      <c r="BC52" s="39">
        <v>203</v>
      </c>
      <c r="BD52" s="39">
        <v>-197</v>
      </c>
      <c r="BE52" s="39">
        <v>-98</v>
      </c>
      <c r="BF52" s="39"/>
      <c r="BG52" s="39"/>
      <c r="BH52" s="39"/>
    </row>
    <row r="53" spans="11:60" x14ac:dyDescent="0.15">
      <c r="P53" s="29">
        <v>2015</v>
      </c>
      <c r="Q53" s="29">
        <f>P53+1</f>
        <v>2016</v>
      </c>
      <c r="R53" s="29">
        <f t="shared" ref="R53:V53" si="109">Q53+1</f>
        <v>2017</v>
      </c>
      <c r="S53" s="29">
        <f t="shared" si="109"/>
        <v>2018</v>
      </c>
      <c r="T53" s="29">
        <f t="shared" si="109"/>
        <v>2019</v>
      </c>
      <c r="U53" s="29">
        <f t="shared" si="109"/>
        <v>2020</v>
      </c>
      <c r="V53" s="29">
        <f t="shared" si="109"/>
        <v>2021</v>
      </c>
      <c r="Z53" s="37"/>
      <c r="AA53" s="37"/>
      <c r="AB53" s="37"/>
      <c r="AC53" s="37"/>
      <c r="AD53" s="37"/>
      <c r="AE53" s="37"/>
      <c r="AF53" s="37"/>
      <c r="BF53" s="39"/>
      <c r="BG53" s="39"/>
      <c r="BH53" s="39"/>
    </row>
    <row r="54" spans="11:60" x14ac:dyDescent="0.15">
      <c r="K54" t="s">
        <v>270</v>
      </c>
      <c r="Q54" s="11">
        <f>Q6/P6-1</f>
        <v>-8.8266723658901425E-2</v>
      </c>
      <c r="R54" s="11">
        <f t="shared" ref="R54:V54" si="110">R6/Q6-1</f>
        <v>5.4266291608063844E-2</v>
      </c>
      <c r="S54" s="11">
        <f t="shared" si="110"/>
        <v>0.22690383546414683</v>
      </c>
      <c r="T54" s="11">
        <f t="shared" si="110"/>
        <v>0.14029539688292858</v>
      </c>
      <c r="U54" s="11">
        <f t="shared" si="110"/>
        <v>0.13645574247276371</v>
      </c>
      <c r="V54" s="11">
        <f t="shared" si="110"/>
        <v>0.17531727441177503</v>
      </c>
      <c r="Z54" s="37"/>
      <c r="AA54" s="37"/>
      <c r="AB54" s="37"/>
      <c r="AC54" s="37"/>
      <c r="AD54" s="37"/>
      <c r="AE54" s="37"/>
      <c r="AF54" s="37"/>
      <c r="AZ54" s="36" t="s">
        <v>78</v>
      </c>
      <c r="BA54" s="36"/>
      <c r="BB54" s="39">
        <v>-23001</v>
      </c>
      <c r="BC54" s="39">
        <v>-23950</v>
      </c>
      <c r="BD54" s="39">
        <v>-46781</v>
      </c>
      <c r="BE54" s="39">
        <f>SUM(BE45:BE52)</f>
        <v>-6061</v>
      </c>
      <c r="BF54" s="39">
        <f>SUM(BF45:BF52)</f>
        <v>-15773</v>
      </c>
      <c r="BG54" s="39">
        <f t="shared" ref="BG54:BH54" si="111">SUM(BG45:BG52)</f>
        <v>-12223</v>
      </c>
      <c r="BH54" s="39">
        <f t="shared" si="111"/>
        <v>-27577</v>
      </c>
    </row>
    <row r="55" spans="11:60" x14ac:dyDescent="0.15">
      <c r="Z55" s="36" t="s">
        <v>155</v>
      </c>
      <c r="AA55" s="37"/>
      <c r="AB55" s="37"/>
      <c r="AC55" s="37"/>
      <c r="AD55" s="37"/>
      <c r="AE55" s="37"/>
      <c r="AF55" s="37"/>
      <c r="AZ55" s="37"/>
      <c r="BA55" s="37"/>
      <c r="BB55" s="37"/>
      <c r="BC55" s="37"/>
      <c r="BD55" s="37"/>
      <c r="BE55" s="37"/>
      <c r="BF55" s="37"/>
      <c r="BG55" s="37"/>
      <c r="BH55" s="37"/>
    </row>
    <row r="56" spans="11:60" x14ac:dyDescent="0.15">
      <c r="Z56" s="36" t="s">
        <v>156</v>
      </c>
      <c r="AA56" s="37"/>
      <c r="AB56" s="37"/>
      <c r="AC56" s="37"/>
      <c r="AD56" s="37"/>
      <c r="AE56" s="37"/>
      <c r="AF56" s="37"/>
      <c r="BF56" s="39"/>
      <c r="BG56" s="39"/>
      <c r="BH56" s="39"/>
    </row>
    <row r="57" spans="11:60" x14ac:dyDescent="0.15">
      <c r="Z57" s="36" t="s">
        <v>157</v>
      </c>
      <c r="AA57" s="37"/>
      <c r="AB57" s="37"/>
      <c r="AC57" s="37"/>
      <c r="AD57" s="37"/>
      <c r="AE57" s="37"/>
      <c r="AF57" s="37"/>
      <c r="AZ57" s="37"/>
      <c r="BA57" s="37"/>
      <c r="BB57" s="37"/>
      <c r="BC57" s="37"/>
      <c r="BD57" s="37"/>
      <c r="BE57" s="37"/>
      <c r="BF57" s="37"/>
      <c r="BG57" s="37"/>
      <c r="BH57" s="37"/>
    </row>
    <row r="58" spans="11:60" x14ac:dyDescent="0.15">
      <c r="Z58" s="36" t="s">
        <v>158</v>
      </c>
      <c r="AA58" s="39">
        <v>68178</v>
      </c>
      <c r="AB58" s="39">
        <v>69315</v>
      </c>
      <c r="AC58" s="39">
        <v>71223</v>
      </c>
      <c r="AD58" s="39">
        <v>78520</v>
      </c>
      <c r="AE58" s="39">
        <v>80552</v>
      </c>
      <c r="AF58" s="39">
        <v>83111</v>
      </c>
      <c r="AZ58" s="37"/>
      <c r="BA58" s="37"/>
      <c r="BB58" s="37"/>
      <c r="BC58" s="37"/>
      <c r="BD58" s="37"/>
      <c r="BE58" s="37"/>
      <c r="BF58" s="37"/>
      <c r="BG58" s="37"/>
      <c r="BH58" s="37"/>
    </row>
    <row r="59" spans="11:60" x14ac:dyDescent="0.15">
      <c r="Z59" s="36" t="s">
        <v>159</v>
      </c>
      <c r="AA59" s="39">
        <v>2282</v>
      </c>
      <c r="AB59" s="39">
        <v>2648</v>
      </c>
      <c r="AC59" s="39">
        <v>13682</v>
      </c>
      <c r="AD59" s="39">
        <v>24150</v>
      </c>
      <c r="AE59" s="39">
        <v>34566</v>
      </c>
      <c r="AF59" s="39">
        <v>57055</v>
      </c>
      <c r="AZ59" s="36" t="s">
        <v>160</v>
      </c>
      <c r="BA59" s="36"/>
      <c r="BB59" s="37"/>
      <c r="BC59" s="37"/>
      <c r="BD59" s="37"/>
      <c r="BE59" s="37"/>
      <c r="BF59" s="37"/>
      <c r="BG59" s="37"/>
      <c r="BH59" s="37"/>
    </row>
    <row r="60" spans="11:60" x14ac:dyDescent="0.15">
      <c r="Z60" s="36" t="s">
        <v>161</v>
      </c>
      <c r="AA60" s="39">
        <v>1537</v>
      </c>
      <c r="AB60" s="39">
        <v>431</v>
      </c>
      <c r="AC60" s="39">
        <v>-2187</v>
      </c>
      <c r="AD60" s="39">
        <v>-340</v>
      </c>
      <c r="AE60" s="39">
        <v>3186</v>
      </c>
      <c r="AF60" s="39">
        <v>1822</v>
      </c>
      <c r="AZ60" s="36" t="s">
        <v>162</v>
      </c>
      <c r="BA60" s="36"/>
      <c r="BB60" s="39">
        <v>-73</v>
      </c>
      <c r="BC60" s="39">
        <v>-67</v>
      </c>
      <c r="BD60" s="39">
        <v>19</v>
      </c>
      <c r="BE60" s="39">
        <v>50</v>
      </c>
      <c r="BF60" s="39">
        <v>-115</v>
      </c>
      <c r="BG60" s="39">
        <v>-201</v>
      </c>
      <c r="BH60" s="39">
        <v>-29</v>
      </c>
    </row>
    <row r="61" spans="11:60" x14ac:dyDescent="0.15">
      <c r="Z61" s="37"/>
      <c r="AA61" s="37"/>
      <c r="AB61" s="37"/>
      <c r="AC61" s="37"/>
      <c r="AD61" s="37"/>
      <c r="AE61" s="37"/>
      <c r="AF61" s="37"/>
      <c r="AZ61" s="37"/>
      <c r="BA61" s="37"/>
      <c r="BB61" s="37"/>
      <c r="BC61" s="37"/>
      <c r="BD61" s="37"/>
      <c r="BE61" s="37"/>
      <c r="BF61" s="37"/>
      <c r="BG61" s="37"/>
      <c r="BH61" s="37"/>
    </row>
    <row r="62" spans="11:60" x14ac:dyDescent="0.15">
      <c r="Z62" s="37"/>
      <c r="AA62" s="37"/>
      <c r="AB62" s="37"/>
      <c r="AC62" s="37"/>
      <c r="AD62" s="37"/>
      <c r="AE62" s="37"/>
      <c r="AF62" s="37"/>
      <c r="AZ62" s="37"/>
      <c r="BA62" s="37"/>
      <c r="BB62" s="37"/>
      <c r="BC62" s="37"/>
      <c r="BD62" s="37"/>
      <c r="BE62" s="37"/>
      <c r="BF62" s="37"/>
      <c r="BG62" s="37"/>
      <c r="BH62" s="37"/>
    </row>
    <row r="63" spans="11:60" x14ac:dyDescent="0.15">
      <c r="Z63" s="36" t="s">
        <v>163</v>
      </c>
      <c r="AA63" s="39">
        <f t="shared" ref="AA63:AF63" si="112">SUM(AA58:AA60)</f>
        <v>71997</v>
      </c>
      <c r="AB63" s="39">
        <f t="shared" si="112"/>
        <v>72394</v>
      </c>
      <c r="AC63" s="39">
        <f t="shared" si="112"/>
        <v>82718</v>
      </c>
      <c r="AD63" s="39">
        <f t="shared" si="112"/>
        <v>102330</v>
      </c>
      <c r="AE63" s="39">
        <f t="shared" si="112"/>
        <v>118304</v>
      </c>
      <c r="AF63" s="39">
        <f t="shared" si="112"/>
        <v>141988</v>
      </c>
      <c r="AZ63" s="36" t="s">
        <v>164</v>
      </c>
      <c r="BA63" s="36"/>
      <c r="BB63" s="39">
        <v>-3074</v>
      </c>
      <c r="BC63" s="39">
        <v>915</v>
      </c>
      <c r="BD63" s="39">
        <v>1153</v>
      </c>
      <c r="BE63" s="39">
        <f>SUM(BE54:BE60,BE41,BE27)</f>
        <v>4283</v>
      </c>
      <c r="BF63" s="39">
        <v>-590</v>
      </c>
      <c r="BG63" s="39">
        <v>2220</v>
      </c>
      <c r="BH63" s="39">
        <v>648</v>
      </c>
    </row>
    <row r="64" spans="11:60" x14ac:dyDescent="0.15">
      <c r="Z64" s="37"/>
      <c r="AA64" s="37"/>
      <c r="AB64" s="37"/>
      <c r="AC64" s="37"/>
      <c r="AD64" s="37"/>
      <c r="AE64" s="37"/>
      <c r="AF64" s="37"/>
      <c r="AZ64" s="36" t="s">
        <v>165</v>
      </c>
      <c r="BA64" s="36"/>
      <c r="BB64" s="39">
        <v>8669</v>
      </c>
      <c r="BC64" s="39">
        <v>5595</v>
      </c>
      <c r="BD64" s="39">
        <v>6510</v>
      </c>
      <c r="BE64" s="39">
        <v>7663</v>
      </c>
      <c r="BF64" s="39">
        <v>11946</v>
      </c>
      <c r="BG64" s="39">
        <v>11356</v>
      </c>
      <c r="BH64" s="39">
        <v>13576</v>
      </c>
    </row>
    <row r="65" spans="26:60" x14ac:dyDescent="0.15">
      <c r="Z65" s="37"/>
      <c r="AA65" s="37"/>
      <c r="AB65" s="37"/>
      <c r="AC65" s="37"/>
      <c r="AD65" s="37"/>
      <c r="AE65" s="37"/>
      <c r="AF65" s="37"/>
      <c r="AZ65" s="37"/>
      <c r="BA65" s="37"/>
      <c r="BB65" s="37"/>
      <c r="BC65" s="37"/>
      <c r="BD65" s="37"/>
      <c r="BE65" s="37"/>
      <c r="BF65" s="37"/>
      <c r="BG65" s="37"/>
      <c r="BH65" s="37"/>
    </row>
    <row r="66" spans="26:60" x14ac:dyDescent="0.15">
      <c r="Z66" s="36" t="s">
        <v>166</v>
      </c>
      <c r="AA66" s="38">
        <v>193468</v>
      </c>
      <c r="AB66" s="38">
        <v>241086</v>
      </c>
      <c r="AC66" s="38">
        <f>AC63+AC52</f>
        <v>258848</v>
      </c>
      <c r="AD66" s="38">
        <f t="shared" ref="AD66:AF66" si="113">AD63+AD52</f>
        <v>286556</v>
      </c>
      <c r="AE66" s="38">
        <f t="shared" si="113"/>
        <v>301311</v>
      </c>
      <c r="AF66" s="38">
        <f t="shared" si="113"/>
        <v>333779</v>
      </c>
      <c r="AZ66" s="37"/>
      <c r="BA66" s="37"/>
      <c r="BB66" s="37"/>
      <c r="BC66" s="37"/>
      <c r="BD66" s="37"/>
      <c r="BE66" s="37"/>
      <c r="BF66" s="37"/>
      <c r="BG66" s="37"/>
      <c r="BH66" s="37"/>
    </row>
    <row r="67" spans="26:60" x14ac:dyDescent="0.15">
      <c r="AZ67" s="36" t="s">
        <v>167</v>
      </c>
      <c r="BA67" s="36"/>
      <c r="BB67" s="38">
        <v>5595</v>
      </c>
      <c r="BC67" s="38">
        <v>6510</v>
      </c>
      <c r="BD67" s="38">
        <v>7663</v>
      </c>
      <c r="BE67" s="38">
        <v>11946</v>
      </c>
      <c r="BF67" s="38">
        <v>11356</v>
      </c>
      <c r="BG67" s="38">
        <v>13576</v>
      </c>
      <c r="BH67" s="38">
        <v>14224</v>
      </c>
    </row>
  </sheetData>
  <mergeCells count="6">
    <mergeCell ref="CG5:CH5"/>
    <mergeCell ref="CI5:CJ5"/>
    <mergeCell ref="CG4:CJ4"/>
    <mergeCell ref="CG12:CJ12"/>
    <mergeCell ref="CG13:CH13"/>
    <mergeCell ref="CI13:CJ13"/>
  </mergeCells>
  <pageMargins left="0.7" right="0.7" top="0.75" bottom="0.75" header="0.3" footer="0.3"/>
  <pageSetup paperSize="0" orientation="portrait" r:id="rId1"/>
  <ignoredErrors>
    <ignoredError sqref="CD1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4D801-E249-424E-B844-5AB4742FE83C}">
  <dimension ref="A3:AV162"/>
  <sheetViews>
    <sheetView zoomScale="200" zoomScaleNormal="200" workbookViewId="0"/>
  </sheetViews>
  <sheetFormatPr baseColWidth="10" defaultRowHeight="13" outlineLevelCol="1" x14ac:dyDescent="0.15"/>
  <cols>
    <col min="1" max="5" width="2.83203125" customWidth="1"/>
    <col min="7" max="7" width="10.83203125" customWidth="1" outlineLevel="1"/>
    <col min="8" max="8" width="12.1640625" customWidth="1" outlineLevel="1"/>
    <col min="9" max="10" width="10.83203125" customWidth="1" outlineLevel="1"/>
    <col min="11" max="11" width="10.83203125" customWidth="1"/>
    <col min="14" max="14" width="3.1640625" customWidth="1"/>
    <col min="16" max="16" width="2.6640625" customWidth="1"/>
    <col min="17" max="20" width="2.83203125" customWidth="1"/>
    <col min="21" max="21" width="18.33203125" customWidth="1"/>
    <col min="22" max="24" width="10.83203125" customWidth="1"/>
    <col min="26" max="26" width="12.6640625" bestFit="1" customWidth="1"/>
    <col min="28" max="31" width="2.83203125" customWidth="1"/>
    <col min="32" max="32" width="18.33203125" customWidth="1"/>
    <col min="38" max="38" width="10.6640625" customWidth="1"/>
    <col min="39" max="43" width="2.6640625" customWidth="1"/>
  </cols>
  <sheetData>
    <row r="3" spans="2:48" x14ac:dyDescent="0.15">
      <c r="B3" s="29" t="s">
        <v>22</v>
      </c>
      <c r="C3" s="29"/>
      <c r="D3" s="29"/>
      <c r="E3" s="29"/>
      <c r="F3" s="29"/>
      <c r="G3" s="29"/>
      <c r="H3" s="29"/>
      <c r="I3" s="29"/>
      <c r="J3" s="29"/>
      <c r="K3" s="29"/>
      <c r="L3" s="29"/>
      <c r="M3" s="29"/>
      <c r="Q3" s="29" t="s">
        <v>315</v>
      </c>
      <c r="AB3" s="29" t="s">
        <v>328</v>
      </c>
    </row>
    <row r="4" spans="2:48" x14ac:dyDescent="0.15">
      <c r="B4" s="29" t="s">
        <v>27</v>
      </c>
      <c r="C4" s="29"/>
      <c r="D4" s="29"/>
      <c r="E4" s="29"/>
      <c r="F4" s="29"/>
      <c r="G4" s="29">
        <v>2015</v>
      </c>
      <c r="H4" s="29">
        <v>2016</v>
      </c>
      <c r="I4" s="29">
        <v>2017</v>
      </c>
      <c r="J4" s="29">
        <v>2018</v>
      </c>
      <c r="K4" s="29">
        <v>2019</v>
      </c>
      <c r="L4" s="29">
        <v>2020</v>
      </c>
      <c r="M4" s="29">
        <v>2021</v>
      </c>
      <c r="O4" s="29"/>
      <c r="Q4" s="29" t="s">
        <v>27</v>
      </c>
      <c r="R4" s="29"/>
      <c r="V4" s="29">
        <v>2018</v>
      </c>
      <c r="W4" s="29">
        <f>V4+1</f>
        <v>2019</v>
      </c>
      <c r="X4" s="29">
        <f t="shared" ref="X4:Y4" si="0">W4+1</f>
        <v>2020</v>
      </c>
      <c r="Y4" s="29">
        <f t="shared" si="0"/>
        <v>2021</v>
      </c>
      <c r="AB4" s="29" t="s">
        <v>27</v>
      </c>
      <c r="AC4" s="29"/>
      <c r="AG4" s="29">
        <v>2018</v>
      </c>
      <c r="AH4" s="29">
        <v>2019</v>
      </c>
      <c r="AI4" s="29">
        <v>2020</v>
      </c>
      <c r="AJ4" s="29">
        <v>2021</v>
      </c>
      <c r="AL4" s="29"/>
      <c r="AM4" s="29" t="s">
        <v>330</v>
      </c>
      <c r="AS4" s="29">
        <v>2019</v>
      </c>
      <c r="AT4" s="29">
        <v>2020</v>
      </c>
      <c r="AU4" s="29">
        <v>2021</v>
      </c>
      <c r="AV4" s="29"/>
    </row>
    <row r="6" spans="2:48" x14ac:dyDescent="0.15">
      <c r="B6" t="s">
        <v>33</v>
      </c>
      <c r="G6" s="17">
        <v>93580</v>
      </c>
      <c r="H6" s="17">
        <v>85320</v>
      </c>
      <c r="I6" s="17">
        <v>89950</v>
      </c>
      <c r="J6" s="17">
        <v>110360</v>
      </c>
      <c r="K6" s="17">
        <v>125843</v>
      </c>
      <c r="L6" s="17">
        <v>143015</v>
      </c>
      <c r="M6" s="17">
        <v>168088</v>
      </c>
      <c r="Q6" t="s">
        <v>33</v>
      </c>
      <c r="V6" s="17">
        <v>136819</v>
      </c>
      <c r="W6" s="17">
        <v>161857</v>
      </c>
      <c r="X6" s="17">
        <v>182527</v>
      </c>
      <c r="Y6" s="17">
        <v>257637</v>
      </c>
      <c r="AB6" t="s">
        <v>33</v>
      </c>
      <c r="AG6" s="17">
        <v>232887</v>
      </c>
      <c r="AH6" s="17">
        <v>280522</v>
      </c>
      <c r="AI6" s="17">
        <v>386064</v>
      </c>
      <c r="AJ6" s="17">
        <v>469822</v>
      </c>
      <c r="AN6" t="s">
        <v>296</v>
      </c>
    </row>
    <row r="7" spans="2:48" x14ac:dyDescent="0.15">
      <c r="B7" t="s">
        <v>38</v>
      </c>
      <c r="G7" s="17">
        <v>27081</v>
      </c>
      <c r="H7" s="17">
        <v>26158</v>
      </c>
      <c r="I7" s="17">
        <v>25483</v>
      </c>
      <c r="J7" s="17">
        <v>28092</v>
      </c>
      <c r="K7" s="17">
        <v>31228</v>
      </c>
      <c r="L7" s="17">
        <v>33309</v>
      </c>
      <c r="M7" s="17">
        <v>40546</v>
      </c>
      <c r="Q7" t="s">
        <v>38</v>
      </c>
      <c r="V7" s="17">
        <v>59549</v>
      </c>
      <c r="W7" s="17">
        <v>71896</v>
      </c>
      <c r="X7" s="17">
        <v>84732</v>
      </c>
      <c r="Y7" s="17">
        <v>110939</v>
      </c>
      <c r="AB7" t="s">
        <v>38</v>
      </c>
      <c r="AG7" s="17">
        <v>202020</v>
      </c>
      <c r="AH7" s="17">
        <v>241699</v>
      </c>
      <c r="AI7" s="17">
        <v>334564</v>
      </c>
      <c r="AJ7" s="17">
        <v>403507</v>
      </c>
      <c r="AO7" t="s">
        <v>327</v>
      </c>
      <c r="AS7" s="17">
        <f>K62*100</f>
        <v>42.41061778565561</v>
      </c>
      <c r="AT7" s="17">
        <f t="shared" ref="AT7:AU7" si="1">L62*100</f>
        <v>40.139779000516697</v>
      </c>
      <c r="AU7" s="17">
        <f t="shared" si="1"/>
        <v>47.078665498747561</v>
      </c>
    </row>
    <row r="8" spans="2:48" x14ac:dyDescent="0.15">
      <c r="C8" t="s">
        <v>45</v>
      </c>
      <c r="G8" s="17">
        <v>66499</v>
      </c>
      <c r="H8" s="17">
        <v>59162</v>
      </c>
      <c r="I8" s="17">
        <v>64467</v>
      </c>
      <c r="J8" s="17">
        <v>82268</v>
      </c>
      <c r="K8" s="17">
        <v>94615</v>
      </c>
      <c r="L8" s="17">
        <v>109706</v>
      </c>
      <c r="M8" s="17">
        <v>127542</v>
      </c>
      <c r="R8" t="s">
        <v>45</v>
      </c>
      <c r="V8" s="17">
        <v>77270</v>
      </c>
      <c r="W8" s="17">
        <v>89961</v>
      </c>
      <c r="X8" s="17">
        <v>97795</v>
      </c>
      <c r="Y8" s="17">
        <v>146698</v>
      </c>
      <c r="AC8" t="s">
        <v>45</v>
      </c>
      <c r="AG8" s="17">
        <f>AG6-AG7</f>
        <v>30867</v>
      </c>
      <c r="AH8" s="17">
        <f t="shared" ref="AH8:AJ8" si="2">AH6-AH7</f>
        <v>38823</v>
      </c>
      <c r="AI8" s="17">
        <f t="shared" si="2"/>
        <v>51500</v>
      </c>
      <c r="AJ8" s="17">
        <f t="shared" si="2"/>
        <v>66315</v>
      </c>
      <c r="AO8" t="s">
        <v>326</v>
      </c>
      <c r="AP8" s="68"/>
      <c r="AQ8" s="68"/>
      <c r="AS8" s="17">
        <f>W62*100</f>
        <v>18.1196085155776</v>
      </c>
      <c r="AT8" s="17">
        <f t="shared" ref="AT8:AU8" si="3">X62*100</f>
        <v>18.995438528630661</v>
      </c>
      <c r="AU8" s="17">
        <f t="shared" si="3"/>
        <v>32.069391663046368</v>
      </c>
    </row>
    <row r="9" spans="2:48" x14ac:dyDescent="0.15">
      <c r="B9" t="s">
        <v>51</v>
      </c>
      <c r="G9" s="17">
        <v>42381</v>
      </c>
      <c r="H9" s="17">
        <v>32358</v>
      </c>
      <c r="I9" s="17">
        <v>33363</v>
      </c>
      <c r="J9" s="17">
        <v>36949</v>
      </c>
      <c r="K9" s="17">
        <v>39974</v>
      </c>
      <c r="L9" s="17">
        <v>43978</v>
      </c>
      <c r="M9" s="17">
        <v>45940</v>
      </c>
      <c r="Q9" t="s">
        <v>51</v>
      </c>
      <c r="V9" s="17">
        <v>36843</v>
      </c>
      <c r="W9" s="17">
        <v>42252</v>
      </c>
      <c r="X9" s="17">
        <v>42874</v>
      </c>
      <c r="Y9" s="17">
        <v>55543</v>
      </c>
      <c r="Z9" s="66"/>
      <c r="AB9" t="s">
        <v>51</v>
      </c>
      <c r="AG9" s="17">
        <v>3105</v>
      </c>
      <c r="AH9" s="17">
        <v>2493</v>
      </c>
      <c r="AI9" s="17">
        <v>3350</v>
      </c>
      <c r="AJ9" s="17">
        <v>7140</v>
      </c>
      <c r="AN9" s="68"/>
      <c r="AO9" t="s">
        <v>328</v>
      </c>
      <c r="AP9" s="68"/>
      <c r="AQ9" s="68"/>
      <c r="AS9" s="17">
        <f>AH62*100</f>
        <v>21.945099376000151</v>
      </c>
      <c r="AT9" s="17">
        <f t="shared" ref="AT9:AU9" si="4">AI62*100</f>
        <v>27.441722842587353</v>
      </c>
      <c r="AU9" s="17">
        <f t="shared" si="4"/>
        <v>28.805649927260639</v>
      </c>
    </row>
    <row r="10" spans="2:48" x14ac:dyDescent="0.15">
      <c r="C10" t="s">
        <v>57</v>
      </c>
      <c r="G10" s="17">
        <v>24118</v>
      </c>
      <c r="H10" s="17">
        <v>26804</v>
      </c>
      <c r="I10" s="17">
        <v>31104</v>
      </c>
      <c r="J10" s="17">
        <v>45319</v>
      </c>
      <c r="K10" s="17">
        <v>54641</v>
      </c>
      <c r="L10" s="17">
        <v>65728</v>
      </c>
      <c r="M10" s="17">
        <v>81602</v>
      </c>
      <c r="R10" t="s">
        <v>57</v>
      </c>
      <c r="V10" s="17">
        <v>40427</v>
      </c>
      <c r="W10" s="17">
        <v>47709</v>
      </c>
      <c r="X10" s="17">
        <v>54921</v>
      </c>
      <c r="Y10" s="17">
        <v>91155</v>
      </c>
      <c r="Z10" s="66"/>
      <c r="AC10" t="s">
        <v>57</v>
      </c>
      <c r="AG10" s="17">
        <f>AG8-AG9</f>
        <v>27762</v>
      </c>
      <c r="AH10" s="17">
        <f t="shared" ref="AH10:AJ10" si="5">AH8-AH9</f>
        <v>36330</v>
      </c>
      <c r="AI10" s="17">
        <f t="shared" si="5"/>
        <v>48150</v>
      </c>
      <c r="AJ10" s="17">
        <f t="shared" si="5"/>
        <v>59175</v>
      </c>
      <c r="AN10" t="s">
        <v>331</v>
      </c>
      <c r="AP10" s="68"/>
      <c r="AQ10" s="68"/>
    </row>
    <row r="11" spans="2:48" x14ac:dyDescent="0.15">
      <c r="B11" t="s">
        <v>60</v>
      </c>
      <c r="G11" s="17">
        <v>5957</v>
      </c>
      <c r="H11" s="17">
        <v>6622</v>
      </c>
      <c r="I11" s="17">
        <v>8778</v>
      </c>
      <c r="J11" s="17">
        <v>10261</v>
      </c>
      <c r="K11" s="17">
        <v>11682</v>
      </c>
      <c r="L11" s="17">
        <v>12769</v>
      </c>
      <c r="M11" s="17">
        <v>11686</v>
      </c>
      <c r="Q11" t="s">
        <v>60</v>
      </c>
      <c r="V11" s="17">
        <v>9035</v>
      </c>
      <c r="W11" s="17">
        <v>11781</v>
      </c>
      <c r="X11" s="17">
        <v>13697</v>
      </c>
      <c r="Y11" s="17">
        <v>12441</v>
      </c>
      <c r="Z11" s="68"/>
      <c r="AB11" t="s">
        <v>60</v>
      </c>
      <c r="AG11" s="17">
        <v>15341</v>
      </c>
      <c r="AH11" s="17">
        <v>21789</v>
      </c>
      <c r="AI11" s="17">
        <v>25251</v>
      </c>
      <c r="AJ11" s="17">
        <v>34296</v>
      </c>
      <c r="AO11" t="s">
        <v>327</v>
      </c>
      <c r="AP11" s="68"/>
      <c r="AQ11" s="68"/>
      <c r="AS11" s="17">
        <f>K64*100</f>
        <v>14.14922573766999</v>
      </c>
      <c r="AT11" s="17">
        <f t="shared" ref="AT11:AU11" si="6">L64*100</f>
        <v>15.043100189153927</v>
      </c>
      <c r="AU11" s="17">
        <f t="shared" si="6"/>
        <v>18.973368705941233</v>
      </c>
    </row>
    <row r="12" spans="2:48" x14ac:dyDescent="0.15">
      <c r="C12" t="s">
        <v>63</v>
      </c>
      <c r="G12" s="17">
        <v>18161</v>
      </c>
      <c r="H12" s="17">
        <v>20182</v>
      </c>
      <c r="I12" s="17">
        <v>22326</v>
      </c>
      <c r="J12" s="17">
        <v>35058</v>
      </c>
      <c r="K12" s="17">
        <v>42959</v>
      </c>
      <c r="L12" s="17">
        <v>52959</v>
      </c>
      <c r="M12" s="17">
        <v>69916</v>
      </c>
      <c r="R12" t="s">
        <v>63</v>
      </c>
      <c r="V12" s="17">
        <v>31392</v>
      </c>
      <c r="W12" s="17">
        <v>35928</v>
      </c>
      <c r="X12" s="17">
        <v>41224</v>
      </c>
      <c r="Y12" s="17">
        <v>78714</v>
      </c>
      <c r="Z12" s="66"/>
      <c r="AC12" t="s">
        <v>63</v>
      </c>
      <c r="AG12" s="17">
        <f>AG10-AG11</f>
        <v>12421</v>
      </c>
      <c r="AH12" s="17">
        <f t="shared" ref="AH12:AJ12" si="7">AH10-AH11</f>
        <v>14541</v>
      </c>
      <c r="AI12" s="17">
        <f t="shared" si="7"/>
        <v>22899</v>
      </c>
      <c r="AJ12" s="17">
        <f t="shared" si="7"/>
        <v>24879</v>
      </c>
      <c r="AO12" t="s">
        <v>326</v>
      </c>
      <c r="AP12" s="68"/>
      <c r="AQ12" s="68"/>
      <c r="AS12" s="17">
        <f>W64*100</f>
        <v>12.242479937626992</v>
      </c>
      <c r="AT12" s="17">
        <f t="shared" ref="AT12:AU12" si="8">X64*100</f>
        <v>11.594938464318075</v>
      </c>
      <c r="AU12" s="17">
        <f t="shared" si="8"/>
        <v>19.432072135554375</v>
      </c>
    </row>
    <row r="13" spans="2:48" x14ac:dyDescent="0.15">
      <c r="B13" t="s">
        <v>68</v>
      </c>
      <c r="G13" s="17">
        <v>-346</v>
      </c>
      <c r="H13" s="17">
        <v>431</v>
      </c>
      <c r="I13" s="17">
        <v>-823</v>
      </c>
      <c r="J13" s="17">
        <v>-1416</v>
      </c>
      <c r="K13" s="17">
        <v>-729</v>
      </c>
      <c r="L13" s="17">
        <v>-77</v>
      </c>
      <c r="M13" s="17">
        <v>-1186</v>
      </c>
      <c r="Q13" t="s">
        <v>68</v>
      </c>
      <c r="V13" s="17">
        <v>-3521</v>
      </c>
      <c r="W13" s="17">
        <v>-3697</v>
      </c>
      <c r="X13" s="17">
        <v>-6858</v>
      </c>
      <c r="Y13" s="17">
        <v>-12020</v>
      </c>
      <c r="AB13" t="s">
        <v>68</v>
      </c>
      <c r="AG13" s="17">
        <v>1151</v>
      </c>
      <c r="AH13" s="17">
        <v>579</v>
      </c>
      <c r="AI13" s="17">
        <v>-1295</v>
      </c>
      <c r="AJ13" s="17">
        <v>-13276</v>
      </c>
      <c r="AN13" s="68"/>
      <c r="AO13" t="s">
        <v>328</v>
      </c>
      <c r="AP13" s="68"/>
      <c r="AQ13" s="68"/>
      <c r="AS13" s="17">
        <f>AH64*100</f>
        <v>6.2225704435912723</v>
      </c>
      <c r="AT13" s="17">
        <f t="shared" ref="AT13:AU13" si="9">AI64*100</f>
        <v>7.3893320935988784</v>
      </c>
      <c r="AU13" s="17">
        <f t="shared" si="9"/>
        <v>5.8659117971892627</v>
      </c>
    </row>
    <row r="14" spans="2:48" x14ac:dyDescent="0.15">
      <c r="C14" t="s">
        <v>74</v>
      </c>
      <c r="G14" s="17">
        <v>18507</v>
      </c>
      <c r="H14" s="17">
        <v>19751</v>
      </c>
      <c r="I14" s="17">
        <v>23149</v>
      </c>
      <c r="J14" s="17">
        <v>36474</v>
      </c>
      <c r="K14" s="17">
        <v>43688</v>
      </c>
      <c r="L14" s="17">
        <v>53036</v>
      </c>
      <c r="M14" s="17">
        <v>71102</v>
      </c>
      <c r="R14" t="s">
        <v>74</v>
      </c>
      <c r="V14" s="17">
        <v>34913</v>
      </c>
      <c r="W14" s="17">
        <v>39625</v>
      </c>
      <c r="X14" s="17">
        <v>48082</v>
      </c>
      <c r="Y14" s="17">
        <v>90734</v>
      </c>
      <c r="Z14" s="66"/>
      <c r="AC14" t="s">
        <v>74</v>
      </c>
      <c r="AG14" s="17">
        <f>AG12-AG13</f>
        <v>11270</v>
      </c>
      <c r="AH14" s="17">
        <f t="shared" ref="AH14" si="10">AH12-AH13</f>
        <v>13962</v>
      </c>
      <c r="AI14" s="17">
        <f t="shared" ref="AI14" si="11">AI12-AI13</f>
        <v>24194</v>
      </c>
      <c r="AJ14" s="17">
        <f t="shared" ref="AJ14" si="12">AJ12-AJ13</f>
        <v>38155</v>
      </c>
      <c r="AN14" s="68" t="s">
        <v>323</v>
      </c>
      <c r="AO14" s="68"/>
      <c r="AP14" s="68"/>
      <c r="AQ14" s="68"/>
      <c r="AS14" s="17"/>
      <c r="AT14" s="17"/>
      <c r="AU14" s="17"/>
    </row>
    <row r="15" spans="2:48" x14ac:dyDescent="0.15">
      <c r="B15" t="s">
        <v>79</v>
      </c>
      <c r="G15" s="17">
        <v>6314</v>
      </c>
      <c r="H15" s="17">
        <v>2953</v>
      </c>
      <c r="I15" s="17">
        <v>1945</v>
      </c>
      <c r="J15" s="17">
        <v>19903</v>
      </c>
      <c r="K15" s="17">
        <v>4448</v>
      </c>
      <c r="L15" s="17">
        <v>8755</v>
      </c>
      <c r="M15" s="17">
        <v>9831</v>
      </c>
      <c r="Q15" t="s">
        <v>79</v>
      </c>
      <c r="V15" s="17">
        <v>4177</v>
      </c>
      <c r="W15" s="17">
        <v>5282</v>
      </c>
      <c r="X15" s="17">
        <v>7813</v>
      </c>
      <c r="Y15" s="17">
        <v>14701</v>
      </c>
      <c r="AB15" t="s">
        <v>79</v>
      </c>
      <c r="AG15" s="17">
        <v>1197</v>
      </c>
      <c r="AH15" s="17">
        <v>2374</v>
      </c>
      <c r="AI15" s="17">
        <v>2863</v>
      </c>
      <c r="AJ15" s="17">
        <v>4791</v>
      </c>
      <c r="AN15" s="68"/>
      <c r="AO15" t="s">
        <v>327</v>
      </c>
      <c r="AP15" s="68"/>
      <c r="AQ15" s="68"/>
      <c r="AS15" s="17">
        <f>K65*100</f>
        <v>22.353860166003798</v>
      </c>
      <c r="AT15" s="17">
        <f t="shared" ref="AT15:AU15" si="13">L65*100</f>
        <v>23.901054002717181</v>
      </c>
      <c r="AU15" s="17">
        <f t="shared" si="13"/>
        <v>30.195072811337042</v>
      </c>
    </row>
    <row r="16" spans="2:48" x14ac:dyDescent="0.15">
      <c r="C16" t="s">
        <v>36</v>
      </c>
      <c r="G16" s="17">
        <v>12193</v>
      </c>
      <c r="H16" s="17">
        <v>16798</v>
      </c>
      <c r="I16" s="17">
        <v>21204</v>
      </c>
      <c r="J16" s="17">
        <v>16571</v>
      </c>
      <c r="K16" s="17">
        <v>39240</v>
      </c>
      <c r="L16" s="17">
        <v>44281</v>
      </c>
      <c r="M16" s="17">
        <v>61271</v>
      </c>
      <c r="R16" t="s">
        <v>36</v>
      </c>
      <c r="V16" s="17">
        <v>30736</v>
      </c>
      <c r="W16" s="17">
        <v>34343</v>
      </c>
      <c r="X16" s="17">
        <v>40269</v>
      </c>
      <c r="Y16" s="17">
        <v>76033</v>
      </c>
      <c r="Z16" s="66"/>
      <c r="AC16" t="s">
        <v>36</v>
      </c>
      <c r="AG16" s="17">
        <f>AG14-AG15</f>
        <v>10073</v>
      </c>
      <c r="AH16" s="17">
        <f t="shared" ref="AH16:AJ16" si="14">AH14-AH15</f>
        <v>11588</v>
      </c>
      <c r="AI16" s="17">
        <f t="shared" si="14"/>
        <v>21331</v>
      </c>
      <c r="AJ16" s="17">
        <f t="shared" si="14"/>
        <v>33364</v>
      </c>
      <c r="AN16" s="68"/>
      <c r="AO16" t="s">
        <v>326</v>
      </c>
      <c r="AP16" s="68"/>
      <c r="AQ16" s="68"/>
      <c r="AS16" s="17">
        <f>W65*100</f>
        <v>14.322686242866645</v>
      </c>
      <c r="AT16" s="17">
        <f t="shared" ref="AT16:AU16" si="15">X65*100</f>
        <v>14.794741505089767</v>
      </c>
      <c r="AU16" s="17">
        <f t="shared" si="15"/>
        <v>24.921560471151256</v>
      </c>
    </row>
    <row r="17" spans="2:47" x14ac:dyDescent="0.15">
      <c r="G17" s="17"/>
      <c r="H17" s="17"/>
      <c r="I17" s="17"/>
      <c r="J17" s="17"/>
      <c r="K17" s="17"/>
      <c r="L17" s="17"/>
      <c r="M17" s="17"/>
      <c r="AO17" t="s">
        <v>328</v>
      </c>
      <c r="AS17" s="17">
        <f>AH65*100</f>
        <v>9.6344157777003954</v>
      </c>
      <c r="AT17" s="17">
        <f t="shared" ref="AT17:AU17" si="16">AI65*100</f>
        <v>13.323683246185389</v>
      </c>
      <c r="AU17" s="17">
        <f t="shared" si="16"/>
        <v>10.061685579255867</v>
      </c>
    </row>
    <row r="18" spans="2:47" x14ac:dyDescent="0.15">
      <c r="B18" t="s">
        <v>299</v>
      </c>
      <c r="G18" s="11">
        <f t="shared" ref="G18:H18" si="17">MAX(0,MIN(0.35,G15/G14))</f>
        <v>0.34116820662452046</v>
      </c>
      <c r="H18" s="11">
        <f t="shared" si="17"/>
        <v>0.14951141714343577</v>
      </c>
      <c r="I18" s="11">
        <f>MAX(0,MIN(0.35,I15/I14))</f>
        <v>8.4020908030584471E-2</v>
      </c>
      <c r="J18" s="11">
        <f>MAX(0,MIN(0.21,J15/J14))</f>
        <v>0.21</v>
      </c>
      <c r="K18" s="11">
        <f t="shared" ref="K18:M18" si="18">MAX(0,MIN(0.21,K15/K14))</f>
        <v>0.10181285478850027</v>
      </c>
      <c r="L18" s="11">
        <f t="shared" si="18"/>
        <v>0.16507655177615205</v>
      </c>
      <c r="M18" s="11">
        <f t="shared" si="18"/>
        <v>0.13826615285083402</v>
      </c>
      <c r="Q18" t="s">
        <v>299</v>
      </c>
      <c r="V18" s="11">
        <f>MAX(0,MIN(0.35,V15/V14))</f>
        <v>0.1196402486179933</v>
      </c>
      <c r="W18" s="11">
        <f>MAX(0,MIN(0.35,W15/W14))</f>
        <v>0.13329968454258675</v>
      </c>
      <c r="X18" s="11">
        <f>MAX(0,MIN(0.35,X15/X14))</f>
        <v>0.16249324071378063</v>
      </c>
      <c r="Y18" s="11">
        <f>MAX(0,MIN(0.35,Y15/Y14))</f>
        <v>0.16202305640663919</v>
      </c>
      <c r="Z18" s="11"/>
      <c r="AA18" s="11"/>
      <c r="AB18" t="s">
        <v>299</v>
      </c>
      <c r="AG18" s="11">
        <f>MAX(0,MIN(0.35,AG15/AG14))</f>
        <v>0.10621118012422361</v>
      </c>
      <c r="AH18" s="11">
        <f>MAX(0,MIN(0.35,AH15/AH14))</f>
        <v>0.17003294656925941</v>
      </c>
      <c r="AI18" s="11">
        <f>MAX(0,MIN(0.35,AI15/AI14))</f>
        <v>0.11833512441101099</v>
      </c>
      <c r="AJ18" s="11">
        <f>MAX(0,MIN(0.35,AJ15/AJ14))</f>
        <v>0.12556676713405845</v>
      </c>
      <c r="AS18" s="17"/>
      <c r="AT18" s="17"/>
      <c r="AU18" s="17"/>
    </row>
    <row r="19" spans="2:47" x14ac:dyDescent="0.15">
      <c r="G19" s="11"/>
      <c r="H19" s="11"/>
      <c r="I19" s="11"/>
      <c r="J19" s="11"/>
      <c r="K19" s="11"/>
      <c r="L19" s="11"/>
      <c r="M19" s="11"/>
      <c r="V19" s="11"/>
      <c r="W19" s="11"/>
      <c r="X19" s="11"/>
      <c r="Y19" s="11"/>
      <c r="Z19" s="11"/>
      <c r="AA19" s="11"/>
      <c r="AG19" s="11"/>
      <c r="AH19" s="11"/>
      <c r="AI19" s="11"/>
      <c r="AJ19" s="11"/>
      <c r="AS19" s="17"/>
      <c r="AT19" s="17"/>
      <c r="AU19" s="17"/>
    </row>
    <row r="20" spans="2:47" x14ac:dyDescent="0.15">
      <c r="G20" s="17"/>
      <c r="H20" s="17"/>
      <c r="I20" s="17"/>
      <c r="J20" s="17"/>
      <c r="K20" s="17"/>
      <c r="L20" s="17"/>
      <c r="M20" s="17"/>
      <c r="Z20" s="68"/>
    </row>
    <row r="21" spans="2:47" x14ac:dyDescent="0.15">
      <c r="B21" s="29" t="s">
        <v>24</v>
      </c>
      <c r="C21" s="29"/>
      <c r="D21" s="29"/>
      <c r="E21" s="29"/>
      <c r="F21" s="29"/>
      <c r="G21" s="29"/>
      <c r="H21" s="29"/>
      <c r="I21" s="29"/>
      <c r="J21" s="29"/>
      <c r="K21" s="29"/>
      <c r="L21" s="29"/>
      <c r="M21" s="29"/>
      <c r="Q21" s="29" t="s">
        <v>316</v>
      </c>
      <c r="V21" s="29">
        <v>2018</v>
      </c>
      <c r="W21" s="29">
        <f>V21+1</f>
        <v>2019</v>
      </c>
      <c r="X21" s="29">
        <f t="shared" ref="X21:Y21" si="19">W21+1</f>
        <v>2020</v>
      </c>
      <c r="Y21" s="29">
        <f t="shared" si="19"/>
        <v>2021</v>
      </c>
      <c r="AA21" s="68"/>
      <c r="AB21" s="29" t="s">
        <v>328</v>
      </c>
      <c r="AG21" s="29">
        <v>2018</v>
      </c>
      <c r="AH21" s="29">
        <v>2019</v>
      </c>
      <c r="AI21" s="29">
        <v>2020</v>
      </c>
      <c r="AJ21" s="29">
        <v>2021</v>
      </c>
      <c r="AM21" s="29" t="s">
        <v>179</v>
      </c>
      <c r="AS21" s="29">
        <v>2019</v>
      </c>
      <c r="AT21" s="29">
        <v>2020</v>
      </c>
      <c r="AU21" s="29">
        <v>2021</v>
      </c>
    </row>
    <row r="22" spans="2:47" x14ac:dyDescent="0.15">
      <c r="B22" s="29" t="s">
        <v>27</v>
      </c>
      <c r="C22" s="29"/>
      <c r="D22" s="29"/>
      <c r="E22" s="29"/>
      <c r="F22" s="29"/>
      <c r="G22" s="29">
        <v>2015</v>
      </c>
      <c r="H22" s="29">
        <v>2016</v>
      </c>
      <c r="I22" s="29">
        <v>2017</v>
      </c>
      <c r="J22" s="29">
        <v>2018</v>
      </c>
      <c r="K22" s="29">
        <v>2019</v>
      </c>
      <c r="L22" s="29">
        <v>2020</v>
      </c>
      <c r="M22" s="29">
        <v>2021</v>
      </c>
      <c r="Q22" s="29" t="s">
        <v>26</v>
      </c>
      <c r="AA22" s="68"/>
      <c r="AB22" s="29" t="s">
        <v>26</v>
      </c>
      <c r="AN22" t="s">
        <v>332</v>
      </c>
    </row>
    <row r="23" spans="2:47" x14ac:dyDescent="0.15">
      <c r="AA23" s="68"/>
      <c r="AM23" s="68"/>
      <c r="AO23" t="s">
        <v>327</v>
      </c>
      <c r="AP23" s="68"/>
      <c r="AS23" s="17">
        <f>K81*100</f>
        <v>34.136980205494147</v>
      </c>
      <c r="AT23" s="17">
        <f>L81*100</f>
        <v>37.030381428521487</v>
      </c>
      <c r="AU23" s="17">
        <f>M81*100</f>
        <v>41.5948788729713</v>
      </c>
    </row>
    <row r="24" spans="2:47" x14ac:dyDescent="0.15">
      <c r="B24" t="s">
        <v>35</v>
      </c>
      <c r="H24" s="17">
        <v>113240</v>
      </c>
      <c r="I24" s="17">
        <v>132981</v>
      </c>
      <c r="J24" s="17">
        <v>133768</v>
      </c>
      <c r="K24" s="17">
        <v>133819</v>
      </c>
      <c r="L24" s="17">
        <v>136527</v>
      </c>
      <c r="M24" s="17">
        <v>130334</v>
      </c>
      <c r="Q24" t="s">
        <v>35</v>
      </c>
      <c r="V24" s="17">
        <v>109140</v>
      </c>
      <c r="W24" s="17">
        <v>119675</v>
      </c>
      <c r="X24" s="17">
        <v>136694</v>
      </c>
      <c r="Y24" s="17">
        <v>139649</v>
      </c>
      <c r="AA24" s="68"/>
      <c r="AB24" t="s">
        <v>35</v>
      </c>
      <c r="AG24" s="68">
        <v>41250</v>
      </c>
      <c r="AH24" s="68">
        <v>55021</v>
      </c>
      <c r="AI24" s="68">
        <v>84396</v>
      </c>
      <c r="AJ24" s="68">
        <v>96049</v>
      </c>
      <c r="AM24" s="68"/>
      <c r="AN24" s="68"/>
      <c r="AO24" t="s">
        <v>326</v>
      </c>
      <c r="AP24" s="68"/>
      <c r="AS24" s="17">
        <f>W81*100</f>
        <v>22.197371754079217</v>
      </c>
      <c r="AT24" s="17">
        <f>X81*100</f>
        <v>22.585151785763202</v>
      </c>
      <c r="AU24" s="17">
        <f>Y81*100</f>
        <v>30.552288685243191</v>
      </c>
    </row>
    <row r="25" spans="2:47" x14ac:dyDescent="0.15">
      <c r="B25" t="s">
        <v>40</v>
      </c>
      <c r="H25" s="17">
        <v>18277</v>
      </c>
      <c r="I25" s="17">
        <v>19792</v>
      </c>
      <c r="J25" s="17">
        <v>26481</v>
      </c>
      <c r="K25" s="17">
        <v>29524</v>
      </c>
      <c r="L25" s="17">
        <v>32011</v>
      </c>
      <c r="M25" s="17">
        <v>38043</v>
      </c>
      <c r="Q25" t="s">
        <v>40</v>
      </c>
      <c r="V25" s="17">
        <v>21193</v>
      </c>
      <c r="W25" s="17">
        <v>27492</v>
      </c>
      <c r="X25" s="17">
        <v>31384</v>
      </c>
      <c r="Y25" s="17">
        <v>40270</v>
      </c>
      <c r="AA25" s="68"/>
      <c r="AB25" t="s">
        <v>40</v>
      </c>
      <c r="AG25" s="68">
        <v>16677</v>
      </c>
      <c r="AH25" s="68">
        <v>20816</v>
      </c>
      <c r="AI25" s="68">
        <v>24542</v>
      </c>
      <c r="AJ25" s="68">
        <v>32891</v>
      </c>
      <c r="AO25" t="s">
        <v>328</v>
      </c>
      <c r="AS25" s="17">
        <f>AH81*100</f>
        <v>5.1835506662579052</v>
      </c>
      <c r="AT25" s="17">
        <f>AI81*100</f>
        <v>5.9313999751336572</v>
      </c>
      <c r="AU25" s="17">
        <f>AJ81*100</f>
        <v>5.2954097509269467</v>
      </c>
    </row>
    <row r="26" spans="2:47" x14ac:dyDescent="0.15">
      <c r="B26" t="s">
        <v>47</v>
      </c>
      <c r="H26" s="17">
        <v>2251</v>
      </c>
      <c r="I26" s="17">
        <v>2181</v>
      </c>
      <c r="J26" s="17">
        <v>2662</v>
      </c>
      <c r="K26" s="17">
        <v>2063</v>
      </c>
      <c r="L26" s="17">
        <v>1895</v>
      </c>
      <c r="M26" s="17">
        <v>2636</v>
      </c>
      <c r="Q26" t="s">
        <v>47</v>
      </c>
      <c r="V26" s="17">
        <v>1107</v>
      </c>
      <c r="W26" s="17">
        <v>999</v>
      </c>
      <c r="X26" s="17">
        <v>728</v>
      </c>
      <c r="Y26" s="17">
        <v>1170</v>
      </c>
      <c r="AA26" s="68"/>
      <c r="AB26" t="s">
        <v>47</v>
      </c>
      <c r="AG26" s="68">
        <v>17174</v>
      </c>
      <c r="AH26" s="68">
        <v>20497</v>
      </c>
      <c r="AI26" s="68">
        <v>23795</v>
      </c>
      <c r="AJ26" s="68">
        <v>32640</v>
      </c>
      <c r="AN26" s="68" t="s">
        <v>189</v>
      </c>
      <c r="AS26" s="17"/>
      <c r="AT26" s="17"/>
      <c r="AU26" s="17"/>
    </row>
    <row r="27" spans="2:47" x14ac:dyDescent="0.15">
      <c r="B27" t="s">
        <v>53</v>
      </c>
      <c r="H27" s="17">
        <v>5892</v>
      </c>
      <c r="I27" s="17">
        <v>4897</v>
      </c>
      <c r="J27" s="17">
        <v>6751</v>
      </c>
      <c r="K27" s="17">
        <v>10146</v>
      </c>
      <c r="L27" s="17">
        <v>11482</v>
      </c>
      <c r="M27" s="17">
        <v>13393</v>
      </c>
      <c r="Q27" t="s">
        <v>53</v>
      </c>
      <c r="V27" s="17">
        <v>4236</v>
      </c>
      <c r="W27" s="17">
        <v>4412</v>
      </c>
      <c r="X27" s="17">
        <v>5490</v>
      </c>
      <c r="Y27" s="17">
        <v>7054</v>
      </c>
      <c r="AA27" s="68"/>
      <c r="AB27" t="s">
        <v>53</v>
      </c>
      <c r="AG27" s="17">
        <v>0</v>
      </c>
      <c r="AH27" s="17">
        <v>0</v>
      </c>
      <c r="AI27" s="17">
        <v>0</v>
      </c>
      <c r="AJ27" s="17">
        <v>0</v>
      </c>
      <c r="AO27" t="s">
        <v>327</v>
      </c>
      <c r="AS27" s="17">
        <f>K83*100</f>
        <v>31.181710544090652</v>
      </c>
      <c r="AT27" s="17">
        <f>L83*100</f>
        <v>30.962486452470024</v>
      </c>
      <c r="AU27" s="17">
        <f>M83*100</f>
        <v>36.451739564989765</v>
      </c>
    </row>
    <row r="28" spans="2:47" x14ac:dyDescent="0.15">
      <c r="C28" t="s">
        <v>58</v>
      </c>
      <c r="H28" s="17">
        <v>139660</v>
      </c>
      <c r="I28" s="17">
        <v>159851</v>
      </c>
      <c r="J28" s="17">
        <v>169662</v>
      </c>
      <c r="K28" s="17">
        <v>175552</v>
      </c>
      <c r="L28" s="17">
        <v>181915</v>
      </c>
      <c r="M28" s="17">
        <v>184406</v>
      </c>
      <c r="R28" t="s">
        <v>58</v>
      </c>
      <c r="V28" s="17">
        <v>135676</v>
      </c>
      <c r="W28" s="17">
        <v>152578</v>
      </c>
      <c r="X28" s="17">
        <v>174296</v>
      </c>
      <c r="Y28" s="17">
        <v>188143</v>
      </c>
      <c r="AA28" s="68"/>
      <c r="AC28" t="s">
        <v>58</v>
      </c>
      <c r="AG28" s="17">
        <f>SUM(AG24:AG27)</f>
        <v>75101</v>
      </c>
      <c r="AH28" s="17">
        <f t="shared" ref="AH28:AJ28" si="20">SUM(AH24:AH26)</f>
        <v>96334</v>
      </c>
      <c r="AI28" s="17">
        <f t="shared" si="20"/>
        <v>132733</v>
      </c>
      <c r="AJ28" s="17">
        <f t="shared" si="20"/>
        <v>161580</v>
      </c>
      <c r="AM28" s="68"/>
      <c r="AO28" t="s">
        <v>326</v>
      </c>
      <c r="AP28" s="68"/>
      <c r="AS28" s="17">
        <f>W83*100</f>
        <v>21.218112284300339</v>
      </c>
      <c r="AT28" s="17">
        <f>X83*100</f>
        <v>22.061941520980458</v>
      </c>
      <c r="AU28" s="17">
        <f>Y83*100</f>
        <v>29.511677282377917</v>
      </c>
    </row>
    <row r="29" spans="2:47" x14ac:dyDescent="0.15">
      <c r="H29" s="17"/>
      <c r="I29" s="17"/>
      <c r="J29" s="17"/>
      <c r="K29" s="17"/>
      <c r="L29" s="17"/>
      <c r="M29" s="17"/>
      <c r="V29" s="17"/>
      <c r="W29" s="17"/>
      <c r="X29" s="17"/>
      <c r="Y29" s="17"/>
      <c r="AG29" s="17"/>
      <c r="AH29" s="17"/>
      <c r="AI29" s="17"/>
      <c r="AJ29" s="17"/>
      <c r="AO29" t="s">
        <v>328</v>
      </c>
      <c r="AS29" s="17">
        <f>AH83*100</f>
        <v>4.1308703060722509</v>
      </c>
      <c r="AT29" s="17">
        <f>AI83*100</f>
        <v>5.5252496995316838</v>
      </c>
      <c r="AU29" s="17">
        <f>AJ83*100</f>
        <v>7.1014128755145567</v>
      </c>
    </row>
    <row r="30" spans="2:47" x14ac:dyDescent="0.15">
      <c r="B30" t="s">
        <v>65</v>
      </c>
      <c r="H30" s="17">
        <v>18356</v>
      </c>
      <c r="I30" s="17">
        <v>23734</v>
      </c>
      <c r="J30" s="17">
        <v>29460</v>
      </c>
      <c r="K30" s="17">
        <v>36477</v>
      </c>
      <c r="L30" s="17">
        <v>44151</v>
      </c>
      <c r="M30" s="17">
        <v>59715</v>
      </c>
      <c r="Q30" t="s">
        <v>65</v>
      </c>
      <c r="V30" s="17">
        <v>59719</v>
      </c>
      <c r="W30" s="17">
        <v>84587</v>
      </c>
      <c r="X30" s="17">
        <v>96960</v>
      </c>
      <c r="Y30" s="17">
        <v>110557</v>
      </c>
      <c r="AA30" s="69"/>
      <c r="AB30" t="s">
        <v>65</v>
      </c>
      <c r="AG30" s="68">
        <v>61797</v>
      </c>
      <c r="AH30" s="68">
        <v>97846</v>
      </c>
      <c r="AI30" s="68">
        <v>150667</v>
      </c>
      <c r="AJ30" s="68">
        <v>216363</v>
      </c>
    </row>
    <row r="31" spans="2:47" x14ac:dyDescent="0.15">
      <c r="B31" t="s">
        <v>70</v>
      </c>
      <c r="H31" s="17">
        <v>21605</v>
      </c>
      <c r="I31" s="17">
        <v>45228</v>
      </c>
      <c r="J31" s="17">
        <v>43736</v>
      </c>
      <c r="K31" s="17">
        <v>49776</v>
      </c>
      <c r="L31" s="17">
        <v>50389</v>
      </c>
      <c r="M31" s="17">
        <v>57511</v>
      </c>
      <c r="Q31" t="s">
        <v>70</v>
      </c>
      <c r="V31" s="17">
        <v>20108</v>
      </c>
      <c r="W31" s="17">
        <v>22603</v>
      </c>
      <c r="X31" s="17">
        <v>22620</v>
      </c>
      <c r="Y31" s="17">
        <v>24373</v>
      </c>
      <c r="AA31" s="69"/>
      <c r="AB31" t="s">
        <v>70</v>
      </c>
      <c r="AG31" s="68">
        <v>18658</v>
      </c>
      <c r="AH31" s="68">
        <v>18803</v>
      </c>
      <c r="AI31" s="68">
        <v>19998</v>
      </c>
      <c r="AJ31" s="68">
        <v>20478</v>
      </c>
      <c r="AM31" s="68"/>
      <c r="AN31" s="68"/>
      <c r="AO31" s="68"/>
      <c r="AP31" s="68"/>
      <c r="AS31" s="17"/>
      <c r="AT31" s="17"/>
      <c r="AU31" s="17"/>
    </row>
    <row r="32" spans="2:47" x14ac:dyDescent="0.15">
      <c r="B32" t="s">
        <v>76</v>
      </c>
      <c r="H32" s="17">
        <v>13847</v>
      </c>
      <c r="I32" s="17">
        <v>12273</v>
      </c>
      <c r="J32" s="17">
        <v>15990</v>
      </c>
      <c r="K32" s="17">
        <v>24751</v>
      </c>
      <c r="L32" s="17">
        <v>24856</v>
      </c>
      <c r="M32" s="17">
        <v>32147</v>
      </c>
      <c r="Q32" t="s">
        <v>76</v>
      </c>
      <c r="V32" s="17">
        <v>17289</v>
      </c>
      <c r="W32" s="17">
        <v>16141</v>
      </c>
      <c r="X32" s="17">
        <v>25740</v>
      </c>
      <c r="Y32" s="17">
        <v>36194</v>
      </c>
      <c r="AA32" s="69"/>
      <c r="AB32" t="s">
        <v>76</v>
      </c>
      <c r="AG32" s="68">
        <v>7092</v>
      </c>
      <c r="AH32" s="68">
        <v>12265</v>
      </c>
      <c r="AI32" s="68">
        <v>17797</v>
      </c>
      <c r="AJ32" s="68">
        <v>22128</v>
      </c>
      <c r="AM32" s="68"/>
      <c r="AN32" s="68"/>
      <c r="AO32" s="68"/>
      <c r="AP32" s="68"/>
      <c r="AS32" s="17"/>
      <c r="AT32" s="17"/>
      <c r="AU32" s="17"/>
    </row>
    <row r="33" spans="2:47" x14ac:dyDescent="0.15">
      <c r="C33" t="s">
        <v>80</v>
      </c>
      <c r="H33" s="17">
        <v>193468</v>
      </c>
      <c r="I33" s="17">
        <v>241086</v>
      </c>
      <c r="J33" s="17">
        <v>258848</v>
      </c>
      <c r="K33" s="17">
        <v>286556</v>
      </c>
      <c r="L33" s="17">
        <v>301311</v>
      </c>
      <c r="M33" s="17">
        <v>333779</v>
      </c>
      <c r="R33" t="s">
        <v>80</v>
      </c>
      <c r="V33" s="17">
        <v>232792</v>
      </c>
      <c r="W33" s="17">
        <v>275909</v>
      </c>
      <c r="X33" s="17">
        <v>319616</v>
      </c>
      <c r="Y33" s="17">
        <v>359267</v>
      </c>
      <c r="AA33" s="69"/>
      <c r="AC33" t="s">
        <v>80</v>
      </c>
      <c r="AG33" s="17">
        <f>SUM(AG28:AG32)</f>
        <v>162648</v>
      </c>
      <c r="AH33" s="17">
        <f t="shared" ref="AH33:AJ33" si="21">SUM(AH28:AH32)</f>
        <v>225248</v>
      </c>
      <c r="AI33" s="17">
        <f t="shared" si="21"/>
        <v>321195</v>
      </c>
      <c r="AJ33" s="17">
        <f t="shared" si="21"/>
        <v>420549</v>
      </c>
      <c r="AS33" s="17"/>
      <c r="AT33" s="17"/>
      <c r="AU33" s="17"/>
    </row>
    <row r="34" spans="2:47" x14ac:dyDescent="0.15">
      <c r="H34" s="17"/>
      <c r="I34" s="17"/>
      <c r="J34" s="17"/>
      <c r="K34" s="17"/>
      <c r="L34" s="17"/>
      <c r="M34" s="17"/>
      <c r="V34" s="17"/>
      <c r="W34" s="17"/>
      <c r="X34" s="17"/>
      <c r="Y34" s="17"/>
      <c r="AA34" s="69"/>
      <c r="AG34" s="17"/>
      <c r="AH34" s="17"/>
      <c r="AI34" s="17"/>
      <c r="AJ34" s="17"/>
      <c r="AS34" s="17"/>
      <c r="AT34" s="17"/>
      <c r="AU34" s="17"/>
    </row>
    <row r="35" spans="2:47" x14ac:dyDescent="0.15">
      <c r="B35" t="s">
        <v>84</v>
      </c>
      <c r="H35" s="17">
        <v>6898</v>
      </c>
      <c r="I35" s="17">
        <v>7390</v>
      </c>
      <c r="J35" s="17">
        <v>8617</v>
      </c>
      <c r="K35" s="17">
        <v>9382</v>
      </c>
      <c r="L35" s="17">
        <v>12530</v>
      </c>
      <c r="M35" s="17">
        <v>15163</v>
      </c>
      <c r="Q35" t="s">
        <v>84</v>
      </c>
      <c r="V35" s="17">
        <v>18243</v>
      </c>
      <c r="W35" s="17">
        <v>24214</v>
      </c>
      <c r="X35" s="17">
        <v>31102</v>
      </c>
      <c r="Y35" s="17">
        <v>35089</v>
      </c>
      <c r="AA35" s="69"/>
      <c r="AB35" t="s">
        <v>84</v>
      </c>
      <c r="AG35" s="17">
        <v>38192</v>
      </c>
      <c r="AH35" s="17">
        <v>47183</v>
      </c>
      <c r="AI35" s="17">
        <v>72539</v>
      </c>
      <c r="AJ35" s="17">
        <v>78664</v>
      </c>
      <c r="AM35" s="68"/>
      <c r="AN35" s="68"/>
      <c r="AO35" s="68"/>
      <c r="AP35" s="68"/>
      <c r="AS35" s="17"/>
      <c r="AT35" s="17"/>
      <c r="AU35" s="17"/>
    </row>
    <row r="36" spans="2:47" x14ac:dyDescent="0.15">
      <c r="B36" t="s">
        <v>88</v>
      </c>
      <c r="H36" s="17">
        <v>5264</v>
      </c>
      <c r="I36" s="17">
        <v>5819</v>
      </c>
      <c r="J36" s="17">
        <v>6103</v>
      </c>
      <c r="K36" s="17">
        <v>6830</v>
      </c>
      <c r="L36" s="17">
        <v>7874</v>
      </c>
      <c r="M36" s="17">
        <v>10057</v>
      </c>
      <c r="Q36" t="s">
        <v>329</v>
      </c>
      <c r="V36" s="17"/>
      <c r="W36" s="17"/>
      <c r="X36" s="17"/>
      <c r="Y36" s="17"/>
      <c r="AA36" s="69"/>
      <c r="AB36" t="s">
        <v>329</v>
      </c>
      <c r="AG36" s="17">
        <v>23663</v>
      </c>
      <c r="AH36" s="17">
        <v>32439</v>
      </c>
      <c r="AI36" s="17">
        <v>44138</v>
      </c>
      <c r="AJ36" s="17">
        <v>51775</v>
      </c>
      <c r="AS36" s="17"/>
      <c r="AT36" s="17"/>
      <c r="AU36" s="17"/>
    </row>
    <row r="37" spans="2:47" x14ac:dyDescent="0.15">
      <c r="B37" t="s">
        <v>92</v>
      </c>
      <c r="H37" s="17">
        <v>27468</v>
      </c>
      <c r="I37" s="17">
        <v>34102</v>
      </c>
      <c r="J37" s="17">
        <v>28905</v>
      </c>
      <c r="K37" s="17">
        <v>32676</v>
      </c>
      <c r="L37" s="17">
        <v>36000</v>
      </c>
      <c r="M37" s="17">
        <v>41525</v>
      </c>
      <c r="Q37" t="s">
        <v>92</v>
      </c>
      <c r="V37" s="17"/>
      <c r="W37" s="17"/>
      <c r="X37" s="17"/>
      <c r="Y37" s="17"/>
      <c r="AA37" s="69"/>
      <c r="AB37" t="s">
        <v>92</v>
      </c>
      <c r="AM37" s="68"/>
      <c r="AS37" s="17"/>
      <c r="AT37" s="17"/>
      <c r="AU37" s="17"/>
    </row>
    <row r="38" spans="2:47" x14ac:dyDescent="0.15">
      <c r="B38" t="s">
        <v>317</v>
      </c>
      <c r="H38" s="17">
        <v>12904</v>
      </c>
      <c r="I38" s="17">
        <v>10121</v>
      </c>
      <c r="J38" s="17">
        <v>3998</v>
      </c>
      <c r="K38" s="17">
        <v>5516</v>
      </c>
      <c r="L38" s="17">
        <v>3749</v>
      </c>
      <c r="M38" s="17">
        <v>8072</v>
      </c>
      <c r="O38" s="66"/>
      <c r="Q38" t="s">
        <v>317</v>
      </c>
      <c r="V38" s="17">
        <v>0</v>
      </c>
      <c r="W38" s="17">
        <v>1199</v>
      </c>
      <c r="X38" s="17">
        <v>1694</v>
      </c>
      <c r="Y38" s="17">
        <v>2189</v>
      </c>
      <c r="AA38" s="69"/>
      <c r="AB38" t="s">
        <v>317</v>
      </c>
      <c r="AM38" s="69" t="s">
        <v>333</v>
      </c>
      <c r="AN38" s="68"/>
      <c r="AO38" s="68"/>
      <c r="AP38" s="68"/>
      <c r="AS38" s="29">
        <v>2019</v>
      </c>
      <c r="AT38" s="29">
        <v>2020</v>
      </c>
      <c r="AU38" s="29">
        <v>2021</v>
      </c>
    </row>
    <row r="39" spans="2:47" x14ac:dyDescent="0.15">
      <c r="B39" t="s">
        <v>53</v>
      </c>
      <c r="H39" s="17">
        <v>6823</v>
      </c>
      <c r="I39" s="17">
        <v>7095</v>
      </c>
      <c r="J39" s="17">
        <v>10865</v>
      </c>
      <c r="K39" s="17">
        <v>15016</v>
      </c>
      <c r="L39" s="17">
        <v>12157</v>
      </c>
      <c r="M39" s="17">
        <v>13840</v>
      </c>
      <c r="Q39" t="s">
        <v>53</v>
      </c>
      <c r="V39" s="17">
        <v>16377</v>
      </c>
      <c r="W39" s="17">
        <v>19808</v>
      </c>
      <c r="X39" s="17">
        <v>24038</v>
      </c>
      <c r="Y39" s="17">
        <v>26976</v>
      </c>
      <c r="AA39" s="68"/>
      <c r="AB39" t="s">
        <v>53</v>
      </c>
      <c r="AG39" s="68">
        <v>6536</v>
      </c>
      <c r="AH39" s="68">
        <v>8190</v>
      </c>
      <c r="AI39" s="68">
        <v>9708</v>
      </c>
      <c r="AJ39" s="68">
        <v>11827</v>
      </c>
      <c r="AM39" s="68"/>
      <c r="AN39" t="s">
        <v>334</v>
      </c>
      <c r="AO39" s="68"/>
      <c r="AP39" s="68"/>
      <c r="AS39" s="17"/>
      <c r="AT39" s="17"/>
      <c r="AU39" s="17"/>
    </row>
    <row r="40" spans="2:47" x14ac:dyDescent="0.15">
      <c r="C40" t="s">
        <v>100</v>
      </c>
      <c r="H40" s="17">
        <v>59357</v>
      </c>
      <c r="I40" s="17">
        <v>64527</v>
      </c>
      <c r="J40" s="17">
        <v>58488</v>
      </c>
      <c r="K40" s="17">
        <v>69420</v>
      </c>
      <c r="L40" s="17">
        <v>72310</v>
      </c>
      <c r="M40" s="17">
        <v>88657</v>
      </c>
      <c r="R40" t="s">
        <v>100</v>
      </c>
      <c r="V40" s="17">
        <v>34620</v>
      </c>
      <c r="W40" s="17">
        <v>45221</v>
      </c>
      <c r="X40" s="17">
        <v>56834</v>
      </c>
      <c r="Y40" s="17">
        <v>64254</v>
      </c>
      <c r="AA40" s="68"/>
      <c r="AC40" t="s">
        <v>100</v>
      </c>
      <c r="AG40" s="17">
        <f>SUM(AG35:AG39)</f>
        <v>68391</v>
      </c>
      <c r="AH40" s="17">
        <f t="shared" ref="AH40:AJ40" si="22">SUM(AH35:AH39)</f>
        <v>87812</v>
      </c>
      <c r="AI40" s="17">
        <f t="shared" si="22"/>
        <v>126385</v>
      </c>
      <c r="AJ40" s="17">
        <f t="shared" si="22"/>
        <v>142266</v>
      </c>
      <c r="AO40" t="s">
        <v>327</v>
      </c>
      <c r="AS40" s="17">
        <f>K76*100</f>
        <v>14.029539688292857</v>
      </c>
      <c r="AT40" s="17">
        <f t="shared" ref="AT40:AU40" si="23">L76*100</f>
        <v>13.645574247276372</v>
      </c>
      <c r="AU40" s="17">
        <f t="shared" si="23"/>
        <v>17.531727441177502</v>
      </c>
    </row>
    <row r="41" spans="2:47" x14ac:dyDescent="0.15">
      <c r="H41" s="17"/>
      <c r="I41" s="17"/>
      <c r="J41" s="17"/>
      <c r="K41" s="17"/>
      <c r="L41" s="17"/>
      <c r="M41" s="17"/>
      <c r="V41" s="17"/>
      <c r="W41" s="17"/>
      <c r="X41" s="17"/>
      <c r="Y41" s="17"/>
      <c r="AA41" s="68"/>
      <c r="AG41" s="17"/>
      <c r="AH41" s="17"/>
      <c r="AI41" s="17"/>
      <c r="AJ41" s="17"/>
      <c r="AO41" t="s">
        <v>326</v>
      </c>
      <c r="AS41" s="17">
        <f>W76*100</f>
        <v>18.300089899794614</v>
      </c>
      <c r="AT41" s="17">
        <f t="shared" ref="AT41:AU41" si="24">X76*100</f>
        <v>12.770532012826141</v>
      </c>
      <c r="AU41" s="17">
        <f t="shared" si="24"/>
        <v>41.150076427049157</v>
      </c>
    </row>
    <row r="42" spans="2:47" x14ac:dyDescent="0.15">
      <c r="B42" t="s">
        <v>318</v>
      </c>
      <c r="H42" s="17">
        <v>40557</v>
      </c>
      <c r="I42" s="17">
        <v>76073</v>
      </c>
      <c r="J42" s="17">
        <v>77810</v>
      </c>
      <c r="K42" s="17">
        <v>72850</v>
      </c>
      <c r="L42" s="17">
        <v>67249</v>
      </c>
      <c r="M42" s="17">
        <v>59703</v>
      </c>
      <c r="Q42" t="s">
        <v>318</v>
      </c>
      <c r="V42" s="17">
        <v>4012</v>
      </c>
      <c r="W42" s="17">
        <v>14768</v>
      </c>
      <c r="X42" s="17">
        <v>25078</v>
      </c>
      <c r="Y42" s="17">
        <v>26206</v>
      </c>
      <c r="AA42" s="68"/>
      <c r="AB42" t="s">
        <v>318</v>
      </c>
      <c r="AG42" s="68">
        <v>39787</v>
      </c>
      <c r="AH42" s="68">
        <v>63205</v>
      </c>
      <c r="AI42" s="68">
        <v>84389</v>
      </c>
      <c r="AJ42" s="68">
        <v>116395</v>
      </c>
      <c r="AO42" t="s">
        <v>328</v>
      </c>
      <c r="AS42" s="17">
        <f>AH76*100</f>
        <v>20.454125820676982</v>
      </c>
      <c r="AT42" s="17">
        <f t="shared" ref="AT42:AU42" si="25">AI76*100</f>
        <v>37.623430604373276</v>
      </c>
      <c r="AU42" s="17">
        <f t="shared" si="25"/>
        <v>21.695366571345676</v>
      </c>
    </row>
    <row r="43" spans="2:47" x14ac:dyDescent="0.15">
      <c r="B43" t="s">
        <v>53</v>
      </c>
      <c r="H43" s="17">
        <v>21557</v>
      </c>
      <c r="I43" s="17">
        <v>28092</v>
      </c>
      <c r="J43" s="17">
        <v>39832</v>
      </c>
      <c r="K43" s="17">
        <v>41956</v>
      </c>
      <c r="L43" s="17">
        <v>43448</v>
      </c>
      <c r="M43" s="17">
        <v>43431</v>
      </c>
      <c r="Q43" t="s">
        <v>53</v>
      </c>
      <c r="V43" s="17">
        <v>16532</v>
      </c>
      <c r="W43" s="17">
        <v>14478</v>
      </c>
      <c r="X43" s="17">
        <v>15160</v>
      </c>
      <c r="Y43" s="17">
        <v>17173</v>
      </c>
      <c r="AA43" s="68"/>
      <c r="AB43" t="s">
        <v>53</v>
      </c>
      <c r="AG43" s="17">
        <v>10921</v>
      </c>
      <c r="AH43" s="17">
        <v>12171</v>
      </c>
      <c r="AI43" s="17">
        <v>17017</v>
      </c>
      <c r="AJ43" s="17">
        <v>23643</v>
      </c>
      <c r="AM43" s="68"/>
      <c r="AN43" s="68"/>
      <c r="AO43" s="68"/>
      <c r="AP43" s="68"/>
    </row>
    <row r="44" spans="2:47" x14ac:dyDescent="0.15">
      <c r="C44" t="s">
        <v>109</v>
      </c>
      <c r="H44" s="17">
        <v>121471</v>
      </c>
      <c r="I44" s="17">
        <v>168692</v>
      </c>
      <c r="J44" s="17">
        <v>176130</v>
      </c>
      <c r="K44" s="17">
        <v>184226</v>
      </c>
      <c r="L44" s="17">
        <v>183007</v>
      </c>
      <c r="M44" s="17">
        <v>191791</v>
      </c>
      <c r="R44" t="s">
        <v>109</v>
      </c>
      <c r="V44" s="17">
        <v>55164</v>
      </c>
      <c r="W44" s="17">
        <v>74467</v>
      </c>
      <c r="X44" s="17">
        <v>97072</v>
      </c>
      <c r="Y44" s="17">
        <v>107633</v>
      </c>
      <c r="AA44" s="68"/>
      <c r="AC44" t="s">
        <v>109</v>
      </c>
      <c r="AG44" s="17">
        <f>SUM(AG40:AG43)</f>
        <v>119099</v>
      </c>
      <c r="AH44" s="17">
        <f>SUM(AH40:AH43)</f>
        <v>163188</v>
      </c>
      <c r="AI44" s="17">
        <f>SUM(AI40:AI43)</f>
        <v>227791</v>
      </c>
      <c r="AJ44" s="17">
        <f>SUM(AJ40:AJ43)</f>
        <v>282304</v>
      </c>
      <c r="AM44" s="68"/>
      <c r="AN44" s="68"/>
      <c r="AO44" s="68"/>
      <c r="AP44" s="68"/>
    </row>
    <row r="45" spans="2:47" x14ac:dyDescent="0.15">
      <c r="H45" s="17"/>
      <c r="I45" s="17"/>
      <c r="J45" s="17"/>
      <c r="K45" s="17"/>
      <c r="L45" s="17"/>
      <c r="M45" s="17"/>
      <c r="V45" s="17"/>
      <c r="W45" s="17"/>
      <c r="X45" s="17"/>
      <c r="Y45" s="17"/>
      <c r="AA45" s="68"/>
    </row>
    <row r="46" spans="2:47" x14ac:dyDescent="0.15">
      <c r="B46" t="s">
        <v>111</v>
      </c>
      <c r="G46" s="17"/>
      <c r="H46" s="17">
        <v>71997</v>
      </c>
      <c r="I46" s="17">
        <v>72394</v>
      </c>
      <c r="J46" s="17">
        <v>82718</v>
      </c>
      <c r="K46" s="17">
        <v>102330</v>
      </c>
      <c r="L46" s="17">
        <v>118304</v>
      </c>
      <c r="M46" s="17">
        <v>141988</v>
      </c>
      <c r="Q46" t="s">
        <v>111</v>
      </c>
      <c r="V46" s="17">
        <v>177628</v>
      </c>
      <c r="W46" s="17">
        <v>201442</v>
      </c>
      <c r="X46" s="17">
        <v>222544</v>
      </c>
      <c r="Y46" s="17">
        <v>251634</v>
      </c>
      <c r="AA46" s="68"/>
      <c r="AB46" t="s">
        <v>111</v>
      </c>
      <c r="AG46" s="68">
        <v>43549</v>
      </c>
      <c r="AH46" s="68">
        <v>62060</v>
      </c>
      <c r="AI46" s="68">
        <v>93404</v>
      </c>
      <c r="AJ46" s="68">
        <v>138245</v>
      </c>
    </row>
    <row r="47" spans="2:47" x14ac:dyDescent="0.15">
      <c r="G47" s="17"/>
      <c r="H47" s="17"/>
      <c r="I47" s="17"/>
      <c r="J47" s="17"/>
      <c r="K47" s="17"/>
      <c r="L47" s="17"/>
      <c r="M47" s="17"/>
      <c r="V47" s="17"/>
      <c r="W47" s="17"/>
      <c r="X47" s="17"/>
      <c r="Y47" s="17"/>
      <c r="AA47" s="68"/>
      <c r="AG47" s="17"/>
      <c r="AH47" s="17"/>
      <c r="AI47" s="17"/>
      <c r="AJ47" s="17"/>
    </row>
    <row r="48" spans="2:47" x14ac:dyDescent="0.15">
      <c r="C48" t="s">
        <v>112</v>
      </c>
      <c r="G48" s="17"/>
      <c r="H48" s="17">
        <v>193468</v>
      </c>
      <c r="I48" s="17">
        <v>241086</v>
      </c>
      <c r="J48" s="17">
        <v>258848</v>
      </c>
      <c r="K48" s="17">
        <v>286556</v>
      </c>
      <c r="L48" s="17">
        <v>301311</v>
      </c>
      <c r="M48" s="17">
        <v>333779</v>
      </c>
      <c r="R48" t="s">
        <v>112</v>
      </c>
      <c r="V48" s="17">
        <v>232792</v>
      </c>
      <c r="W48" s="17">
        <v>275909</v>
      </c>
      <c r="X48" s="17">
        <v>319616</v>
      </c>
      <c r="Y48" s="17">
        <v>359267</v>
      </c>
      <c r="AA48" s="68"/>
      <c r="AC48" t="s">
        <v>112</v>
      </c>
      <c r="AG48" s="17">
        <f>AG46+AG44</f>
        <v>162648</v>
      </c>
      <c r="AH48" s="17">
        <f t="shared" ref="AH48:AJ48" si="26">AH46+AH44</f>
        <v>225248</v>
      </c>
      <c r="AI48" s="17">
        <f t="shared" si="26"/>
        <v>321195</v>
      </c>
      <c r="AJ48" s="17">
        <f t="shared" si="26"/>
        <v>420549</v>
      </c>
    </row>
    <row r="49" spans="1:47" x14ac:dyDescent="0.15">
      <c r="G49" s="17"/>
      <c r="H49" s="17"/>
      <c r="I49" s="17"/>
      <c r="J49" s="17"/>
      <c r="K49" s="17"/>
      <c r="L49" s="17"/>
      <c r="M49" s="17"/>
    </row>
    <row r="50" spans="1:47" x14ac:dyDescent="0.15">
      <c r="G50" s="17"/>
      <c r="H50" s="17"/>
      <c r="I50" s="17"/>
      <c r="J50" s="17"/>
      <c r="K50" s="17"/>
      <c r="L50" s="17"/>
      <c r="M50" s="17"/>
    </row>
    <row r="51" spans="1:47" x14ac:dyDescent="0.15">
      <c r="B51" s="29" t="s">
        <v>327</v>
      </c>
      <c r="G51" s="17"/>
      <c r="H51" s="17"/>
      <c r="I51" s="17"/>
      <c r="J51" s="17"/>
      <c r="K51" s="17"/>
      <c r="L51" s="17"/>
      <c r="M51" s="17"/>
      <c r="Q51" s="29" t="s">
        <v>326</v>
      </c>
      <c r="AB51" s="29" t="s">
        <v>328</v>
      </c>
    </row>
    <row r="52" spans="1:47" x14ac:dyDescent="0.15">
      <c r="B52" s="29" t="s">
        <v>297</v>
      </c>
      <c r="G52" s="29">
        <v>2015</v>
      </c>
      <c r="H52" s="29">
        <v>2016</v>
      </c>
      <c r="I52" s="29">
        <v>2017</v>
      </c>
      <c r="J52" s="29">
        <v>2018</v>
      </c>
      <c r="K52" s="29">
        <v>2019</v>
      </c>
      <c r="L52" s="29">
        <v>2020</v>
      </c>
      <c r="M52" s="29">
        <v>2021</v>
      </c>
      <c r="Q52" s="29" t="s">
        <v>297</v>
      </c>
      <c r="V52" s="29">
        <v>2018</v>
      </c>
      <c r="W52" s="29">
        <f>V52+1</f>
        <v>2019</v>
      </c>
      <c r="X52" s="29">
        <f t="shared" ref="X52:Y52" si="27">W52+1</f>
        <v>2020</v>
      </c>
      <c r="Y52" s="29">
        <f t="shared" si="27"/>
        <v>2021</v>
      </c>
      <c r="Z52" s="29"/>
      <c r="AA52" s="29"/>
      <c r="AB52" s="29" t="s">
        <v>297</v>
      </c>
      <c r="AG52" s="29">
        <v>2018</v>
      </c>
      <c r="AH52" s="29">
        <v>2019</v>
      </c>
      <c r="AI52" s="29">
        <v>2020</v>
      </c>
      <c r="AJ52" s="29">
        <v>2021</v>
      </c>
    </row>
    <row r="53" spans="1:47" x14ac:dyDescent="0.15">
      <c r="B53" s="29"/>
      <c r="G53" s="29"/>
      <c r="H53" s="29"/>
      <c r="I53" s="29"/>
      <c r="J53" s="29"/>
      <c r="K53" s="29"/>
      <c r="L53" s="29"/>
      <c r="M53" s="29"/>
      <c r="Q53" s="29"/>
      <c r="V53" s="29"/>
      <c r="W53" s="29"/>
      <c r="X53" s="29"/>
      <c r="Y53" s="29"/>
      <c r="Z53" s="29"/>
      <c r="AA53" s="29"/>
      <c r="AB53" s="29"/>
      <c r="AG53" s="29"/>
      <c r="AH53" s="29"/>
      <c r="AI53" s="29"/>
      <c r="AJ53" s="29"/>
    </row>
    <row r="54" spans="1:47" x14ac:dyDescent="0.15">
      <c r="B54" s="29" t="s">
        <v>319</v>
      </c>
      <c r="G54" s="29"/>
      <c r="H54" s="29"/>
      <c r="I54" s="29"/>
      <c r="J54" s="29"/>
      <c r="K54" s="29"/>
      <c r="L54" s="29"/>
      <c r="M54" s="29"/>
      <c r="Q54" s="29" t="s">
        <v>319</v>
      </c>
      <c r="V54" s="29"/>
      <c r="W54" s="29"/>
      <c r="X54" s="29"/>
      <c r="Y54" s="29"/>
      <c r="Z54" s="29"/>
      <c r="AA54" s="29"/>
      <c r="AB54" s="29" t="s">
        <v>319</v>
      </c>
      <c r="AG54" s="29"/>
      <c r="AH54" s="29"/>
      <c r="AI54" s="29"/>
      <c r="AJ54" s="29"/>
    </row>
    <row r="55" spans="1:47" s="29" customFormat="1" x14ac:dyDescent="0.15">
      <c r="A55"/>
      <c r="C55" t="s">
        <v>322</v>
      </c>
      <c r="H55" s="66">
        <f t="shared" ref="H55:M55" si="28">H12*(1-H18)</f>
        <v>17164.560579211178</v>
      </c>
      <c r="I55" s="66">
        <f t="shared" si="28"/>
        <v>20450.149207309172</v>
      </c>
      <c r="J55" s="66">
        <f t="shared" si="28"/>
        <v>27695.82</v>
      </c>
      <c r="K55" s="66">
        <f t="shared" si="28"/>
        <v>38585.221571140821</v>
      </c>
      <c r="L55" s="66">
        <f t="shared" si="28"/>
        <v>44216.710894486758</v>
      </c>
      <c r="M55" s="66">
        <f t="shared" si="28"/>
        <v>60248.983657281089</v>
      </c>
      <c r="N55"/>
      <c r="O55"/>
      <c r="R55" t="s">
        <v>322</v>
      </c>
      <c r="W55" s="66">
        <f>W12*(1-W18)</f>
        <v>31138.808933753942</v>
      </c>
      <c r="X55" s="66">
        <f>X12*(1-X18)</f>
        <v>34525.378644815108</v>
      </c>
      <c r="Y55" s="66">
        <f>Y12*(1-Y18)</f>
        <v>65960.51713800781</v>
      </c>
      <c r="Z55" s="66"/>
      <c r="AA55" s="66"/>
      <c r="AC55" t="s">
        <v>322</v>
      </c>
      <c r="AH55" s="66">
        <f>AH12*(1-AH18)</f>
        <v>12068.5509239364</v>
      </c>
      <c r="AI55" s="66">
        <f>AI12*(1-AI18)</f>
        <v>20189.243986112258</v>
      </c>
      <c r="AJ55" s="66">
        <f>AJ12*(1-AJ18)</f>
        <v>21755.024400471761</v>
      </c>
      <c r="AM55" s="29" t="s">
        <v>312</v>
      </c>
      <c r="AS55" s="29">
        <v>2019</v>
      </c>
      <c r="AT55" s="29">
        <v>2020</v>
      </c>
      <c r="AU55" s="29">
        <v>2021</v>
      </c>
    </row>
    <row r="56" spans="1:47" s="29" customFormat="1" x14ac:dyDescent="0.15">
      <c r="A56"/>
      <c r="C56" t="s">
        <v>320</v>
      </c>
      <c r="D56"/>
      <c r="E56"/>
      <c r="F56"/>
      <c r="H56" s="66">
        <f t="shared" ref="H56:M56" si="29">H42+H38</f>
        <v>53461</v>
      </c>
      <c r="I56" s="66">
        <f t="shared" si="29"/>
        <v>86194</v>
      </c>
      <c r="J56" s="66">
        <f t="shared" si="29"/>
        <v>81808</v>
      </c>
      <c r="K56" s="66">
        <f t="shared" si="29"/>
        <v>78366</v>
      </c>
      <c r="L56" s="66">
        <f t="shared" si="29"/>
        <v>70998</v>
      </c>
      <c r="M56" s="66">
        <f t="shared" si="29"/>
        <v>67775</v>
      </c>
      <c r="N56"/>
      <c r="O56"/>
      <c r="R56" t="s">
        <v>320</v>
      </c>
      <c r="S56"/>
      <c r="T56"/>
      <c r="U56"/>
      <c r="W56" s="66">
        <f>W42+W38</f>
        <v>15967</v>
      </c>
      <c r="X56" s="66">
        <f>X42+X38</f>
        <v>26772</v>
      </c>
      <c r="Y56" s="66">
        <f>Y42+Y38</f>
        <v>28395</v>
      </c>
      <c r="Z56" s="66"/>
      <c r="AA56" s="66"/>
      <c r="AC56" t="s">
        <v>320</v>
      </c>
      <c r="AD56"/>
      <c r="AE56"/>
      <c r="AF56"/>
      <c r="AH56" s="66">
        <f>AH42+AH38</f>
        <v>63205</v>
      </c>
      <c r="AI56" s="66">
        <f>AI42+AI38</f>
        <v>84389</v>
      </c>
      <c r="AJ56" s="66">
        <f>AJ42+AJ38</f>
        <v>116395</v>
      </c>
      <c r="AN56" t="s">
        <v>80</v>
      </c>
    </row>
    <row r="57" spans="1:47" s="29" customFormat="1" x14ac:dyDescent="0.15">
      <c r="A57"/>
      <c r="C57" t="s">
        <v>321</v>
      </c>
      <c r="D57"/>
      <c r="E57"/>
      <c r="F57"/>
      <c r="H57" s="66">
        <f t="shared" ref="H57:M57" si="30">H38+H42+H46</f>
        <v>125458</v>
      </c>
      <c r="I57" s="66">
        <f t="shared" si="30"/>
        <v>158588</v>
      </c>
      <c r="J57" s="66">
        <f t="shared" si="30"/>
        <v>164526</v>
      </c>
      <c r="K57" s="66">
        <f t="shared" si="30"/>
        <v>180696</v>
      </c>
      <c r="L57" s="66">
        <f t="shared" si="30"/>
        <v>189302</v>
      </c>
      <c r="M57" s="66">
        <f t="shared" si="30"/>
        <v>209763</v>
      </c>
      <c r="N57"/>
      <c r="O57"/>
      <c r="R57" t="s">
        <v>321</v>
      </c>
      <c r="S57"/>
      <c r="T57"/>
      <c r="U57"/>
      <c r="W57" s="66">
        <f>W38+W42+W46</f>
        <v>217409</v>
      </c>
      <c r="X57" s="66">
        <f>X38+X42+X46</f>
        <v>249316</v>
      </c>
      <c r="Y57" s="66">
        <f>Y38+Y42+Y46</f>
        <v>280029</v>
      </c>
      <c r="Z57" s="66"/>
      <c r="AA57" s="66"/>
      <c r="AC57" t="s">
        <v>321</v>
      </c>
      <c r="AD57"/>
      <c r="AE57"/>
      <c r="AF57"/>
      <c r="AH57" s="66">
        <f>AH38+AH42+AH46</f>
        <v>125265</v>
      </c>
      <c r="AI57" s="66">
        <f>AI38+AI42+AI46</f>
        <v>177793</v>
      </c>
      <c r="AJ57" s="66">
        <f>AJ38+AJ42+AJ46</f>
        <v>254640</v>
      </c>
      <c r="AO57" t="s">
        <v>327</v>
      </c>
      <c r="AS57" s="17">
        <f>K86</f>
        <v>0.46146709595089147</v>
      </c>
      <c r="AT57" s="17">
        <f t="shared" ref="AT57:AU57" si="31">L86</f>
        <v>0.48655563248149669</v>
      </c>
      <c r="AU57" s="17">
        <f t="shared" si="31"/>
        <v>0.52933599962210076</v>
      </c>
    </row>
    <row r="58" spans="1:47" s="29" customFormat="1" x14ac:dyDescent="0.15">
      <c r="A58"/>
      <c r="C58" t="s">
        <v>367</v>
      </c>
      <c r="D58"/>
      <c r="E58"/>
      <c r="F58"/>
      <c r="G58" s="66"/>
      <c r="H58" s="66">
        <v>399535.345703125</v>
      </c>
      <c r="I58" s="66">
        <v>531312.44235229492</v>
      </c>
      <c r="J58" s="66">
        <v>757028.97468566895</v>
      </c>
      <c r="K58" s="66">
        <v>1023856.3313140869</v>
      </c>
      <c r="L58" s="66">
        <v>1540774.1684112549</v>
      </c>
      <c r="M58" s="66">
        <v>2036897.054107666</v>
      </c>
      <c r="N58"/>
      <c r="O58"/>
      <c r="R58" t="s">
        <v>367</v>
      </c>
      <c r="S58"/>
      <c r="T58"/>
      <c r="U58"/>
      <c r="W58" s="66">
        <v>457349.09000097658</v>
      </c>
      <c r="X58" s="66">
        <v>575753.6117247314</v>
      </c>
      <c r="Y58" s="66">
        <v>916454.95904663089</v>
      </c>
      <c r="Z58" s="66"/>
      <c r="AA58" s="66"/>
      <c r="AC58" t="s">
        <v>367</v>
      </c>
      <c r="AD58"/>
      <c r="AE58"/>
      <c r="AF58"/>
      <c r="AH58" s="66">
        <v>920224.30297851562</v>
      </c>
      <c r="AI58" s="66">
        <v>1638235.7556152344</v>
      </c>
      <c r="AJ58" s="66">
        <v>1697179.1047363281</v>
      </c>
      <c r="AO58" t="s">
        <v>326</v>
      </c>
      <c r="AS58" s="17">
        <f>W86</f>
        <v>0.6363541648237373</v>
      </c>
      <c r="AT58" s="17">
        <f t="shared" ref="AT58:AU58" si="32">X86</f>
        <v>0.61299525628646989</v>
      </c>
      <c r="AU58" s="17">
        <f t="shared" si="32"/>
        <v>0.75900265583318482</v>
      </c>
    </row>
    <row r="59" spans="1:47" s="29" customFormat="1" x14ac:dyDescent="0.15">
      <c r="A59"/>
      <c r="C59" t="s">
        <v>56</v>
      </c>
      <c r="D59"/>
      <c r="E59"/>
      <c r="F59"/>
      <c r="H59" s="66">
        <f>H56-H24+H58</f>
        <v>339756.345703125</v>
      </c>
      <c r="I59" s="66">
        <f t="shared" ref="I59:M59" si="33">I56-I24+I58</f>
        <v>484525.44235229492</v>
      </c>
      <c r="J59" s="66">
        <f t="shared" si="33"/>
        <v>705068.97468566895</v>
      </c>
      <c r="K59" s="66">
        <f t="shared" si="33"/>
        <v>968403.33131408691</v>
      </c>
      <c r="L59" s="66">
        <f t="shared" si="33"/>
        <v>1475245.1684112549</v>
      </c>
      <c r="M59" s="66">
        <f t="shared" si="33"/>
        <v>1974338.054107666</v>
      </c>
      <c r="N59"/>
      <c r="O59"/>
      <c r="R59" t="s">
        <v>56</v>
      </c>
      <c r="S59"/>
      <c r="T59"/>
      <c r="U59"/>
      <c r="W59" s="66">
        <f t="shared" ref="W59" si="34">W56-W24+W58</f>
        <v>353641.09000097658</v>
      </c>
      <c r="X59" s="66">
        <f t="shared" ref="X59" si="35">X56-X24+X58</f>
        <v>465831.6117247314</v>
      </c>
      <c r="Y59" s="66">
        <f t="shared" ref="Y59" si="36">Y56-Y24+Y58</f>
        <v>805200.95904663089</v>
      </c>
      <c r="Z59" s="66"/>
      <c r="AA59" s="66"/>
      <c r="AC59" t="s">
        <v>56</v>
      </c>
      <c r="AD59"/>
      <c r="AE59"/>
      <c r="AF59"/>
      <c r="AH59" s="66">
        <f t="shared" ref="AH59" si="37">AH56-AH24+AH58</f>
        <v>928408.30297851562</v>
      </c>
      <c r="AI59" s="66">
        <f t="shared" ref="AI59" si="38">AI56-AI24+AI58</f>
        <v>1638228.7556152344</v>
      </c>
      <c r="AJ59" s="66">
        <f t="shared" ref="AJ59" si="39">AJ56-AJ24+AJ58</f>
        <v>1717525.1047363281</v>
      </c>
      <c r="AO59" t="s">
        <v>328</v>
      </c>
      <c r="AS59" s="17">
        <f>AH86</f>
        <v>1.4463773795037844</v>
      </c>
      <c r="AT59" s="17">
        <f t="shared" ref="AT59:AU59" si="40">AI86</f>
        <v>1.4130073950988484</v>
      </c>
      <c r="AU59" s="17">
        <f t="shared" si="40"/>
        <v>1.2668036411484285</v>
      </c>
    </row>
    <row r="60" spans="1:47" s="29" customFormat="1" x14ac:dyDescent="0.15">
      <c r="A60"/>
      <c r="C60"/>
      <c r="D60"/>
      <c r="E60"/>
      <c r="F60"/>
      <c r="N60"/>
      <c r="O60"/>
      <c r="R60"/>
      <c r="S60"/>
      <c r="T60"/>
      <c r="U60"/>
      <c r="AC60"/>
      <c r="AD60"/>
      <c r="AE60"/>
      <c r="AF60"/>
      <c r="AN60" t="s">
        <v>335</v>
      </c>
      <c r="AS60" s="17"/>
      <c r="AT60" s="17"/>
      <c r="AU60" s="17"/>
    </row>
    <row r="61" spans="1:47" s="29" customFormat="1" x14ac:dyDescent="0.15">
      <c r="A61"/>
      <c r="B61" s="29" t="s">
        <v>173</v>
      </c>
      <c r="C61"/>
      <c r="D61"/>
      <c r="E61"/>
      <c r="F61"/>
      <c r="G61"/>
      <c r="H61"/>
      <c r="I61"/>
      <c r="J61"/>
      <c r="K61"/>
      <c r="L61"/>
      <c r="M61"/>
      <c r="N61"/>
      <c r="O61"/>
      <c r="Q61" s="29" t="s">
        <v>173</v>
      </c>
      <c r="R61"/>
      <c r="S61"/>
      <c r="T61"/>
      <c r="U61"/>
      <c r="V61"/>
      <c r="W61"/>
      <c r="X61"/>
      <c r="Y61"/>
      <c r="Z61"/>
      <c r="AA61"/>
      <c r="AB61" s="29" t="s">
        <v>173</v>
      </c>
      <c r="AC61"/>
      <c r="AD61"/>
      <c r="AE61"/>
      <c r="AF61"/>
      <c r="AG61"/>
      <c r="AH61"/>
      <c r="AI61"/>
      <c r="AJ61"/>
      <c r="AO61" t="s">
        <v>327</v>
      </c>
      <c r="AS61" s="17">
        <f>K91</f>
        <v>3.8170678071492485</v>
      </c>
      <c r="AT61" s="17">
        <f t="shared" ref="AT61:AU61" si="41">L91</f>
        <v>3.5475269137272409</v>
      </c>
      <c r="AU61" s="17">
        <f t="shared" si="41"/>
        <v>3.2366318140681263</v>
      </c>
    </row>
    <row r="62" spans="1:47" s="29" customFormat="1" x14ac:dyDescent="0.15">
      <c r="A62"/>
      <c r="B62"/>
      <c r="C62" t="s">
        <v>296</v>
      </c>
      <c r="D62"/>
      <c r="E62"/>
      <c r="F62"/>
      <c r="G62"/>
      <c r="H62" s="11"/>
      <c r="I62" s="11">
        <f>I16/AVERAGE(H46:I46)</f>
        <v>0.29370251608479753</v>
      </c>
      <c r="J62" s="11">
        <f>J16/AVERAGE(I46:J46)</f>
        <v>0.21366496467068957</v>
      </c>
      <c r="K62" s="11">
        <f>K16/AVERAGE(J46:K46)</f>
        <v>0.42410617785655613</v>
      </c>
      <c r="L62" s="11">
        <f>L16/AVERAGE(K46:L46)</f>
        <v>0.40139779000516695</v>
      </c>
      <c r="M62" s="11">
        <f>M16/AVERAGE(L46:M46)</f>
        <v>0.47078665498747563</v>
      </c>
      <c r="N62"/>
      <c r="O62"/>
      <c r="Q62"/>
      <c r="R62" t="s">
        <v>296</v>
      </c>
      <c r="S62"/>
      <c r="T62"/>
      <c r="U62"/>
      <c r="V62"/>
      <c r="W62" s="11">
        <f>W16/AVERAGE(V46:W46)</f>
        <v>0.18119608515577598</v>
      </c>
      <c r="X62" s="11">
        <f>X16/AVERAGE(W46:X46)</f>
        <v>0.18995438528630662</v>
      </c>
      <c r="Y62" s="11">
        <f>Y16/AVERAGE(X46:Y46)</f>
        <v>0.32069391663046365</v>
      </c>
      <c r="Z62" s="11"/>
      <c r="AA62" s="11"/>
      <c r="AB62"/>
      <c r="AC62" t="s">
        <v>296</v>
      </c>
      <c r="AD62"/>
      <c r="AE62"/>
      <c r="AF62"/>
      <c r="AG62"/>
      <c r="AH62" s="11">
        <f>AH16/AVERAGE(AG46:AH46)</f>
        <v>0.21945099376000152</v>
      </c>
      <c r="AI62" s="11">
        <f>AI16/AVERAGE(AH46:AI46)</f>
        <v>0.27441722842587352</v>
      </c>
      <c r="AJ62" s="11">
        <f>AJ16/AVERAGE(AI46:AJ46)</f>
        <v>0.2880564992726064</v>
      </c>
      <c r="AO62" t="s">
        <v>326</v>
      </c>
      <c r="AS62" s="17">
        <f>W91</f>
        <v>2.2432469890371847</v>
      </c>
      <c r="AT62" s="17">
        <f t="shared" ref="AT62:AU62" si="42">X91</f>
        <v>2.0107961023867098</v>
      </c>
      <c r="AU62" s="17">
        <f t="shared" si="42"/>
        <v>2.4830447625977632</v>
      </c>
    </row>
    <row r="63" spans="1:47" s="29" customFormat="1" x14ac:dyDescent="0.15">
      <c r="A63"/>
      <c r="B63"/>
      <c r="C63" t="s">
        <v>298</v>
      </c>
      <c r="D63"/>
      <c r="E63"/>
      <c r="F63"/>
      <c r="G63"/>
      <c r="H63" s="11"/>
      <c r="I63" s="11">
        <f>I16/AVERAGE(H33:I33)</f>
        <v>9.7589712670922368E-2</v>
      </c>
      <c r="J63" s="11">
        <f>J16/AVERAGE(I33:J33)</f>
        <v>6.6292750643084888E-2</v>
      </c>
      <c r="K63" s="11">
        <f>K16/AVERAGE(J33:K33)</f>
        <v>0.14389333411562805</v>
      </c>
      <c r="L63" s="11">
        <f>L16/AVERAGE(K33:L33)</f>
        <v>0.15064972179081323</v>
      </c>
      <c r="M63" s="11">
        <f>M16/AVERAGE(L33:M33)</f>
        <v>0.19295218000598341</v>
      </c>
      <c r="N63"/>
      <c r="O63"/>
      <c r="Q63"/>
      <c r="R63" t="s">
        <v>298</v>
      </c>
      <c r="S63"/>
      <c r="T63"/>
      <c r="U63"/>
      <c r="V63"/>
      <c r="W63" s="11">
        <f>W16/AVERAGE(V33:W33)</f>
        <v>0.13502234121812223</v>
      </c>
      <c r="X63" s="11">
        <f>X16/AVERAGE(W33:X33)</f>
        <v>0.13523865496830528</v>
      </c>
      <c r="Y63" s="11">
        <f>Y16/AVERAGE(X33:Y33)</f>
        <v>0.22399441435416706</v>
      </c>
      <c r="Z63" s="11"/>
      <c r="AA63" s="11"/>
      <c r="AB63"/>
      <c r="AC63" t="s">
        <v>298</v>
      </c>
      <c r="AD63"/>
      <c r="AE63"/>
      <c r="AF63"/>
      <c r="AG63"/>
      <c r="AH63" s="11">
        <f>AH16/AVERAGE(AG33:AH33)</f>
        <v>5.9747973683667785E-2</v>
      </c>
      <c r="AI63" s="11">
        <f>AI16/AVERAGE(AH33:AI33)</f>
        <v>7.8072186852059591E-2</v>
      </c>
      <c r="AJ63" s="11">
        <f>AJ16/AVERAGE(AI33:AJ33)</f>
        <v>8.9960956880001719E-2</v>
      </c>
      <c r="AO63" t="s">
        <v>328</v>
      </c>
      <c r="AS63" s="17">
        <f>AH91</f>
        <v>3.5143664300971542</v>
      </c>
      <c r="AT63" s="17">
        <f t="shared" ref="AT63:AU63" si="43">AI91</f>
        <v>3.1069923907401225</v>
      </c>
      <c r="AU63" s="17">
        <f t="shared" si="43"/>
        <v>2.5601285998419749</v>
      </c>
    </row>
    <row r="64" spans="1:47" s="29" customFormat="1" x14ac:dyDescent="0.15">
      <c r="A64"/>
      <c r="B64"/>
      <c r="C64"/>
      <c r="D64" t="s">
        <v>300</v>
      </c>
      <c r="E64"/>
      <c r="F64"/>
      <c r="G64"/>
      <c r="H64" s="11"/>
      <c r="I64" s="11">
        <f>I55/AVERAGE(H33:I33)</f>
        <v>9.4120174741501278E-2</v>
      </c>
      <c r="J64" s="11">
        <f>J55/AVERAGE(I33:J33)</f>
        <v>0.1107979053235027</v>
      </c>
      <c r="K64" s="11">
        <f>K55/AVERAGE(J33:K33)</f>
        <v>0.1414922573766999</v>
      </c>
      <c r="L64" s="11">
        <f>L55/AVERAGE(K33:L33)</f>
        <v>0.15043100189153927</v>
      </c>
      <c r="M64" s="11">
        <f>M55/AVERAGE(L33:M33)</f>
        <v>0.18973368705941232</v>
      </c>
      <c r="N64"/>
      <c r="O64"/>
      <c r="Q64"/>
      <c r="R64"/>
      <c r="S64" t="s">
        <v>300</v>
      </c>
      <c r="T64"/>
      <c r="U64"/>
      <c r="V64"/>
      <c r="W64" s="11">
        <f>W55/AVERAGE(V33:W33)</f>
        <v>0.12242479937626992</v>
      </c>
      <c r="X64" s="11">
        <f>X55/AVERAGE(W33:X33)</f>
        <v>0.11594938464318075</v>
      </c>
      <c r="Y64" s="11">
        <f>Y55/AVERAGE(X33:Y33)</f>
        <v>0.19432072135554376</v>
      </c>
      <c r="Z64" s="11"/>
      <c r="AA64" s="11"/>
      <c r="AB64"/>
      <c r="AC64"/>
      <c r="AD64" t="s">
        <v>300</v>
      </c>
      <c r="AE64"/>
      <c r="AF64"/>
      <c r="AG64"/>
      <c r="AH64" s="11">
        <f>AH55/AVERAGE(AG33:AH33)</f>
        <v>6.2225704435912722E-2</v>
      </c>
      <c r="AI64" s="11">
        <f>AI55/AVERAGE(AH33:AI33)</f>
        <v>7.3893320935988785E-2</v>
      </c>
      <c r="AJ64" s="11">
        <f>AJ55/AVERAGE(AI33:AJ33)</f>
        <v>5.8659117971892626E-2</v>
      </c>
      <c r="AO64"/>
      <c r="AS64" s="17"/>
      <c r="AT64" s="17"/>
      <c r="AU64" s="17"/>
    </row>
    <row r="65" spans="1:47" x14ac:dyDescent="0.15">
      <c r="B65" s="29"/>
      <c r="C65" t="s">
        <v>323</v>
      </c>
      <c r="G65" s="29"/>
      <c r="H65" s="11"/>
      <c r="I65" s="11">
        <f>I55/AVERAGE(H57:I57)</f>
        <v>0.14399181264519953</v>
      </c>
      <c r="J65" s="11">
        <f>J55/AVERAGE(I57:J57)</f>
        <v>0.17143064057886689</v>
      </c>
      <c r="K65" s="11">
        <f>K55/AVERAGE(J57:K57)</f>
        <v>0.223538601660038</v>
      </c>
      <c r="L65" s="11">
        <f>L55/AVERAGE(K57:L57)</f>
        <v>0.23901054002717181</v>
      </c>
      <c r="M65" s="11">
        <f>M55/AVERAGE(L57:M57)</f>
        <v>0.30195072811337043</v>
      </c>
      <c r="P65" s="29"/>
      <c r="Q65" s="29"/>
      <c r="R65" t="s">
        <v>323</v>
      </c>
      <c r="V65" s="29"/>
      <c r="W65" s="11">
        <f>W55/AVERAGE(V57:W57)</f>
        <v>0.14322686242866645</v>
      </c>
      <c r="X65" s="11">
        <f>X55/AVERAGE(W57:X57)</f>
        <v>0.14794741505089767</v>
      </c>
      <c r="Y65" s="11">
        <f>Y55/AVERAGE(X57:Y57)</f>
        <v>0.24921560471151258</v>
      </c>
      <c r="Z65" s="11"/>
      <c r="AA65" s="11"/>
      <c r="AB65" s="29"/>
      <c r="AC65" t="s">
        <v>323</v>
      </c>
      <c r="AG65" s="29"/>
      <c r="AH65" s="11">
        <f>AH55/AVERAGE(AG57:AH57)</f>
        <v>9.6344157777003947E-2</v>
      </c>
      <c r="AI65" s="11">
        <f>AI55/AVERAGE(AH57:AI57)</f>
        <v>0.13323683246185389</v>
      </c>
      <c r="AJ65" s="11">
        <f>AJ55/AVERAGE(AI57:AJ57)</f>
        <v>0.10061685579255866</v>
      </c>
      <c r="AK65" s="29"/>
      <c r="AS65" s="17"/>
      <c r="AT65" s="17"/>
      <c r="AU65" s="17"/>
    </row>
    <row r="66" spans="1:47" x14ac:dyDescent="0.15">
      <c r="B66" s="29"/>
      <c r="C66" t="s">
        <v>336</v>
      </c>
      <c r="G66" s="29"/>
      <c r="H66" s="11">
        <v>0.19134185325844455</v>
      </c>
      <c r="I66" s="11">
        <v>0.38027218301434229</v>
      </c>
      <c r="J66" s="11">
        <v>0.45786122765964232</v>
      </c>
      <c r="K66" s="11">
        <v>0.37995420441606376</v>
      </c>
      <c r="L66" s="11">
        <v>0.53847328556370488</v>
      </c>
      <c r="M66" s="11">
        <v>0.34386965041269746</v>
      </c>
      <c r="P66" s="29"/>
      <c r="Q66" s="29"/>
      <c r="R66" t="s">
        <v>336</v>
      </c>
      <c r="V66" s="29"/>
      <c r="W66" s="11">
        <v>0.29104590678629472</v>
      </c>
      <c r="X66" s="11">
        <v>0.31028705096838882</v>
      </c>
      <c r="Y66" s="11">
        <v>0.65170565685310167</v>
      </c>
      <c r="Z66" s="11"/>
      <c r="AA66" s="11"/>
      <c r="AB66" s="29"/>
      <c r="AC66" t="s">
        <v>336</v>
      </c>
      <c r="AG66" s="29"/>
      <c r="AH66" s="11">
        <v>0.23027755834168384</v>
      </c>
      <c r="AI66" s="11">
        <v>0.76256056764798785</v>
      </c>
      <c r="AJ66" s="11">
        <v>2.3767828019089388E-2</v>
      </c>
      <c r="AK66" s="29"/>
      <c r="AS66" s="17"/>
      <c r="AT66" s="17"/>
      <c r="AU66" s="17"/>
    </row>
    <row r="67" spans="1:47" x14ac:dyDescent="0.15">
      <c r="B67" s="29"/>
      <c r="G67" s="29"/>
      <c r="H67" s="11"/>
      <c r="I67" s="11"/>
      <c r="J67" s="11"/>
      <c r="K67" s="11"/>
      <c r="L67" s="11"/>
      <c r="M67" s="11"/>
      <c r="Q67" s="29"/>
      <c r="V67" s="29"/>
      <c r="W67" s="11"/>
      <c r="X67" s="11"/>
      <c r="Y67" s="11"/>
      <c r="Z67" s="11"/>
      <c r="AA67" s="11"/>
      <c r="AB67" s="29"/>
      <c r="AG67" s="29"/>
      <c r="AH67" s="11"/>
      <c r="AI67" s="11"/>
      <c r="AJ67" s="11"/>
      <c r="AS67" s="17"/>
      <c r="AT67" s="17"/>
      <c r="AU67" s="17"/>
    </row>
    <row r="68" spans="1:47" x14ac:dyDescent="0.15">
      <c r="B68" s="29" t="s">
        <v>303</v>
      </c>
      <c r="G68" s="29"/>
      <c r="H68" s="11"/>
      <c r="I68" s="11"/>
      <c r="J68" s="11"/>
      <c r="K68" s="11"/>
      <c r="L68" s="11"/>
      <c r="M68" s="11"/>
      <c r="Q68" s="29" t="s">
        <v>303</v>
      </c>
      <c r="V68" s="29"/>
      <c r="W68" s="11"/>
      <c r="X68" s="11"/>
      <c r="Y68" s="11"/>
      <c r="Z68" s="11"/>
      <c r="AA68" s="11"/>
      <c r="AB68" s="29" t="s">
        <v>303</v>
      </c>
      <c r="AG68" s="29"/>
      <c r="AH68" s="11"/>
      <c r="AI68" s="11"/>
      <c r="AJ68" s="11"/>
      <c r="AS68" s="17"/>
      <c r="AT68" s="17"/>
      <c r="AU68" s="17"/>
    </row>
    <row r="69" spans="1:47" x14ac:dyDescent="0.15">
      <c r="A69" s="29"/>
      <c r="B69" s="29"/>
      <c r="C69" t="s">
        <v>38</v>
      </c>
      <c r="G69" s="11">
        <f t="shared" ref="G69:M69" si="44">G7/G$6</f>
        <v>0.28938875828168414</v>
      </c>
      <c r="H69" s="11">
        <f t="shared" si="44"/>
        <v>0.30658696671354901</v>
      </c>
      <c r="I69" s="11">
        <f t="shared" si="44"/>
        <v>0.28330183435241801</v>
      </c>
      <c r="J69" s="11">
        <f t="shared" si="44"/>
        <v>0.25454874954693729</v>
      </c>
      <c r="K69" s="11">
        <f t="shared" si="44"/>
        <v>0.24815047320868067</v>
      </c>
      <c r="L69" s="11">
        <f t="shared" si="44"/>
        <v>0.23290563926860819</v>
      </c>
      <c r="M69" s="11">
        <f t="shared" si="44"/>
        <v>0.24121888534577127</v>
      </c>
      <c r="N69" s="29"/>
      <c r="O69" s="29"/>
      <c r="Q69" s="29"/>
      <c r="R69" t="s">
        <v>38</v>
      </c>
      <c r="V69" s="11">
        <f>V7/V$6</f>
        <v>0.43523925770543564</v>
      </c>
      <c r="W69" s="11">
        <f>W7/W$6</f>
        <v>0.44419456680897335</v>
      </c>
      <c r="X69" s="11">
        <f>X7/X$6</f>
        <v>0.46421625293792151</v>
      </c>
      <c r="Y69" s="11">
        <f>Y7/Y$6</f>
        <v>0.43060197099019165</v>
      </c>
      <c r="AB69" s="29"/>
      <c r="AC69" t="s">
        <v>38</v>
      </c>
      <c r="AG69" s="11">
        <f>AG7/AG$6</f>
        <v>0.86745932576743223</v>
      </c>
      <c r="AH69" s="11">
        <f>AH7/AH$6</f>
        <v>0.86160443744162674</v>
      </c>
      <c r="AI69" s="11">
        <f>AI7/AI$6</f>
        <v>0.86660242861287251</v>
      </c>
      <c r="AJ69" s="11">
        <f>AJ7/AJ$6</f>
        <v>0.8588507988131675</v>
      </c>
      <c r="AS69" s="17"/>
      <c r="AT69" s="17"/>
      <c r="AU69" s="17"/>
    </row>
    <row r="70" spans="1:47" x14ac:dyDescent="0.15">
      <c r="A70" s="29"/>
      <c r="B70" s="29"/>
      <c r="C70" t="s">
        <v>51</v>
      </c>
      <c r="G70" s="11">
        <f t="shared" ref="G70:M70" si="45">G9/G$6</f>
        <v>0.45288523188715535</v>
      </c>
      <c r="H70" s="11">
        <f t="shared" si="45"/>
        <v>0.37925457102672294</v>
      </c>
      <c r="I70" s="11">
        <f t="shared" si="45"/>
        <v>0.37090605892162315</v>
      </c>
      <c r="J70" s="11">
        <f t="shared" si="45"/>
        <v>0.3348042769119246</v>
      </c>
      <c r="K70" s="11">
        <f t="shared" si="45"/>
        <v>0.31764976995144745</v>
      </c>
      <c r="L70" s="11">
        <f t="shared" si="45"/>
        <v>0.30750620564276476</v>
      </c>
      <c r="M70" s="11">
        <f t="shared" si="45"/>
        <v>0.27330921898053401</v>
      </c>
      <c r="N70" s="29"/>
      <c r="O70" s="29"/>
      <c r="Q70" s="29"/>
      <c r="R70" t="s">
        <v>51</v>
      </c>
      <c r="V70" s="11">
        <f>V9/V$6</f>
        <v>0.26928277505317244</v>
      </c>
      <c r="W70" s="11">
        <f>W9/W$6</f>
        <v>0.26104524364099174</v>
      </c>
      <c r="X70" s="11">
        <f>X9/X$6</f>
        <v>0.234891276359114</v>
      </c>
      <c r="Y70" s="11">
        <f>Y9/Y$6</f>
        <v>0.21558627060554192</v>
      </c>
      <c r="AB70" s="29"/>
      <c r="AC70" t="s">
        <v>51</v>
      </c>
      <c r="AG70" s="11">
        <f>AG9/AG$6</f>
        <v>1.3332646304860297E-2</v>
      </c>
      <c r="AH70" s="11">
        <f>AH9/AH$6</f>
        <v>8.8870035148758391E-3</v>
      </c>
      <c r="AI70" s="11">
        <f>AI9/AI$6</f>
        <v>8.6773177504248008E-3</v>
      </c>
      <c r="AJ70" s="11">
        <f>AJ9/AJ$6</f>
        <v>1.5197244914031271E-2</v>
      </c>
      <c r="AS70" s="17"/>
      <c r="AT70" s="17"/>
      <c r="AU70" s="17"/>
    </row>
    <row r="71" spans="1:47" x14ac:dyDescent="0.15">
      <c r="A71" s="29"/>
      <c r="B71" s="29"/>
      <c r="C71" t="s">
        <v>60</v>
      </c>
      <c r="G71" s="11">
        <f t="shared" ref="G71:M71" si="46">G11/G$6</f>
        <v>6.3656764265868776E-2</v>
      </c>
      <c r="H71" s="11">
        <f t="shared" si="46"/>
        <v>7.7613689639006098E-2</v>
      </c>
      <c r="I71" s="11">
        <f t="shared" si="46"/>
        <v>9.7587548638132293E-2</v>
      </c>
      <c r="J71" s="11">
        <f t="shared" si="46"/>
        <v>9.2977528089887643E-2</v>
      </c>
      <c r="K71" s="11">
        <f t="shared" si="46"/>
        <v>9.2829954784930432E-2</v>
      </c>
      <c r="L71" s="11">
        <f t="shared" si="46"/>
        <v>8.9284340803412229E-2</v>
      </c>
      <c r="M71" s="11">
        <f t="shared" si="46"/>
        <v>6.9523106943981727E-2</v>
      </c>
      <c r="N71" s="29"/>
      <c r="O71" s="29"/>
      <c r="Q71" s="29"/>
      <c r="R71" t="s">
        <v>60</v>
      </c>
      <c r="V71" s="11">
        <f>V11/V$6</f>
        <v>6.6036149949933856E-2</v>
      </c>
      <c r="W71" s="11">
        <f>W11/W$6</f>
        <v>7.2786472009242723E-2</v>
      </c>
      <c r="X71" s="11">
        <f>X11/X$6</f>
        <v>7.5040952845332465E-2</v>
      </c>
      <c r="Y71" s="11">
        <f>Y11/Y$6</f>
        <v>4.8288871551834561E-2</v>
      </c>
      <c r="AB71" s="29"/>
      <c r="AC71" t="s">
        <v>60</v>
      </c>
      <c r="AG71" s="11">
        <f>AG11/AG$6</f>
        <v>6.5873148780309768E-2</v>
      </c>
      <c r="AH71" s="11">
        <f>AH11/AH$6</f>
        <v>7.7673052380918428E-2</v>
      </c>
      <c r="AI71" s="11">
        <f>AI11/AI$6</f>
        <v>6.5406253885366153E-2</v>
      </c>
      <c r="AJ71" s="11">
        <f>AJ11/AJ$6</f>
        <v>7.2997858763531723E-2</v>
      </c>
      <c r="AS71" s="17"/>
      <c r="AT71" s="17"/>
      <c r="AU71" s="17"/>
    </row>
    <row r="72" spans="1:47" x14ac:dyDescent="0.15">
      <c r="A72" s="29"/>
      <c r="B72" s="29"/>
      <c r="C72" t="s">
        <v>68</v>
      </c>
      <c r="G72" s="11">
        <f t="shared" ref="G72:M72" si="47">G13/G$6</f>
        <v>-3.6973712331694808E-3</v>
      </c>
      <c r="H72" s="11">
        <f t="shared" si="47"/>
        <v>5.0515705578996718E-3</v>
      </c>
      <c r="I72" s="11">
        <f t="shared" si="47"/>
        <v>-9.1495275152862696E-3</v>
      </c>
      <c r="J72" s="11">
        <f t="shared" si="47"/>
        <v>-1.2830735773831098E-2</v>
      </c>
      <c r="K72" s="11">
        <f t="shared" si="47"/>
        <v>-5.7929324634663831E-3</v>
      </c>
      <c r="L72" s="11">
        <f t="shared" si="47"/>
        <v>-5.3840506240604132E-4</v>
      </c>
      <c r="M72" s="11">
        <f t="shared" si="47"/>
        <v>-7.0558278996716009E-3</v>
      </c>
      <c r="N72" s="29"/>
      <c r="O72" s="29"/>
      <c r="Q72" s="29"/>
      <c r="R72" t="s">
        <v>68</v>
      </c>
      <c r="V72" s="11">
        <f>V13/V$6</f>
        <v>-2.5734729825535926E-2</v>
      </c>
      <c r="W72" s="11">
        <f>W13/W$6</f>
        <v>-2.2841149903927542E-2</v>
      </c>
      <c r="X72" s="11">
        <f>X13/X$6</f>
        <v>-3.7572523517068711E-2</v>
      </c>
      <c r="Y72" s="11">
        <f>Y13/Y$6</f>
        <v>-4.6654789490639934E-2</v>
      </c>
      <c r="AB72" s="29"/>
      <c r="AC72" t="s">
        <v>68</v>
      </c>
      <c r="AG72" s="11">
        <f>AG13/AG$6</f>
        <v>4.9423110779047352E-3</v>
      </c>
      <c r="AH72" s="11">
        <f>AH13/AH$6</f>
        <v>2.0640092399170119E-3</v>
      </c>
      <c r="AI72" s="11">
        <f>AI13/AI$6</f>
        <v>-3.3543661154627211E-3</v>
      </c>
      <c r="AJ72" s="11">
        <f>AJ13/AJ$6</f>
        <v>-2.8257510291131535E-2</v>
      </c>
      <c r="AS72" s="17"/>
      <c r="AT72" s="17"/>
      <c r="AU72" s="17"/>
    </row>
    <row r="73" spans="1:47" x14ac:dyDescent="0.15">
      <c r="A73" s="29"/>
      <c r="B73" s="29"/>
      <c r="C73" t="s">
        <v>79</v>
      </c>
      <c r="G73" s="11">
        <f t="shared" ref="G73:M73" si="48">G15/G$6</f>
        <v>6.747168198332977E-2</v>
      </c>
      <c r="H73" s="11">
        <f t="shared" si="48"/>
        <v>3.4610876699484296E-2</v>
      </c>
      <c r="I73" s="11">
        <f t="shared" si="48"/>
        <v>2.1623123957754307E-2</v>
      </c>
      <c r="J73" s="11">
        <f t="shared" si="48"/>
        <v>0.18034613990576295</v>
      </c>
      <c r="K73" s="11">
        <f t="shared" si="48"/>
        <v>3.5345629077501328E-2</v>
      </c>
      <c r="L73" s="11">
        <f t="shared" si="48"/>
        <v>6.1217354822920671E-2</v>
      </c>
      <c r="M73" s="11">
        <f t="shared" si="48"/>
        <v>5.8487220979486935E-2</v>
      </c>
      <c r="N73" s="29"/>
      <c r="O73" s="29"/>
      <c r="Q73" s="29"/>
      <c r="R73" t="s">
        <v>79</v>
      </c>
      <c r="V73" s="11">
        <f>V15/V$6</f>
        <v>3.0529385538558242E-2</v>
      </c>
      <c r="W73" s="11">
        <f>W15/W$6</f>
        <v>3.2633744601716329E-2</v>
      </c>
      <c r="X73" s="11">
        <f>X15/X$6</f>
        <v>4.2804626164896151E-2</v>
      </c>
      <c r="Y73" s="11">
        <f>Y15/Y$6</f>
        <v>5.7060903519292647E-2</v>
      </c>
      <c r="AB73" s="29"/>
      <c r="AC73" t="s">
        <v>79</v>
      </c>
      <c r="AG73" s="11">
        <f>AG15/AG$6</f>
        <v>5.1398317639026652E-3</v>
      </c>
      <c r="AH73" s="11">
        <f>AH15/AH$6</f>
        <v>8.4627943619395279E-3</v>
      </c>
      <c r="AI73" s="11">
        <f>AI15/AI$6</f>
        <v>7.4158688714824486E-3</v>
      </c>
      <c r="AJ73" s="11">
        <f>AJ15/AJ$6</f>
        <v>1.0197479045255437E-2</v>
      </c>
      <c r="AM73" s="29" t="s">
        <v>348</v>
      </c>
      <c r="AS73" s="29">
        <v>2019</v>
      </c>
      <c r="AT73" s="29">
        <v>2020</v>
      </c>
      <c r="AU73" s="29">
        <v>2021</v>
      </c>
    </row>
    <row r="74" spans="1:47" x14ac:dyDescent="0.15">
      <c r="A74" s="29"/>
      <c r="B74" s="29"/>
      <c r="G74" s="11"/>
      <c r="H74" s="11"/>
      <c r="I74" s="11"/>
      <c r="J74" s="11"/>
      <c r="K74" s="11"/>
      <c r="L74" s="11"/>
      <c r="M74" s="11"/>
      <c r="N74" s="29"/>
      <c r="O74" s="29"/>
      <c r="Q74" s="29"/>
      <c r="V74" s="11"/>
      <c r="W74" s="11"/>
      <c r="X74" s="11"/>
      <c r="Y74" s="11"/>
      <c r="AB74" s="29"/>
      <c r="AG74" s="11"/>
      <c r="AH74" s="11"/>
      <c r="AI74" s="11"/>
      <c r="AJ74" s="11"/>
      <c r="AN74" t="s">
        <v>345</v>
      </c>
      <c r="AS74" s="17"/>
      <c r="AT74" s="17"/>
      <c r="AU74" s="17"/>
    </row>
    <row r="75" spans="1:47" x14ac:dyDescent="0.15">
      <c r="A75" s="29"/>
      <c r="B75" s="29" t="s">
        <v>333</v>
      </c>
      <c r="G75" s="11"/>
      <c r="H75" s="11"/>
      <c r="I75" s="11"/>
      <c r="J75" s="11"/>
      <c r="K75" s="11"/>
      <c r="L75" s="11"/>
      <c r="M75" s="11"/>
      <c r="N75" s="29"/>
      <c r="O75" s="29"/>
      <c r="Q75" s="29" t="s">
        <v>333</v>
      </c>
      <c r="V75" s="11"/>
      <c r="W75" s="11"/>
      <c r="X75" s="11"/>
      <c r="Y75" s="11"/>
      <c r="Z75" s="11"/>
      <c r="AB75" s="29" t="s">
        <v>333</v>
      </c>
      <c r="AG75" s="11"/>
      <c r="AH75" s="11"/>
      <c r="AI75" s="11"/>
      <c r="AJ75" s="11"/>
      <c r="AO75" t="s">
        <v>327</v>
      </c>
      <c r="AS75" s="17">
        <f>K102</f>
        <v>2.5288389513108616</v>
      </c>
      <c r="AT75" s="17">
        <f t="shared" ref="AT75:AU75" si="49">L102</f>
        <v>2.5157654542940118</v>
      </c>
      <c r="AU75" s="17">
        <f t="shared" si="49"/>
        <v>2.0799936835218875</v>
      </c>
    </row>
    <row r="76" spans="1:47" x14ac:dyDescent="0.15">
      <c r="A76" s="29"/>
      <c r="B76" s="29"/>
      <c r="C76" t="s">
        <v>334</v>
      </c>
      <c r="G76" s="11"/>
      <c r="H76" s="11">
        <f t="shared" ref="H76:M76" si="50">H6/G6-1</f>
        <v>-8.8266723658901425E-2</v>
      </c>
      <c r="I76" s="11">
        <f t="shared" si="50"/>
        <v>5.4266291608063844E-2</v>
      </c>
      <c r="J76" s="11">
        <f t="shared" si="50"/>
        <v>0.22690383546414683</v>
      </c>
      <c r="K76" s="11">
        <f t="shared" si="50"/>
        <v>0.14029539688292858</v>
      </c>
      <c r="L76" s="11">
        <f t="shared" si="50"/>
        <v>0.13645574247276371</v>
      </c>
      <c r="M76" s="11">
        <f t="shared" si="50"/>
        <v>0.17531727441177503</v>
      </c>
      <c r="N76" s="29"/>
      <c r="O76" s="29"/>
      <c r="Q76" s="29"/>
      <c r="R76" t="s">
        <v>334</v>
      </c>
      <c r="V76" s="11"/>
      <c r="W76" s="11">
        <f>W6/V6-1</f>
        <v>0.18300089899794614</v>
      </c>
      <c r="X76" s="11">
        <f>X6/W6-1</f>
        <v>0.12770532012826141</v>
      </c>
      <c r="Y76" s="11">
        <f>Y6/X6-1</f>
        <v>0.41150076427049154</v>
      </c>
      <c r="Z76" s="11"/>
      <c r="AB76" s="29"/>
      <c r="AC76" t="s">
        <v>334</v>
      </c>
      <c r="AG76" s="11"/>
      <c r="AH76" s="11">
        <f>AH6/AG6-1</f>
        <v>0.20454125820676983</v>
      </c>
      <c r="AI76" s="11">
        <f>AI6/AH6-1</f>
        <v>0.37623430604373276</v>
      </c>
      <c r="AJ76" s="11">
        <f>AJ6/AI6-1</f>
        <v>0.21695366571345676</v>
      </c>
      <c r="AO76" t="s">
        <v>326</v>
      </c>
      <c r="AS76" s="17">
        <f>W102</f>
        <v>3.3740518785520002</v>
      </c>
      <c r="AT76" s="17">
        <f t="shared" ref="AT76:AU76" si="51">X102</f>
        <v>3.0667558151810534</v>
      </c>
      <c r="AU76" s="17">
        <f t="shared" si="51"/>
        <v>2.9281134248451459</v>
      </c>
    </row>
    <row r="77" spans="1:47" x14ac:dyDescent="0.15">
      <c r="A77" s="29"/>
      <c r="B77" s="29"/>
      <c r="C77" s="29"/>
      <c r="D77" s="29"/>
      <c r="E77" s="29"/>
      <c r="F77" s="29"/>
      <c r="G77" s="29"/>
      <c r="H77" s="65"/>
      <c r="I77" s="65"/>
      <c r="J77" s="65"/>
      <c r="K77" s="65"/>
      <c r="L77" s="65"/>
      <c r="M77" s="65"/>
      <c r="N77" s="29"/>
      <c r="O77" s="29"/>
      <c r="Q77" s="29"/>
      <c r="R77" s="29"/>
      <c r="S77" s="29"/>
      <c r="T77" s="29"/>
      <c r="U77" s="29"/>
      <c r="V77" s="29"/>
      <c r="W77" s="65"/>
      <c r="X77" s="65"/>
      <c r="Y77" s="65"/>
      <c r="AB77" s="29"/>
      <c r="AC77" s="29"/>
      <c r="AD77" s="29"/>
      <c r="AE77" s="29"/>
      <c r="AF77" s="29"/>
      <c r="AG77" s="29"/>
      <c r="AH77" s="65"/>
      <c r="AI77" s="65"/>
      <c r="AJ77" s="65"/>
      <c r="AO77" t="s">
        <v>328</v>
      </c>
      <c r="AS77" s="17">
        <f>AH102</f>
        <v>1.0970482394205803</v>
      </c>
      <c r="AT77" s="17">
        <f t="shared" ref="AT77:AU77" si="52">AI102</f>
        <v>1.0502274795268425</v>
      </c>
      <c r="AU77" s="17">
        <f t="shared" si="52"/>
        <v>1.1357597739445826</v>
      </c>
    </row>
    <row r="78" spans="1:47" x14ac:dyDescent="0.15">
      <c r="A78" s="29"/>
      <c r="B78" s="29" t="s">
        <v>304</v>
      </c>
      <c r="C78" s="29"/>
      <c r="D78" s="29"/>
      <c r="E78" s="29"/>
      <c r="F78" s="29"/>
      <c r="G78" s="29"/>
      <c r="H78" s="65"/>
      <c r="I78" s="65"/>
      <c r="J78" s="65"/>
      <c r="K78" s="65"/>
      <c r="L78" s="65"/>
      <c r="M78" s="65"/>
      <c r="N78" s="29"/>
      <c r="Q78" s="29" t="s">
        <v>304</v>
      </c>
      <c r="R78" s="29"/>
      <c r="S78" s="29"/>
      <c r="T78" s="29"/>
      <c r="U78" s="29"/>
      <c r="V78" s="29"/>
      <c r="W78" s="65"/>
      <c r="X78" s="65"/>
      <c r="Y78" s="65"/>
      <c r="AB78" s="29" t="s">
        <v>304</v>
      </c>
      <c r="AC78" s="29"/>
      <c r="AD78" s="29"/>
      <c r="AE78" s="29"/>
      <c r="AF78" s="29"/>
      <c r="AG78" s="29"/>
      <c r="AH78" s="65"/>
      <c r="AI78" s="65"/>
      <c r="AJ78" s="65"/>
      <c r="AN78" t="s">
        <v>344</v>
      </c>
      <c r="AS78" s="17"/>
      <c r="AT78" s="17"/>
      <c r="AU78" s="17"/>
    </row>
    <row r="79" spans="1:47" x14ac:dyDescent="0.15">
      <c r="A79" s="29"/>
      <c r="B79" s="29"/>
      <c r="C79" t="s">
        <v>45</v>
      </c>
      <c r="F79" s="29"/>
      <c r="G79" s="11">
        <f t="shared" ref="G79:M79" si="53">G8/G$6</f>
        <v>0.71061124171831591</v>
      </c>
      <c r="H79" s="11">
        <f t="shared" si="53"/>
        <v>0.69341303328645099</v>
      </c>
      <c r="I79" s="11">
        <f t="shared" si="53"/>
        <v>0.71669816564758204</v>
      </c>
      <c r="J79" s="11">
        <f t="shared" si="53"/>
        <v>0.74545125045306271</v>
      </c>
      <c r="K79" s="11">
        <f t="shared" si="53"/>
        <v>0.75184952679131933</v>
      </c>
      <c r="L79" s="11">
        <f t="shared" si="53"/>
        <v>0.76709436073139181</v>
      </c>
      <c r="M79" s="11">
        <f t="shared" si="53"/>
        <v>0.75878111465422871</v>
      </c>
      <c r="N79" s="29"/>
      <c r="O79" s="29"/>
      <c r="Q79" s="29"/>
      <c r="R79" t="s">
        <v>45</v>
      </c>
      <c r="U79" s="29"/>
      <c r="V79" s="11">
        <f>V8/V$6</f>
        <v>0.5647607422945643</v>
      </c>
      <c r="W79" s="11">
        <f>W8/W$6</f>
        <v>0.5558054331910266</v>
      </c>
      <c r="X79" s="11">
        <f>X8/X$6</f>
        <v>0.53578374706207854</v>
      </c>
      <c r="Y79" s="11">
        <f>Y8/Y$6</f>
        <v>0.5693980290098084</v>
      </c>
      <c r="AB79" s="29"/>
      <c r="AC79" t="s">
        <v>45</v>
      </c>
      <c r="AF79" s="29"/>
      <c r="AG79" s="11">
        <f>AG8/AG$6</f>
        <v>0.13254067423256771</v>
      </c>
      <c r="AH79" s="11">
        <f>AH8/AH$6</f>
        <v>0.13839556255837332</v>
      </c>
      <c r="AI79" s="11">
        <f>AI8/AI$6</f>
        <v>0.13339757138712752</v>
      </c>
      <c r="AJ79" s="11">
        <f>AJ8/AJ$6</f>
        <v>0.14114920118683247</v>
      </c>
      <c r="AO79" t="s">
        <v>327</v>
      </c>
      <c r="AS79" s="17">
        <f>K103</f>
        <v>2.3529674445404782</v>
      </c>
      <c r="AT79" s="17">
        <f t="shared" ref="AT79:AU79" si="54">L103</f>
        <v>2.3307702945650672</v>
      </c>
      <c r="AU79" s="17">
        <f t="shared" si="54"/>
        <v>1.8991957769832049</v>
      </c>
    </row>
    <row r="80" spans="1:47" x14ac:dyDescent="0.15">
      <c r="A80" s="29"/>
      <c r="B80" s="29"/>
      <c r="C80" t="s">
        <v>57</v>
      </c>
      <c r="F80" s="29"/>
      <c r="G80" s="11">
        <f t="shared" ref="G80:M80" si="55">G10/G$6</f>
        <v>0.25772600983116051</v>
      </c>
      <c r="H80" s="11">
        <f t="shared" si="55"/>
        <v>0.3141584622597281</v>
      </c>
      <c r="I80" s="11">
        <f t="shared" si="55"/>
        <v>0.34579210672595889</v>
      </c>
      <c r="J80" s="11">
        <f t="shared" si="55"/>
        <v>0.41064697354113811</v>
      </c>
      <c r="K80" s="11">
        <f t="shared" si="55"/>
        <v>0.43419975683987189</v>
      </c>
      <c r="L80" s="11">
        <f t="shared" si="55"/>
        <v>0.45958815508862705</v>
      </c>
      <c r="M80" s="11">
        <f t="shared" si="55"/>
        <v>0.48547189567369475</v>
      </c>
      <c r="N80" s="29"/>
      <c r="O80" s="29"/>
      <c r="Q80" s="29"/>
      <c r="R80" t="s">
        <v>57</v>
      </c>
      <c r="U80" s="29"/>
      <c r="V80" s="11">
        <f>V10/V$6</f>
        <v>0.29547796724139191</v>
      </c>
      <c r="W80" s="11">
        <f>W10/W$6</f>
        <v>0.29476018955003491</v>
      </c>
      <c r="X80" s="11">
        <f>X10/X$6</f>
        <v>0.30089247070296449</v>
      </c>
      <c r="Y80" s="11">
        <f>Y10/Y$6</f>
        <v>0.35381175840426649</v>
      </c>
      <c r="AB80" s="29"/>
      <c r="AC80" t="s">
        <v>57</v>
      </c>
      <c r="AF80" s="29"/>
      <c r="AG80" s="11">
        <f>AG10/AG$6</f>
        <v>0.11920802792770743</v>
      </c>
      <c r="AH80" s="11">
        <f>AH10/AH$6</f>
        <v>0.12950855904349748</v>
      </c>
      <c r="AI80" s="11">
        <f>AI10/AI$6</f>
        <v>0.12472025363670272</v>
      </c>
      <c r="AJ80" s="11">
        <f>AJ10/AJ$6</f>
        <v>0.1259519562728012</v>
      </c>
      <c r="AO80" t="s">
        <v>326</v>
      </c>
      <c r="AS80" s="17">
        <f>W103</f>
        <v>3.2543950819309613</v>
      </c>
      <c r="AT80" s="17">
        <f t="shared" ref="AT80:AU80" si="56">X103</f>
        <v>2.9573494739064645</v>
      </c>
      <c r="AU80" s="17">
        <f t="shared" si="56"/>
        <v>2.8001213932206555</v>
      </c>
    </row>
    <row r="81" spans="2:47" x14ac:dyDescent="0.15">
      <c r="B81" s="29"/>
      <c r="C81" t="s">
        <v>63</v>
      </c>
      <c r="G81" s="11">
        <f t="shared" ref="G81:M81" si="57">G12/G$6</f>
        <v>0.19406924556529173</v>
      </c>
      <c r="H81" s="11">
        <f t="shared" si="57"/>
        <v>0.23654477262072199</v>
      </c>
      <c r="I81" s="11">
        <f t="shared" si="57"/>
        <v>0.24820455808782657</v>
      </c>
      <c r="J81" s="11">
        <f t="shared" si="57"/>
        <v>0.31766944545125048</v>
      </c>
      <c r="K81" s="11">
        <f t="shared" si="57"/>
        <v>0.3413698020549415</v>
      </c>
      <c r="L81" s="11">
        <f t="shared" si="57"/>
        <v>0.37030381428521486</v>
      </c>
      <c r="M81" s="11">
        <f t="shared" si="57"/>
        <v>0.41594878872971303</v>
      </c>
      <c r="Q81" s="29"/>
      <c r="R81" t="s">
        <v>63</v>
      </c>
      <c r="V81" s="11">
        <f>V12/V$6</f>
        <v>0.22944181729145804</v>
      </c>
      <c r="W81" s="11">
        <f>W12/W$6</f>
        <v>0.22197371754079218</v>
      </c>
      <c r="X81" s="11">
        <f>X12/X$6</f>
        <v>0.22585151785763202</v>
      </c>
      <c r="Y81" s="11">
        <f>Y12/Y$6</f>
        <v>0.3055228868524319</v>
      </c>
      <c r="AB81" s="29"/>
      <c r="AC81" t="s">
        <v>63</v>
      </c>
      <c r="AG81" s="11">
        <f>AG12/AG$6</f>
        <v>5.3334879147397665E-2</v>
      </c>
      <c r="AH81" s="11">
        <f>AH12/AH$6</f>
        <v>5.1835506662579051E-2</v>
      </c>
      <c r="AI81" s="11">
        <f>AI12/AI$6</f>
        <v>5.9313999751336569E-2</v>
      </c>
      <c r="AJ81" s="11">
        <f>AJ12/AJ$6</f>
        <v>5.2954097509269465E-2</v>
      </c>
      <c r="AO81" t="s">
        <v>328</v>
      </c>
      <c r="AS81" s="17">
        <f>AH103</f>
        <v>0.86362911674941922</v>
      </c>
      <c r="AT81" s="17">
        <f t="shared" ref="AT81:AU81" si="58">AI103</f>
        <v>0.86195355461486722</v>
      </c>
      <c r="AU81" s="17">
        <f t="shared" si="58"/>
        <v>0.90633039517523517</v>
      </c>
    </row>
    <row r="82" spans="2:47" x14ac:dyDescent="0.15">
      <c r="B82" s="29"/>
      <c r="C82" t="s">
        <v>74</v>
      </c>
      <c r="G82" s="11">
        <f t="shared" ref="G82:M82" si="59">G14/G$6</f>
        <v>0.19776661679846122</v>
      </c>
      <c r="H82" s="11">
        <f t="shared" si="59"/>
        <v>0.23149320206282231</v>
      </c>
      <c r="I82" s="11">
        <f t="shared" si="59"/>
        <v>0.25735408560311285</v>
      </c>
      <c r="J82" s="11">
        <f t="shared" si="59"/>
        <v>0.33050018122508157</v>
      </c>
      <c r="K82" s="11">
        <f t="shared" si="59"/>
        <v>0.34716273451840785</v>
      </c>
      <c r="L82" s="11">
        <f t="shared" si="59"/>
        <v>0.37084221934762091</v>
      </c>
      <c r="M82" s="11">
        <f t="shared" si="59"/>
        <v>0.4230046166293846</v>
      </c>
      <c r="Q82" s="29"/>
      <c r="R82" t="s">
        <v>74</v>
      </c>
      <c r="V82" s="11">
        <f>V14/V$6</f>
        <v>0.255176547116994</v>
      </c>
      <c r="W82" s="11">
        <f>W14/W$6</f>
        <v>0.24481486744471972</v>
      </c>
      <c r="X82" s="11">
        <f>X14/X$6</f>
        <v>0.26342404137470071</v>
      </c>
      <c r="Y82" s="11">
        <f>Y14/Y$6</f>
        <v>0.35217767634307184</v>
      </c>
      <c r="AB82" s="29"/>
      <c r="AC82" t="s">
        <v>74</v>
      </c>
      <c r="AG82" s="11">
        <f>AG14/AG$6</f>
        <v>4.8392568069492929E-2</v>
      </c>
      <c r="AH82" s="11">
        <f>AH14/AH$6</f>
        <v>4.9771497422662035E-2</v>
      </c>
      <c r="AI82" s="11">
        <f>AI14/AI$6</f>
        <v>6.2668365866799289E-2</v>
      </c>
      <c r="AJ82" s="11">
        <f>AJ14/AJ$6</f>
        <v>8.1211607800401001E-2</v>
      </c>
      <c r="AS82" s="17"/>
      <c r="AT82" s="17"/>
      <c r="AU82" s="17"/>
    </row>
    <row r="83" spans="2:47" x14ac:dyDescent="0.15">
      <c r="B83" s="29"/>
      <c r="C83" t="s">
        <v>36</v>
      </c>
      <c r="G83" s="11">
        <f t="shared" ref="G83:M83" si="60">G16/G$6</f>
        <v>0.13029493481513144</v>
      </c>
      <c r="H83" s="11">
        <f t="shared" si="60"/>
        <v>0.19688232536333802</v>
      </c>
      <c r="I83" s="11">
        <f t="shared" si="60"/>
        <v>0.23573096164535853</v>
      </c>
      <c r="J83" s="11">
        <f t="shared" si="60"/>
        <v>0.15015404131931859</v>
      </c>
      <c r="K83" s="11">
        <f t="shared" si="60"/>
        <v>0.31181710544090652</v>
      </c>
      <c r="L83" s="11">
        <f t="shared" si="60"/>
        <v>0.30962486452470023</v>
      </c>
      <c r="M83" s="11">
        <f t="shared" si="60"/>
        <v>0.36451739564989766</v>
      </c>
      <c r="Q83" s="29"/>
      <c r="R83" t="s">
        <v>36</v>
      </c>
      <c r="V83" s="11">
        <f>V16/V$6</f>
        <v>0.22464716157843576</v>
      </c>
      <c r="W83" s="11">
        <f>W16/W$6</f>
        <v>0.21218112284300339</v>
      </c>
      <c r="X83" s="11">
        <f>X16/X$6</f>
        <v>0.22061941520980458</v>
      </c>
      <c r="Y83" s="11">
        <f>Y16/Y$6</f>
        <v>0.29511677282377918</v>
      </c>
      <c r="AB83" s="29"/>
      <c r="AC83" t="s">
        <v>36</v>
      </c>
      <c r="AG83" s="11">
        <f>AG16/AG$6</f>
        <v>4.3252736305590261E-2</v>
      </c>
      <c r="AH83" s="11">
        <f>AH16/AH$6</f>
        <v>4.1308703060722513E-2</v>
      </c>
      <c r="AI83" s="11">
        <f>AI16/AI$6</f>
        <v>5.5252496995316841E-2</v>
      </c>
      <c r="AJ83" s="11">
        <f>AJ16/AJ$6</f>
        <v>7.1014128755145567E-2</v>
      </c>
      <c r="AS83" s="17"/>
      <c r="AT83" s="17"/>
      <c r="AU83" s="17"/>
    </row>
    <row r="84" spans="2:47" x14ac:dyDescent="0.15">
      <c r="B84" s="29"/>
      <c r="G84" s="29"/>
      <c r="H84" s="11"/>
      <c r="I84" s="11"/>
      <c r="J84" s="11"/>
      <c r="K84" s="11"/>
      <c r="L84" s="11"/>
      <c r="M84" s="11"/>
      <c r="Q84" s="29"/>
      <c r="V84" s="29"/>
      <c r="W84" s="11"/>
      <c r="X84" s="11"/>
      <c r="Y84" s="11"/>
      <c r="AB84" s="29"/>
      <c r="AG84" s="29"/>
      <c r="AH84" s="11"/>
      <c r="AI84" s="11"/>
      <c r="AJ84" s="11"/>
      <c r="AS84" s="17"/>
      <c r="AT84" s="17"/>
      <c r="AU84" s="17"/>
    </row>
    <row r="85" spans="2:47" x14ac:dyDescent="0.15">
      <c r="B85" s="29" t="s">
        <v>301</v>
      </c>
      <c r="Q85" s="29" t="s">
        <v>301</v>
      </c>
      <c r="AB85" s="29" t="s">
        <v>301</v>
      </c>
      <c r="AS85" s="17"/>
      <c r="AT85" s="17"/>
      <c r="AU85" s="17"/>
    </row>
    <row r="86" spans="2:47" x14ac:dyDescent="0.15">
      <c r="B86" s="29"/>
      <c r="C86" t="s">
        <v>80</v>
      </c>
      <c r="I86" s="17">
        <f>I6/AVERAGE(H33:I33)</f>
        <v>0.41398767471936743</v>
      </c>
      <c r="J86" s="17">
        <f>J6/AVERAGE(I33:J33)</f>
        <v>0.44149827777266598</v>
      </c>
      <c r="K86" s="17">
        <f>K6/AVERAGE(J33:K33)</f>
        <v>0.46146709595089147</v>
      </c>
      <c r="L86" s="17">
        <f>L6/AVERAGE(K33:L33)</f>
        <v>0.48655563248149669</v>
      </c>
      <c r="M86" s="17">
        <f>M6/AVERAGE(L33:M33)</f>
        <v>0.52933599962210076</v>
      </c>
      <c r="Q86" s="29"/>
      <c r="R86" t="s">
        <v>80</v>
      </c>
      <c r="W86" s="17">
        <f>W6/AVERAGE(V33:W33)</f>
        <v>0.6363541648237373</v>
      </c>
      <c r="X86" s="17">
        <f>X6/AVERAGE(W33:X33)</f>
        <v>0.61299525628646989</v>
      </c>
      <c r="Y86" s="17">
        <f>Y6/AVERAGE(X33:Y33)</f>
        <v>0.75900265583318482</v>
      </c>
      <c r="AB86" s="29"/>
      <c r="AC86" t="s">
        <v>80</v>
      </c>
      <c r="AH86" s="17">
        <f>AH6/AVERAGE(AG33:AH33)</f>
        <v>1.4463773795037844</v>
      </c>
      <c r="AI86" s="17">
        <f>AI6/AVERAGE(AH33:AI33)</f>
        <v>1.4130073950988484</v>
      </c>
      <c r="AJ86" s="17">
        <f>AJ6/AVERAGE(AI33:AJ33)</f>
        <v>1.2668036411484285</v>
      </c>
      <c r="AS86" s="17"/>
      <c r="AT86" s="17"/>
      <c r="AU86" s="17"/>
    </row>
    <row r="87" spans="2:47" x14ac:dyDescent="0.15">
      <c r="C87" t="s">
        <v>35</v>
      </c>
      <c r="G87" s="11"/>
      <c r="H87" s="11"/>
      <c r="I87" s="17">
        <f t="shared" ref="I87:M90" si="61">I$6/AVERAGE(H24:I24)</f>
        <v>0.73064442106887717</v>
      </c>
      <c r="J87" s="17">
        <f t="shared" si="61"/>
        <v>0.82744452650244238</v>
      </c>
      <c r="K87" s="17">
        <f t="shared" si="61"/>
        <v>0.94057633592065382</v>
      </c>
      <c r="L87" s="17">
        <f t="shared" si="61"/>
        <v>1.0580145443246802</v>
      </c>
      <c r="M87" s="17">
        <f t="shared" si="61"/>
        <v>1.2597419630444313</v>
      </c>
      <c r="R87" t="s">
        <v>35</v>
      </c>
      <c r="V87" s="11"/>
      <c r="W87" s="17">
        <f t="shared" ref="W87:Y90" si="62">W$6/AVERAGE(V24:W24)</f>
        <v>1.4147411664445075</v>
      </c>
      <c r="X87" s="17">
        <f t="shared" si="62"/>
        <v>1.4239397118996446</v>
      </c>
      <c r="Y87" s="17">
        <f t="shared" si="62"/>
        <v>1.8646175224268391</v>
      </c>
      <c r="AC87" t="s">
        <v>35</v>
      </c>
      <c r="AG87" s="11"/>
      <c r="AH87" s="17">
        <f t="shared" ref="AH87:AJ90" si="63">AH$6/AVERAGE(AG24:AH24)</f>
        <v>5.8277570607971247</v>
      </c>
      <c r="AI87" s="17">
        <f t="shared" si="63"/>
        <v>5.5382629091143833</v>
      </c>
      <c r="AJ87" s="17">
        <f t="shared" si="63"/>
        <v>5.2073706669622322</v>
      </c>
      <c r="AS87" s="17"/>
      <c r="AT87" s="17"/>
      <c r="AU87" s="17"/>
    </row>
    <row r="88" spans="2:47" x14ac:dyDescent="0.15">
      <c r="C88" t="s">
        <v>40</v>
      </c>
      <c r="G88" s="11"/>
      <c r="H88" s="11"/>
      <c r="I88" s="17">
        <f t="shared" si="61"/>
        <v>4.7256297775092593</v>
      </c>
      <c r="J88" s="17">
        <f t="shared" si="61"/>
        <v>4.7699522399671519</v>
      </c>
      <c r="K88" s="17">
        <f t="shared" si="61"/>
        <v>4.4939916078921529</v>
      </c>
      <c r="L88" s="17">
        <f t="shared" si="61"/>
        <v>4.6482489640042255</v>
      </c>
      <c r="M88" s="17">
        <f t="shared" si="61"/>
        <v>4.7988123447626121</v>
      </c>
      <c r="R88" t="s">
        <v>40</v>
      </c>
      <c r="V88" s="11"/>
      <c r="W88" s="17">
        <f t="shared" si="62"/>
        <v>6.649152716442436</v>
      </c>
      <c r="X88" s="17">
        <f t="shared" si="62"/>
        <v>6.2003872545689243</v>
      </c>
      <c r="Y88" s="17">
        <f t="shared" si="62"/>
        <v>7.1911407597621908</v>
      </c>
      <c r="AC88" t="s">
        <v>40</v>
      </c>
      <c r="AG88" s="11"/>
      <c r="AH88" s="17">
        <f t="shared" si="63"/>
        <v>14.963966607099993</v>
      </c>
      <c r="AI88" s="17">
        <f t="shared" si="63"/>
        <v>17.022972794214912</v>
      </c>
      <c r="AJ88" s="17">
        <f t="shared" si="63"/>
        <v>16.36069855309665</v>
      </c>
      <c r="AS88" s="17"/>
      <c r="AT88" s="17"/>
      <c r="AU88" s="17"/>
    </row>
    <row r="89" spans="2:47" x14ac:dyDescent="0.15">
      <c r="C89" t="s">
        <v>47</v>
      </c>
      <c r="G89" s="11"/>
      <c r="H89" s="11"/>
      <c r="I89" s="17">
        <f t="shared" si="61"/>
        <v>40.591155234657037</v>
      </c>
      <c r="J89" s="17">
        <f t="shared" si="61"/>
        <v>45.575056782985754</v>
      </c>
      <c r="K89" s="17">
        <f t="shared" si="61"/>
        <v>53.266878306878304</v>
      </c>
      <c r="L89" s="17">
        <f t="shared" si="61"/>
        <v>72.26629610914604</v>
      </c>
      <c r="M89" s="17">
        <f t="shared" si="61"/>
        <v>74.194659015669828</v>
      </c>
      <c r="R89" t="s">
        <v>47</v>
      </c>
      <c r="V89" s="11"/>
      <c r="W89" s="17">
        <f t="shared" si="62"/>
        <v>153.71035137701804</v>
      </c>
      <c r="X89" s="17">
        <f t="shared" si="62"/>
        <v>211.38042848870873</v>
      </c>
      <c r="Y89" s="17">
        <f t="shared" si="62"/>
        <v>271.48261327713385</v>
      </c>
      <c r="AC89" t="s">
        <v>47</v>
      </c>
      <c r="AG89" s="11"/>
      <c r="AH89" s="17">
        <f t="shared" si="63"/>
        <v>14.893260067425871</v>
      </c>
      <c r="AI89" s="17">
        <f t="shared" si="63"/>
        <v>17.43267407206719</v>
      </c>
      <c r="AJ89" s="17">
        <f t="shared" si="63"/>
        <v>16.650022149375388</v>
      </c>
      <c r="AS89" s="17"/>
      <c r="AT89" s="17"/>
      <c r="AU89" s="17"/>
    </row>
    <row r="90" spans="2:47" x14ac:dyDescent="0.15">
      <c r="C90" t="s">
        <v>53</v>
      </c>
      <c r="G90" s="11"/>
      <c r="H90" s="11"/>
      <c r="I90" s="17">
        <f t="shared" si="61"/>
        <v>16.674390583001205</v>
      </c>
      <c r="J90" s="17">
        <f t="shared" si="61"/>
        <v>18.949175824175825</v>
      </c>
      <c r="K90" s="17">
        <f t="shared" si="61"/>
        <v>14.895306859205776</v>
      </c>
      <c r="L90" s="17">
        <f t="shared" si="61"/>
        <v>13.224986129091917</v>
      </c>
      <c r="M90" s="17">
        <f t="shared" si="61"/>
        <v>13.514613065326634</v>
      </c>
      <c r="R90" t="s">
        <v>53</v>
      </c>
      <c r="V90" s="11"/>
      <c r="W90" s="17">
        <f t="shared" si="62"/>
        <v>37.432238667900094</v>
      </c>
      <c r="X90" s="17">
        <f t="shared" si="62"/>
        <v>36.866693597253082</v>
      </c>
      <c r="Y90" s="17">
        <f t="shared" si="62"/>
        <v>41.077327806122447</v>
      </c>
      <c r="AC90" t="s">
        <v>53</v>
      </c>
      <c r="AG90" s="11"/>
      <c r="AH90" s="17" t="e">
        <f t="shared" si="63"/>
        <v>#DIV/0!</v>
      </c>
      <c r="AI90" s="17" t="e">
        <f t="shared" si="63"/>
        <v>#DIV/0!</v>
      </c>
      <c r="AJ90" s="17" t="e">
        <f t="shared" si="63"/>
        <v>#DIV/0!</v>
      </c>
      <c r="AS90" s="17"/>
      <c r="AT90" s="17"/>
      <c r="AU90" s="17"/>
    </row>
    <row r="91" spans="2:47" x14ac:dyDescent="0.15">
      <c r="C91" t="s">
        <v>65</v>
      </c>
      <c r="G91" s="11"/>
      <c r="H91" s="11"/>
      <c r="I91" s="17">
        <f t="shared" ref="I91:M93" si="64">I$6/AVERAGE(H30:I30)</f>
        <v>4.2741743882157284</v>
      </c>
      <c r="J91" s="17">
        <f t="shared" si="64"/>
        <v>4.149340151144866</v>
      </c>
      <c r="K91" s="17">
        <f t="shared" si="64"/>
        <v>3.8170678071492485</v>
      </c>
      <c r="L91" s="17">
        <f t="shared" si="64"/>
        <v>3.5475269137272409</v>
      </c>
      <c r="M91" s="17">
        <f t="shared" si="64"/>
        <v>3.2366318140681263</v>
      </c>
      <c r="R91" t="s">
        <v>65</v>
      </c>
      <c r="V91" s="11"/>
      <c r="W91" s="17">
        <f t="shared" ref="W91:Y93" si="65">W$6/AVERAGE(V30:W30)</f>
        <v>2.2432469890371847</v>
      </c>
      <c r="X91" s="17">
        <f t="shared" si="65"/>
        <v>2.0107961023867098</v>
      </c>
      <c r="Y91" s="17">
        <f t="shared" si="65"/>
        <v>2.4830447625977632</v>
      </c>
      <c r="AC91" t="s">
        <v>65</v>
      </c>
      <c r="AG91" s="11"/>
      <c r="AH91" s="17">
        <f t="shared" ref="AH91:AJ93" si="66">AH$6/AVERAGE(AG30:AH30)</f>
        <v>3.5143664300971542</v>
      </c>
      <c r="AI91" s="17">
        <f t="shared" si="66"/>
        <v>3.1069923907401225</v>
      </c>
      <c r="AJ91" s="17">
        <f t="shared" si="66"/>
        <v>2.5601285998419749</v>
      </c>
      <c r="AM91" s="29" t="s">
        <v>337</v>
      </c>
      <c r="AS91" s="29">
        <v>2019</v>
      </c>
      <c r="AT91" s="29">
        <v>2020</v>
      </c>
      <c r="AU91" s="29">
        <v>2021</v>
      </c>
    </row>
    <row r="92" spans="2:47" x14ac:dyDescent="0.15">
      <c r="C92" t="s">
        <v>70</v>
      </c>
      <c r="G92" s="11"/>
      <c r="H92" s="11"/>
      <c r="I92" s="17">
        <f t="shared" si="64"/>
        <v>2.6917839989226877</v>
      </c>
      <c r="J92" s="17">
        <f t="shared" si="64"/>
        <v>2.4810035519985614</v>
      </c>
      <c r="K92" s="17">
        <f t="shared" si="64"/>
        <v>2.691483445974848</v>
      </c>
      <c r="L92" s="17">
        <f t="shared" si="64"/>
        <v>2.8555882793390905</v>
      </c>
      <c r="M92" s="17">
        <f t="shared" si="64"/>
        <v>3.1156255792400369</v>
      </c>
      <c r="R92" t="s">
        <v>70</v>
      </c>
      <c r="V92" s="11"/>
      <c r="W92" s="17">
        <f t="shared" si="65"/>
        <v>7.57917164196577</v>
      </c>
      <c r="X92" s="17">
        <f t="shared" si="65"/>
        <v>8.072308338677221</v>
      </c>
      <c r="Y92" s="17">
        <f t="shared" si="65"/>
        <v>10.964909667397272</v>
      </c>
      <c r="AC92" t="s">
        <v>70</v>
      </c>
      <c r="AG92" s="11"/>
      <c r="AH92" s="17">
        <f t="shared" si="66"/>
        <v>14.976749152451884</v>
      </c>
      <c r="AI92" s="17">
        <f t="shared" si="66"/>
        <v>19.899693306873534</v>
      </c>
      <c r="AJ92" s="17">
        <f t="shared" si="66"/>
        <v>23.214843363968772</v>
      </c>
      <c r="AN92" t="s">
        <v>351</v>
      </c>
      <c r="AS92" s="17"/>
      <c r="AT92" s="17"/>
      <c r="AU92" s="17"/>
    </row>
    <row r="93" spans="2:47" x14ac:dyDescent="0.15">
      <c r="C93" t="s">
        <v>76</v>
      </c>
      <c r="G93" s="11"/>
      <c r="H93" s="11"/>
      <c r="I93" s="17">
        <f t="shared" si="64"/>
        <v>6.8874425727411941</v>
      </c>
      <c r="J93" s="17">
        <f t="shared" si="64"/>
        <v>7.8095035912677355</v>
      </c>
      <c r="K93" s="17">
        <f t="shared" si="64"/>
        <v>6.1777079600402542</v>
      </c>
      <c r="L93" s="17">
        <f t="shared" si="64"/>
        <v>5.765920132239402</v>
      </c>
      <c r="M93" s="17">
        <f t="shared" si="64"/>
        <v>5.8975141659210921</v>
      </c>
      <c r="R93" t="s">
        <v>76</v>
      </c>
      <c r="V93" s="11"/>
      <c r="W93" s="17">
        <f t="shared" si="65"/>
        <v>9.6833383188752613</v>
      </c>
      <c r="X93" s="17">
        <f t="shared" si="65"/>
        <v>8.7164585372842094</v>
      </c>
      <c r="Y93" s="17">
        <f t="shared" si="65"/>
        <v>8.3197274518035336</v>
      </c>
      <c r="AC93" t="s">
        <v>76</v>
      </c>
      <c r="AG93" s="11"/>
      <c r="AH93" s="17">
        <f t="shared" si="66"/>
        <v>28.984036782559279</v>
      </c>
      <c r="AI93" s="17">
        <f t="shared" si="66"/>
        <v>25.684518661433039</v>
      </c>
      <c r="AJ93" s="17">
        <f t="shared" si="66"/>
        <v>23.535228553537884</v>
      </c>
      <c r="AO93" t="s">
        <v>327</v>
      </c>
      <c r="AS93" s="17">
        <f>K104</f>
        <v>81.219555318929139</v>
      </c>
      <c r="AT93" s="17">
        <f t="shared" ref="AT93:AU93" si="67">L104</f>
        <v>78.524193266440577</v>
      </c>
      <c r="AU93" s="17">
        <f t="shared" si="67"/>
        <v>76.060486173908899</v>
      </c>
    </row>
    <row r="94" spans="2:47" x14ac:dyDescent="0.15">
      <c r="G94" s="11"/>
      <c r="H94" s="11"/>
      <c r="I94" s="11"/>
      <c r="J94" s="11"/>
      <c r="K94" s="11"/>
      <c r="L94" s="11"/>
      <c r="M94" s="11"/>
      <c r="V94" s="11"/>
      <c r="W94" s="11"/>
      <c r="X94" s="11"/>
      <c r="Y94" s="11"/>
      <c r="AG94" s="11"/>
      <c r="AH94" s="11"/>
      <c r="AI94" s="11"/>
      <c r="AJ94" s="11"/>
      <c r="AO94" t="s">
        <v>326</v>
      </c>
      <c r="AS94" s="17">
        <f>W104</f>
        <v>54.894212174944556</v>
      </c>
      <c r="AT94" s="17">
        <f t="shared" ref="AT94:AU94" si="68">X104</f>
        <v>58.867290866556729</v>
      </c>
      <c r="AU94" s="17">
        <f t="shared" si="68"/>
        <v>50.756898271599191</v>
      </c>
    </row>
    <row r="95" spans="2:47" x14ac:dyDescent="0.15">
      <c r="C95" t="s">
        <v>302</v>
      </c>
      <c r="G95" s="11"/>
      <c r="H95" s="11"/>
      <c r="I95" s="11"/>
      <c r="J95" s="11"/>
      <c r="K95" s="11"/>
      <c r="L95" s="11"/>
      <c r="M95" s="11"/>
      <c r="R95" t="s">
        <v>302</v>
      </c>
      <c r="V95" s="11"/>
      <c r="W95" s="11"/>
      <c r="X95" s="11"/>
      <c r="Y95" s="11"/>
      <c r="AC95" t="s">
        <v>302</v>
      </c>
      <c r="AG95" s="11"/>
      <c r="AH95" s="11"/>
      <c r="AI95" s="11"/>
      <c r="AJ95" s="11"/>
      <c r="AO95" t="s">
        <v>328</v>
      </c>
      <c r="AS95" s="17">
        <f>AH104</f>
        <v>24.39192826231098</v>
      </c>
      <c r="AT95" s="17">
        <f t="shared" ref="AT95:AU95" si="69">AI104</f>
        <v>21.441613307638111</v>
      </c>
      <c r="AU95" s="17">
        <f t="shared" si="69"/>
        <v>22.30956085496209</v>
      </c>
    </row>
    <row r="96" spans="2:47" x14ac:dyDescent="0.15">
      <c r="G96" s="11"/>
      <c r="H96" s="11"/>
      <c r="I96" s="11"/>
      <c r="J96" s="11"/>
      <c r="K96" s="11"/>
      <c r="L96" s="11"/>
      <c r="M96" s="11"/>
      <c r="V96" s="11"/>
      <c r="W96" s="11"/>
      <c r="X96" s="11"/>
      <c r="Y96" s="11"/>
      <c r="AG96" s="11"/>
      <c r="AH96" s="11"/>
      <c r="AI96" s="11"/>
      <c r="AJ96" s="11"/>
      <c r="AN96" t="s">
        <v>353</v>
      </c>
    </row>
    <row r="97" spans="2:47" x14ac:dyDescent="0.15">
      <c r="B97" s="29" t="s">
        <v>337</v>
      </c>
      <c r="G97" s="11"/>
      <c r="H97" s="11"/>
      <c r="I97" s="11"/>
      <c r="J97" s="11"/>
      <c r="K97" s="11"/>
      <c r="L97" s="11"/>
      <c r="M97" s="11"/>
      <c r="Q97" s="29" t="s">
        <v>337</v>
      </c>
      <c r="V97" s="11"/>
      <c r="W97" s="11"/>
      <c r="X97" s="11"/>
      <c r="Y97" s="11"/>
      <c r="AB97" s="29" t="s">
        <v>337</v>
      </c>
      <c r="AG97" s="11"/>
      <c r="AH97" s="11"/>
      <c r="AI97" s="11"/>
      <c r="AJ97" s="11"/>
      <c r="AO97" t="s">
        <v>327</v>
      </c>
      <c r="AS97" s="59">
        <f>K105</f>
        <v>27.613439861662613</v>
      </c>
      <c r="AT97" s="59">
        <f t="shared" ref="AT97:AU97" si="70">L105</f>
        <v>21.685880692905823</v>
      </c>
      <c r="AU97" s="59">
        <f t="shared" si="70"/>
        <v>20.39430523356188</v>
      </c>
    </row>
    <row r="98" spans="2:47" x14ac:dyDescent="0.15">
      <c r="C98" t="s">
        <v>338</v>
      </c>
      <c r="G98" s="11"/>
      <c r="H98" s="17">
        <f t="shared" ref="H98:M98" si="71">H28-H40</f>
        <v>80303</v>
      </c>
      <c r="I98" s="17">
        <f t="shared" si="71"/>
        <v>95324</v>
      </c>
      <c r="J98" s="17">
        <f t="shared" si="71"/>
        <v>111174</v>
      </c>
      <c r="K98" s="17">
        <f t="shared" si="71"/>
        <v>106132</v>
      </c>
      <c r="L98" s="17">
        <f t="shared" si="71"/>
        <v>109605</v>
      </c>
      <c r="M98" s="17">
        <f t="shared" si="71"/>
        <v>95749</v>
      </c>
      <c r="R98" t="s">
        <v>338</v>
      </c>
      <c r="V98" s="11"/>
      <c r="W98" s="17">
        <f>W28-W40</f>
        <v>107357</v>
      </c>
      <c r="X98" s="17">
        <f>X28-X40</f>
        <v>117462</v>
      </c>
      <c r="Y98" s="17">
        <f>Y28-Y40</f>
        <v>123889</v>
      </c>
      <c r="AC98" t="s">
        <v>338</v>
      </c>
      <c r="AG98" s="11"/>
      <c r="AH98" s="17">
        <f>AH28-AH40</f>
        <v>8522</v>
      </c>
      <c r="AI98" s="17">
        <f>AI28-AI40</f>
        <v>6348</v>
      </c>
      <c r="AJ98" s="17">
        <f>AJ28-AJ40</f>
        <v>19314</v>
      </c>
      <c r="AO98" t="s">
        <v>326</v>
      </c>
      <c r="AS98" s="59">
        <f>W105</f>
        <v>5.3458467786803165</v>
      </c>
      <c r="AT98" s="59">
        <f t="shared" ref="AT98:AU98" si="72">X105</f>
        <v>3.7196985790492372</v>
      </c>
      <c r="AU98" s="59">
        <f t="shared" si="72"/>
        <v>3.1223014449382092</v>
      </c>
    </row>
    <row r="99" spans="2:47" x14ac:dyDescent="0.15">
      <c r="C99" t="s">
        <v>346</v>
      </c>
      <c r="G99" s="11"/>
      <c r="H99" s="17">
        <f t="shared" ref="H99:M99" si="73">H28-H24</f>
        <v>26420</v>
      </c>
      <c r="I99" s="17">
        <f t="shared" si="73"/>
        <v>26870</v>
      </c>
      <c r="J99" s="17">
        <f t="shared" si="73"/>
        <v>35894</v>
      </c>
      <c r="K99" s="17">
        <f t="shared" si="73"/>
        <v>41733</v>
      </c>
      <c r="L99" s="17">
        <f t="shared" si="73"/>
        <v>45388</v>
      </c>
      <c r="M99" s="17">
        <f t="shared" si="73"/>
        <v>54072</v>
      </c>
      <c r="R99" t="s">
        <v>346</v>
      </c>
      <c r="V99" s="11"/>
      <c r="W99" s="17">
        <f>W28-W24</f>
        <v>32903</v>
      </c>
      <c r="X99" s="17">
        <f>X28-X24</f>
        <v>37602</v>
      </c>
      <c r="Y99" s="17">
        <f>Y28-Y24</f>
        <v>48494</v>
      </c>
      <c r="AC99" t="s">
        <v>346</v>
      </c>
      <c r="AG99" s="11"/>
      <c r="AH99" s="17">
        <f>AH28-AH24</f>
        <v>41313</v>
      </c>
      <c r="AI99" s="17">
        <f>AI28-AI24</f>
        <v>48337</v>
      </c>
      <c r="AJ99" s="17">
        <f>AJ28-AJ24</f>
        <v>65531</v>
      </c>
      <c r="AO99" t="s">
        <v>328</v>
      </c>
      <c r="AS99" s="59">
        <f>AH105</f>
        <v>28.444294349583572</v>
      </c>
      <c r="AT99" s="59">
        <f t="shared" ref="AT99:AU99" si="74">AI105</f>
        <v>24.16066881075071</v>
      </c>
      <c r="AU99" s="59">
        <f t="shared" si="74"/>
        <v>25.524681108382257</v>
      </c>
    </row>
    <row r="100" spans="2:47" x14ac:dyDescent="0.15">
      <c r="C100" t="s">
        <v>347</v>
      </c>
      <c r="G100" s="11"/>
      <c r="H100" s="17">
        <f t="shared" ref="H100:M100" si="75">H40-H38</f>
        <v>46453</v>
      </c>
      <c r="I100" s="17">
        <f t="shared" si="75"/>
        <v>54406</v>
      </c>
      <c r="J100" s="17">
        <f t="shared" si="75"/>
        <v>54490</v>
      </c>
      <c r="K100" s="17">
        <f t="shared" si="75"/>
        <v>63904</v>
      </c>
      <c r="L100" s="17">
        <f t="shared" si="75"/>
        <v>68561</v>
      </c>
      <c r="M100" s="17">
        <f t="shared" si="75"/>
        <v>80585</v>
      </c>
      <c r="R100" t="s">
        <v>347</v>
      </c>
      <c r="V100" s="11"/>
      <c r="W100" s="17">
        <f>W40-W38</f>
        <v>44022</v>
      </c>
      <c r="X100" s="17">
        <f>X40-X38</f>
        <v>55140</v>
      </c>
      <c r="Y100" s="17">
        <f>Y40-Y38</f>
        <v>62065</v>
      </c>
      <c r="AC100" t="s">
        <v>347</v>
      </c>
      <c r="AG100" s="11"/>
      <c r="AH100" s="17">
        <f>AH40-AH38</f>
        <v>87812</v>
      </c>
      <c r="AI100" s="17">
        <f>AI40-AI38</f>
        <v>126385</v>
      </c>
      <c r="AJ100" s="17">
        <f>AJ40-AJ38</f>
        <v>142266</v>
      </c>
      <c r="AN100" t="s">
        <v>352</v>
      </c>
      <c r="AS100" s="17"/>
      <c r="AT100" s="17"/>
      <c r="AU100" s="17"/>
    </row>
    <row r="101" spans="2:47" x14ac:dyDescent="0.15">
      <c r="C101" t="s">
        <v>339</v>
      </c>
      <c r="G101" s="11"/>
      <c r="H101" s="17">
        <f>H99-H100</f>
        <v>-20033</v>
      </c>
      <c r="I101" s="17">
        <f t="shared" ref="I101:M101" si="76">I99-I100</f>
        <v>-27536</v>
      </c>
      <c r="J101" s="17">
        <f t="shared" si="76"/>
        <v>-18596</v>
      </c>
      <c r="K101" s="17">
        <f t="shared" si="76"/>
        <v>-22171</v>
      </c>
      <c r="L101" s="17">
        <f t="shared" si="76"/>
        <v>-23173</v>
      </c>
      <c r="M101" s="17">
        <f t="shared" si="76"/>
        <v>-26513</v>
      </c>
      <c r="R101" t="s">
        <v>339</v>
      </c>
      <c r="V101" s="11"/>
      <c r="W101" s="17">
        <f t="shared" ref="W101" si="77">W99-W100</f>
        <v>-11119</v>
      </c>
      <c r="X101" s="17">
        <f t="shared" ref="X101" si="78">X99-X100</f>
        <v>-17538</v>
      </c>
      <c r="Y101" s="17">
        <f t="shared" ref="Y101" si="79">Y99-Y100</f>
        <v>-13571</v>
      </c>
      <c r="AC101" t="s">
        <v>339</v>
      </c>
      <c r="AG101" s="11"/>
      <c r="AH101" s="17">
        <f t="shared" ref="AH101" si="80">AH99-AH100</f>
        <v>-46499</v>
      </c>
      <c r="AI101" s="17">
        <f t="shared" ref="AI101" si="81">AI99-AI100</f>
        <v>-78048</v>
      </c>
      <c r="AJ101" s="17">
        <f t="shared" ref="AJ101" si="82">AJ99-AJ100</f>
        <v>-76735</v>
      </c>
      <c r="AO101" t="s">
        <v>327</v>
      </c>
      <c r="AS101" s="17">
        <f>K106</f>
        <v>105.18821250160113</v>
      </c>
      <c r="AT101" s="17">
        <f>L106</f>
        <v>120.05584076375754</v>
      </c>
      <c r="AU101" s="17">
        <f>M106</f>
        <v>124.64786908696297</v>
      </c>
    </row>
    <row r="102" spans="2:47" x14ac:dyDescent="0.15">
      <c r="C102" t="s">
        <v>345</v>
      </c>
      <c r="G102" s="11"/>
      <c r="H102" s="17">
        <f t="shared" ref="H102:M102" si="83">H28/H40</f>
        <v>2.3528817157201343</v>
      </c>
      <c r="I102" s="17">
        <f t="shared" si="83"/>
        <v>2.4772730794861064</v>
      </c>
      <c r="J102" s="17">
        <f t="shared" si="83"/>
        <v>2.9008001641362329</v>
      </c>
      <c r="K102" s="17">
        <f t="shared" si="83"/>
        <v>2.5288389513108616</v>
      </c>
      <c r="L102" s="17">
        <f t="shared" si="83"/>
        <v>2.5157654542940118</v>
      </c>
      <c r="M102" s="17">
        <f t="shared" si="83"/>
        <v>2.0799936835218875</v>
      </c>
      <c r="R102" t="s">
        <v>345</v>
      </c>
      <c r="V102" s="11"/>
      <c r="W102" s="17">
        <f>W28/W40</f>
        <v>3.3740518785520002</v>
      </c>
      <c r="X102" s="17">
        <f>X28/X40</f>
        <v>3.0667558151810534</v>
      </c>
      <c r="Y102" s="17">
        <f>Y28/Y40</f>
        <v>2.9281134248451459</v>
      </c>
      <c r="AC102" t="s">
        <v>345</v>
      </c>
      <c r="AG102" s="11"/>
      <c r="AH102" s="17">
        <f>AH28/AH40</f>
        <v>1.0970482394205803</v>
      </c>
      <c r="AI102" s="17">
        <f>AI28/AI40</f>
        <v>1.0502274795268425</v>
      </c>
      <c r="AJ102" s="17">
        <f>AJ28/AJ40</f>
        <v>1.1357597739445826</v>
      </c>
      <c r="AO102" t="s">
        <v>326</v>
      </c>
      <c r="AS102" s="17">
        <f>W106</f>
        <v>107.77237259374652</v>
      </c>
      <c r="AT102" s="17">
        <f>X106</f>
        <v>119.14235471840627</v>
      </c>
      <c r="AU102" s="17">
        <f>Y106</f>
        <v>108.88738405790569</v>
      </c>
    </row>
    <row r="103" spans="2:47" x14ac:dyDescent="0.15">
      <c r="C103" t="s">
        <v>344</v>
      </c>
      <c r="G103" s="11"/>
      <c r="H103" s="17">
        <f t="shared" ref="H103:M103" si="84">(H24+H25)/H40</f>
        <v>2.2156948632848694</v>
      </c>
      <c r="I103" s="17">
        <f t="shared" si="84"/>
        <v>2.3675825623382458</v>
      </c>
      <c r="J103" s="17">
        <f t="shared" si="84"/>
        <v>2.7398611681028586</v>
      </c>
      <c r="K103" s="17">
        <f t="shared" si="84"/>
        <v>2.3529674445404782</v>
      </c>
      <c r="L103" s="17">
        <f t="shared" si="84"/>
        <v>2.3307702945650672</v>
      </c>
      <c r="M103" s="17">
        <f t="shared" si="84"/>
        <v>1.8991957769832049</v>
      </c>
      <c r="R103" t="s">
        <v>344</v>
      </c>
      <c r="V103" s="11"/>
      <c r="W103" s="17">
        <f>(W24+W25)/W40</f>
        <v>3.2543950819309613</v>
      </c>
      <c r="X103" s="17">
        <f>(X24+X25)/X40</f>
        <v>2.9573494739064645</v>
      </c>
      <c r="Y103" s="17">
        <f>(Y24+Y25)/Y40</f>
        <v>2.8001213932206555</v>
      </c>
      <c r="AC103" t="s">
        <v>344</v>
      </c>
      <c r="AG103" s="11"/>
      <c r="AH103" s="17">
        <f>(AH24+AH25)/AH40</f>
        <v>0.86362911674941922</v>
      </c>
      <c r="AI103" s="17">
        <f>(AI24+AI25)/AI40</f>
        <v>0.86195355461486722</v>
      </c>
      <c r="AJ103" s="17">
        <f>(AJ24+AJ25)/AJ40</f>
        <v>0.90633039517523517</v>
      </c>
      <c r="AO103" t="s">
        <v>328</v>
      </c>
      <c r="AS103" s="17">
        <f>AH106</f>
        <v>64.46421995953645</v>
      </c>
      <c r="AT103" s="17">
        <f>AI106</f>
        <v>65.306682727370557</v>
      </c>
      <c r="AU103" s="17">
        <f>AJ106</f>
        <v>68.386787589806374</v>
      </c>
    </row>
    <row r="104" spans="2:47" x14ac:dyDescent="0.15">
      <c r="C104" t="s">
        <v>340</v>
      </c>
      <c r="G104" s="11"/>
      <c r="H104" s="17"/>
      <c r="I104" s="17">
        <f t="shared" ref="I104:M105" si="85">AVERAGE(H25:I25)/I6*365</f>
        <v>77.238382434685931</v>
      </c>
      <c r="J104" s="17">
        <f t="shared" si="85"/>
        <v>76.520682312432044</v>
      </c>
      <c r="K104" s="17">
        <f t="shared" si="85"/>
        <v>81.219555318929139</v>
      </c>
      <c r="L104" s="17">
        <f t="shared" si="85"/>
        <v>78.524193266440577</v>
      </c>
      <c r="M104" s="17">
        <f t="shared" si="85"/>
        <v>76.060486173908899</v>
      </c>
      <c r="R104" t="s">
        <v>340</v>
      </c>
      <c r="V104" s="11"/>
      <c r="W104" s="17">
        <f t="shared" ref="W104:Y105" si="86">AVERAGE(V25:W25)/W6*365</f>
        <v>54.894212174944556</v>
      </c>
      <c r="X104" s="17">
        <f t="shared" si="86"/>
        <v>58.867290866556729</v>
      </c>
      <c r="Y104" s="17">
        <f t="shared" si="86"/>
        <v>50.756898271599191</v>
      </c>
      <c r="AC104" t="s">
        <v>340</v>
      </c>
      <c r="AG104" s="11"/>
      <c r="AH104" s="17">
        <f t="shared" ref="AH104:AJ105" si="87">AVERAGE(AG25:AH25)/AH6*365</f>
        <v>24.39192826231098</v>
      </c>
      <c r="AI104" s="17">
        <f t="shared" si="87"/>
        <v>21.441613307638111</v>
      </c>
      <c r="AJ104" s="17">
        <f t="shared" si="87"/>
        <v>22.30956085496209</v>
      </c>
      <c r="AN104" t="s">
        <v>354</v>
      </c>
      <c r="AS104" s="17"/>
      <c r="AT104" s="17"/>
      <c r="AU104" s="17"/>
    </row>
    <row r="105" spans="2:47" x14ac:dyDescent="0.15">
      <c r="C105" t="s">
        <v>341</v>
      </c>
      <c r="G105" s="11"/>
      <c r="H105" s="17"/>
      <c r="I105" s="17">
        <f t="shared" si="85"/>
        <v>31.74037593689911</v>
      </c>
      <c r="J105" s="17">
        <f t="shared" si="85"/>
        <v>31.46260501210309</v>
      </c>
      <c r="K105" s="17">
        <f t="shared" si="85"/>
        <v>27.613439861662613</v>
      </c>
      <c r="L105" s="17">
        <f t="shared" si="85"/>
        <v>21.685880692905823</v>
      </c>
      <c r="M105" s="17">
        <f t="shared" si="85"/>
        <v>20.39430523356188</v>
      </c>
      <c r="R105" t="s">
        <v>341</v>
      </c>
      <c r="V105" s="11"/>
      <c r="W105" s="17">
        <f t="shared" si="86"/>
        <v>5.3458467786803165</v>
      </c>
      <c r="X105" s="17">
        <f t="shared" si="86"/>
        <v>3.7196985790492372</v>
      </c>
      <c r="Y105" s="17">
        <f t="shared" si="86"/>
        <v>3.1223014449382092</v>
      </c>
      <c r="AC105" t="s">
        <v>341</v>
      </c>
      <c r="AG105" s="11"/>
      <c r="AH105" s="17">
        <f t="shared" si="87"/>
        <v>28.444294349583572</v>
      </c>
      <c r="AI105" s="17">
        <f t="shared" si="87"/>
        <v>24.16066881075071</v>
      </c>
      <c r="AJ105" s="17">
        <f t="shared" si="87"/>
        <v>25.524681108382257</v>
      </c>
      <c r="AO105" t="s">
        <v>327</v>
      </c>
      <c r="AS105" s="17">
        <f>K107</f>
        <v>3.644782678990623</v>
      </c>
      <c r="AT105" s="17">
        <f t="shared" ref="AT105:AU105" si="88">L107</f>
        <v>-19.845766804411141</v>
      </c>
      <c r="AU105" s="17">
        <f t="shared" si="88"/>
        <v>-28.193077679492191</v>
      </c>
    </row>
    <row r="106" spans="2:47" x14ac:dyDescent="0.15">
      <c r="C106" t="s">
        <v>342</v>
      </c>
      <c r="G106" s="11"/>
      <c r="H106" s="17"/>
      <c r="I106" s="17">
        <f>AVERAGE(H35:I35)/I7*365</f>
        <v>102.32547188321627</v>
      </c>
      <c r="J106" s="17">
        <f>AVERAGE(I35:J35)/J7*365</f>
        <v>103.98965897764488</v>
      </c>
      <c r="K106" s="17">
        <f>AVERAGE(J35:K35)/K7*365</f>
        <v>105.18821250160113</v>
      </c>
      <c r="L106" s="17">
        <f>AVERAGE(K35:L35)/L7*365</f>
        <v>120.05584076375754</v>
      </c>
      <c r="M106" s="17">
        <f>AVERAGE(L35:M35)/M7*365</f>
        <v>124.64786908696297</v>
      </c>
      <c r="R106" t="s">
        <v>342</v>
      </c>
      <c r="V106" s="11"/>
      <c r="W106" s="17">
        <f>AVERAGE(V35:W35)/W7*365</f>
        <v>107.77237259374652</v>
      </c>
      <c r="X106" s="17">
        <f>AVERAGE(W35:X35)/X7*365</f>
        <v>119.14235471840627</v>
      </c>
      <c r="Y106" s="17">
        <f>AVERAGE(X35:Y35)/Y7*365</f>
        <v>108.88738405790569</v>
      </c>
      <c r="AC106" t="s">
        <v>342</v>
      </c>
      <c r="AG106" s="11"/>
      <c r="AH106" s="17">
        <f>AVERAGE(AG35:AH35)/AH7*365</f>
        <v>64.46421995953645</v>
      </c>
      <c r="AI106" s="17">
        <f>AVERAGE(AH35:AI35)/AI7*365</f>
        <v>65.306682727370557</v>
      </c>
      <c r="AJ106" s="17">
        <f>AVERAGE(AI35:AJ35)/AJ7*365</f>
        <v>68.386787589806374</v>
      </c>
      <c r="AO106" t="s">
        <v>326</v>
      </c>
      <c r="AS106" s="17">
        <f>W107</f>
        <v>-47.53231364012165</v>
      </c>
      <c r="AT106" s="17">
        <f t="shared" ref="AT106:AU106" si="89">X107</f>
        <v>-56.555365272800302</v>
      </c>
      <c r="AU106" s="17">
        <f t="shared" si="89"/>
        <v>-55.008184341368292</v>
      </c>
    </row>
    <row r="107" spans="2:47" x14ac:dyDescent="0.15">
      <c r="C107" t="s">
        <v>343</v>
      </c>
      <c r="G107" s="11"/>
      <c r="H107" s="17"/>
      <c r="I107" s="17">
        <f t="shared" ref="I107:M107" si="90">I104+I105-I106</f>
        <v>6.6532864883687779</v>
      </c>
      <c r="J107" s="17">
        <f t="shared" si="90"/>
        <v>3.9936283468902474</v>
      </c>
      <c r="K107" s="17">
        <f t="shared" si="90"/>
        <v>3.644782678990623</v>
      </c>
      <c r="L107" s="17">
        <f t="shared" si="90"/>
        <v>-19.845766804411141</v>
      </c>
      <c r="M107" s="17">
        <f t="shared" si="90"/>
        <v>-28.193077679492191</v>
      </c>
      <c r="R107" t="s">
        <v>343</v>
      </c>
      <c r="V107" s="11"/>
      <c r="W107" s="17">
        <f t="shared" ref="W107" si="91">W104+W105-W106</f>
        <v>-47.53231364012165</v>
      </c>
      <c r="X107" s="17">
        <f t="shared" ref="X107" si="92">X104+X105-X106</f>
        <v>-56.555365272800302</v>
      </c>
      <c r="Y107" s="17">
        <f t="shared" ref="Y107" si="93">Y104+Y105-Y106</f>
        <v>-55.008184341368292</v>
      </c>
      <c r="AC107" t="s">
        <v>343</v>
      </c>
      <c r="AG107" s="11"/>
      <c r="AH107" s="17">
        <f t="shared" ref="AH107" si="94">AH104+AH105-AH106</f>
        <v>-11.627997347641895</v>
      </c>
      <c r="AI107" s="17">
        <f t="shared" ref="AI107" si="95">AI104+AI105-AI106</f>
        <v>-19.704400608981736</v>
      </c>
      <c r="AJ107" s="17">
        <f t="shared" ref="AJ107" si="96">AJ104+AJ105-AJ106</f>
        <v>-20.552545626462027</v>
      </c>
      <c r="AO107" t="s">
        <v>328</v>
      </c>
      <c r="AS107" s="17">
        <f>AH107</f>
        <v>-11.627997347641895</v>
      </c>
      <c r="AT107" s="17">
        <f t="shared" ref="AT107:AU107" si="97">AI107</f>
        <v>-19.704400608981736</v>
      </c>
      <c r="AU107" s="17">
        <f t="shared" si="97"/>
        <v>-20.552545626462027</v>
      </c>
    </row>
    <row r="108" spans="2:47" x14ac:dyDescent="0.15">
      <c r="G108" s="11"/>
      <c r="H108" s="11"/>
      <c r="I108" s="11"/>
      <c r="J108" s="11"/>
      <c r="K108" s="11"/>
      <c r="L108" s="11"/>
      <c r="M108" s="11"/>
      <c r="V108" s="11"/>
      <c r="W108" s="11"/>
      <c r="X108" s="11"/>
      <c r="Y108" s="11"/>
      <c r="AG108" s="11"/>
      <c r="AH108" s="11"/>
      <c r="AI108" s="11"/>
      <c r="AJ108" s="11"/>
      <c r="AS108" s="17"/>
      <c r="AT108" s="17"/>
      <c r="AU108" s="17"/>
    </row>
    <row r="109" spans="2:47" x14ac:dyDescent="0.15">
      <c r="B109" s="29" t="s">
        <v>305</v>
      </c>
      <c r="G109" s="11"/>
      <c r="H109" s="11"/>
      <c r="I109" s="11"/>
      <c r="J109" s="11"/>
      <c r="K109" s="11"/>
      <c r="L109" s="11"/>
      <c r="M109" s="11"/>
      <c r="Q109" s="29" t="s">
        <v>305</v>
      </c>
      <c r="V109" s="11"/>
      <c r="W109" s="11"/>
      <c r="X109" s="11"/>
      <c r="Y109" s="11"/>
      <c r="AB109" s="29" t="s">
        <v>305</v>
      </c>
      <c r="AG109" s="11"/>
      <c r="AH109" s="11"/>
      <c r="AI109" s="11"/>
      <c r="AJ109" s="11"/>
      <c r="AS109" s="17"/>
      <c r="AT109" s="17"/>
      <c r="AU109" s="17"/>
    </row>
    <row r="110" spans="2:47" x14ac:dyDescent="0.15">
      <c r="B110" s="29"/>
      <c r="C110" t="s">
        <v>349</v>
      </c>
      <c r="G110" s="11"/>
      <c r="H110" s="13">
        <f t="shared" ref="H110:M110" si="98">H56/H10</f>
        <v>1.9945157439188181</v>
      </c>
      <c r="I110" s="13">
        <f t="shared" si="98"/>
        <v>2.7711548353909463</v>
      </c>
      <c r="J110" s="13">
        <f t="shared" si="98"/>
        <v>1.805158984090558</v>
      </c>
      <c r="K110" s="13">
        <f t="shared" si="98"/>
        <v>1.4341977635841219</v>
      </c>
      <c r="L110" s="13">
        <f t="shared" si="98"/>
        <v>1.0801789191820836</v>
      </c>
      <c r="M110" s="13">
        <f t="shared" si="98"/>
        <v>0.83055562363667557</v>
      </c>
      <c r="Q110" s="29"/>
      <c r="R110" t="s">
        <v>349</v>
      </c>
      <c r="V110" s="11"/>
      <c r="W110" s="13">
        <f>W56/W10</f>
        <v>0.33467479930411453</v>
      </c>
      <c r="X110" s="13">
        <f>X56/X10</f>
        <v>0.4874638116567433</v>
      </c>
      <c r="Y110" s="13">
        <f>Y56/Y10</f>
        <v>0.31150238604574626</v>
      </c>
      <c r="AB110" s="29"/>
      <c r="AC110" t="s">
        <v>349</v>
      </c>
      <c r="AG110" s="11"/>
      <c r="AH110" s="13">
        <f>AH56/AH10</f>
        <v>1.7397467657583265</v>
      </c>
      <c r="AI110" s="13">
        <f>AI56/AI10</f>
        <v>1.7526272066458983</v>
      </c>
      <c r="AJ110" s="13">
        <f>AJ56/AJ10</f>
        <v>1.9669623996620194</v>
      </c>
      <c r="AM110" s="29" t="s">
        <v>305</v>
      </c>
      <c r="AS110" s="29">
        <v>2019</v>
      </c>
      <c r="AT110" s="29">
        <v>2020</v>
      </c>
      <c r="AU110" s="29">
        <v>2021</v>
      </c>
    </row>
    <row r="111" spans="2:47" x14ac:dyDescent="0.15">
      <c r="C111" t="s">
        <v>324</v>
      </c>
      <c r="G111" s="11"/>
      <c r="H111" s="11">
        <f t="shared" ref="H111:M111" si="99">H56/H57</f>
        <v>0.42612667187425274</v>
      </c>
      <c r="I111" s="11">
        <f t="shared" si="99"/>
        <v>0.54350896663051429</v>
      </c>
      <c r="J111" s="11">
        <f t="shared" si="99"/>
        <v>0.4972344796567108</v>
      </c>
      <c r="K111" s="11">
        <f t="shared" si="99"/>
        <v>0.4336897330322752</v>
      </c>
      <c r="L111" s="11">
        <f t="shared" si="99"/>
        <v>0.37505150500258844</v>
      </c>
      <c r="M111" s="11">
        <f t="shared" si="99"/>
        <v>0.32310273975868004</v>
      </c>
      <c r="R111" t="s">
        <v>324</v>
      </c>
      <c r="V111" s="11"/>
      <c r="W111" s="11">
        <f>W56/W57</f>
        <v>7.3442221803145219E-2</v>
      </c>
      <c r="X111" s="11">
        <f>X56/X57</f>
        <v>0.10738179659548525</v>
      </c>
      <c r="Y111" s="11">
        <f>Y56/Y57</f>
        <v>0.10140021212088748</v>
      </c>
      <c r="AC111" t="s">
        <v>324</v>
      </c>
      <c r="AG111" s="11"/>
      <c r="AH111" s="11">
        <f>AH56/AH57</f>
        <v>0.50457031094080551</v>
      </c>
      <c r="AI111" s="11">
        <f>AI56/AI57</f>
        <v>0.47464748330924167</v>
      </c>
      <c r="AJ111" s="11">
        <f>AJ56/AJ57</f>
        <v>0.45709629280552938</v>
      </c>
      <c r="AN111" t="s">
        <v>349</v>
      </c>
      <c r="AS111" s="17"/>
      <c r="AT111" s="17"/>
      <c r="AU111" s="17"/>
    </row>
    <row r="112" spans="2:47" x14ac:dyDescent="0.15">
      <c r="C112" t="s">
        <v>350</v>
      </c>
      <c r="G112" s="11"/>
      <c r="H112" s="11">
        <f t="shared" ref="H112:M112" si="100">(H56-H24)/(H56-H24+H46)</f>
        <v>-4.8926992961204778</v>
      </c>
      <c r="I112" s="11">
        <f t="shared" si="100"/>
        <v>-1.8271175850353418</v>
      </c>
      <c r="J112" s="11">
        <f t="shared" si="100"/>
        <v>-1.6893166005592042</v>
      </c>
      <c r="K112" s="11">
        <f t="shared" si="100"/>
        <v>-1.1829468609339335</v>
      </c>
      <c r="L112" s="11">
        <f t="shared" si="100"/>
        <v>-1.2416674561819043</v>
      </c>
      <c r="M112" s="11">
        <f t="shared" si="100"/>
        <v>-0.78760905966334716</v>
      </c>
      <c r="R112" t="s">
        <v>350</v>
      </c>
      <c r="V112" s="11"/>
      <c r="W112" s="11">
        <f>(W56-W24)/(W56-W24+W46)</f>
        <v>-1.0611250946446478</v>
      </c>
      <c r="X112" s="11">
        <f>(X56-X24)/(X56-X24+X46)</f>
        <v>-0.97602599847276728</v>
      </c>
      <c r="Y112" s="11">
        <f>(Y56-Y24)/(Y56-Y24+Y46)</f>
        <v>-0.79252030203732726</v>
      </c>
      <c r="AC112" t="s">
        <v>350</v>
      </c>
      <c r="AG112" s="11"/>
      <c r="AH112" s="11">
        <f>(AH56-AH24)/(AH56-AH24+AH46)</f>
        <v>0.11650817151642845</v>
      </c>
      <c r="AI112" s="11">
        <f>(AI56-AI24)/(AI56-AI24+AI46)</f>
        <v>-7.4948874160840287E-5</v>
      </c>
      <c r="AJ112" s="11">
        <f>(AJ56-AJ24)/(AJ56-AJ24+AJ46)</f>
        <v>0.12829227383647243</v>
      </c>
      <c r="AO112" t="s">
        <v>327</v>
      </c>
      <c r="AS112" s="17">
        <f>K110</f>
        <v>1.4341977635841219</v>
      </c>
      <c r="AT112" s="17">
        <f t="shared" ref="AT112:AU112" si="101">L110</f>
        <v>1.0801789191820836</v>
      </c>
      <c r="AU112" s="17">
        <f t="shared" si="101"/>
        <v>0.83055562363667557</v>
      </c>
    </row>
    <row r="113" spans="2:47" x14ac:dyDescent="0.15">
      <c r="C113" t="s">
        <v>306</v>
      </c>
      <c r="G113" s="11"/>
      <c r="H113" s="13">
        <f t="shared" ref="H113:M113" si="102">IF(H12&gt;0,H12/H13,"N/A")</f>
        <v>46.825986078886309</v>
      </c>
      <c r="I113" s="13">
        <f t="shared" si="102"/>
        <v>-27.127582017010937</v>
      </c>
      <c r="J113" s="13">
        <f t="shared" si="102"/>
        <v>-24.758474576271187</v>
      </c>
      <c r="K113" s="13">
        <f t="shared" si="102"/>
        <v>-58.928669410150889</v>
      </c>
      <c r="L113" s="13">
        <f t="shared" si="102"/>
        <v>-687.77922077922074</v>
      </c>
      <c r="M113" s="13">
        <f t="shared" si="102"/>
        <v>-58.951096121416526</v>
      </c>
      <c r="R113" t="s">
        <v>306</v>
      </c>
      <c r="V113" s="11"/>
      <c r="W113" s="13">
        <f>IF(W12&gt;0,W12/W13,"N/A")</f>
        <v>-9.7181498512307272</v>
      </c>
      <c r="X113" s="13">
        <f>IF(X12&gt;0,X12/X13,"N/A")</f>
        <v>-6.0110819480898225</v>
      </c>
      <c r="Y113" s="13">
        <f>IF(Y12&gt;0,Y12/Y13,"N/A")</f>
        <v>-6.5485856905158073</v>
      </c>
      <c r="AC113" t="s">
        <v>306</v>
      </c>
      <c r="AG113" s="11"/>
      <c r="AH113" s="13">
        <f>IF(AH12&gt;0,AH12/AH13,"N/A")</f>
        <v>25.1139896373057</v>
      </c>
      <c r="AI113" s="13">
        <f>IF(AI12&gt;0,AI12/AI13,"N/A")</f>
        <v>-17.682625482625483</v>
      </c>
      <c r="AJ113" s="13">
        <f>IF(AJ12&gt;0,AJ12/AJ13,"N/A")</f>
        <v>-1.8739831274480265</v>
      </c>
      <c r="AO113" t="s">
        <v>326</v>
      </c>
      <c r="AS113" s="17">
        <f>W110</f>
        <v>0.33467479930411453</v>
      </c>
      <c r="AT113" s="17">
        <f t="shared" ref="AT113:AU113" si="103">X110</f>
        <v>0.4874638116567433</v>
      </c>
      <c r="AU113" s="17">
        <f t="shared" si="103"/>
        <v>0.31150238604574626</v>
      </c>
    </row>
    <row r="114" spans="2:47" x14ac:dyDescent="0.15">
      <c r="C114" t="s">
        <v>325</v>
      </c>
      <c r="G114" s="11"/>
      <c r="H114" s="13">
        <f t="shared" ref="H114:M114" si="104">H10/(H13+H38)</f>
        <v>2.0100487439070118</v>
      </c>
      <c r="I114" s="13">
        <f t="shared" si="104"/>
        <v>3.3452355345235536</v>
      </c>
      <c r="J114" s="13">
        <f t="shared" si="104"/>
        <v>17.551897753679317</v>
      </c>
      <c r="K114" s="13">
        <f t="shared" si="104"/>
        <v>11.414455817839983</v>
      </c>
      <c r="L114" s="13">
        <f t="shared" si="104"/>
        <v>17.899782135076254</v>
      </c>
      <c r="M114" s="13">
        <f t="shared" si="104"/>
        <v>11.850421144350857</v>
      </c>
      <c r="R114" t="s">
        <v>325</v>
      </c>
      <c r="V114" s="11"/>
      <c r="W114" s="13">
        <f>W10/(W13+W38)</f>
        <v>-19.098879103282627</v>
      </c>
      <c r="X114" s="13">
        <f>X10/(X13+X38)</f>
        <v>-10.635360185902401</v>
      </c>
      <c r="Y114" s="13">
        <f>Y10/(Y13+Y38)</f>
        <v>-9.2722001830942933</v>
      </c>
      <c r="AC114" t="s">
        <v>325</v>
      </c>
      <c r="AG114" s="11"/>
      <c r="AH114" s="13">
        <f>AH10/(AH13+AH38)</f>
        <v>62.746113989637308</v>
      </c>
      <c r="AI114" s="13">
        <f>AI10/(AI13+AI38)</f>
        <v>-37.181467181467184</v>
      </c>
      <c r="AJ114" s="13">
        <f>AJ10/(AJ13+AJ38)</f>
        <v>-4.4572913528171139</v>
      </c>
      <c r="AO114" t="s">
        <v>328</v>
      </c>
      <c r="AS114" s="17">
        <f>AH110</f>
        <v>1.7397467657583265</v>
      </c>
      <c r="AT114" s="17">
        <f t="shared" ref="AT114:AU114" si="105">AI110</f>
        <v>1.7526272066458983</v>
      </c>
      <c r="AU114" s="17">
        <f t="shared" si="105"/>
        <v>1.9669623996620194</v>
      </c>
    </row>
    <row r="115" spans="2:47" x14ac:dyDescent="0.15">
      <c r="G115" s="11"/>
      <c r="H115" s="11"/>
      <c r="I115" s="11"/>
      <c r="J115" s="11"/>
      <c r="K115" s="11"/>
      <c r="L115" s="11"/>
      <c r="M115" s="11"/>
      <c r="V115" s="11"/>
      <c r="W115" s="11"/>
      <c r="X115" s="11"/>
      <c r="Y115" s="11"/>
      <c r="AG115" s="11"/>
      <c r="AH115" s="11"/>
      <c r="AI115" s="11"/>
      <c r="AJ115" s="11"/>
      <c r="AN115" t="s">
        <v>306</v>
      </c>
      <c r="AS115" s="17"/>
      <c r="AT115" s="17"/>
      <c r="AU115" s="17"/>
    </row>
    <row r="116" spans="2:47" x14ac:dyDescent="0.15">
      <c r="B116" s="29" t="s">
        <v>311</v>
      </c>
      <c r="G116" s="11"/>
      <c r="H116" s="11"/>
      <c r="I116" s="11"/>
      <c r="J116" s="11"/>
      <c r="K116" s="11"/>
      <c r="L116" s="11"/>
      <c r="M116" s="11"/>
      <c r="Q116" s="29" t="s">
        <v>311</v>
      </c>
      <c r="V116" s="11"/>
      <c r="W116" s="11"/>
      <c r="X116" s="11"/>
      <c r="Y116" s="11"/>
      <c r="AB116" s="29" t="s">
        <v>311</v>
      </c>
      <c r="AG116" s="11"/>
      <c r="AH116" s="11"/>
      <c r="AI116" s="11"/>
      <c r="AJ116" s="11"/>
      <c r="AO116" t="s">
        <v>327</v>
      </c>
      <c r="AS116" s="17">
        <f>K113</f>
        <v>-58.928669410150889</v>
      </c>
      <c r="AT116" s="17">
        <f t="shared" ref="AT116:AU116" si="106">L113</f>
        <v>-687.77922077922074</v>
      </c>
      <c r="AU116" s="17">
        <f t="shared" si="106"/>
        <v>-58.951096121416526</v>
      </c>
    </row>
    <row r="117" spans="2:47" x14ac:dyDescent="0.15">
      <c r="C117" t="s">
        <v>293</v>
      </c>
      <c r="G117" s="11">
        <f t="shared" ref="G117:M117" si="107">G16/G6</f>
        <v>0.13029493481513144</v>
      </c>
      <c r="H117" s="11">
        <f t="shared" si="107"/>
        <v>0.19688232536333802</v>
      </c>
      <c r="I117" s="11">
        <f t="shared" si="107"/>
        <v>0.23573096164535853</v>
      </c>
      <c r="J117" s="11">
        <f t="shared" si="107"/>
        <v>0.15015404131931859</v>
      </c>
      <c r="K117" s="11">
        <f t="shared" si="107"/>
        <v>0.31181710544090652</v>
      </c>
      <c r="L117" s="11">
        <f t="shared" si="107"/>
        <v>0.30962486452470023</v>
      </c>
      <c r="M117" s="11">
        <f t="shared" si="107"/>
        <v>0.36451739564989766</v>
      </c>
      <c r="R117" t="s">
        <v>293</v>
      </c>
      <c r="V117" s="11">
        <f>V16/V6</f>
        <v>0.22464716157843576</v>
      </c>
      <c r="W117" s="11">
        <f>W16/W6</f>
        <v>0.21218112284300339</v>
      </c>
      <c r="X117" s="11">
        <f>X16/X6</f>
        <v>0.22061941520980458</v>
      </c>
      <c r="Y117" s="11">
        <f>Y16/Y6</f>
        <v>0.29511677282377918</v>
      </c>
      <c r="AC117" t="s">
        <v>293</v>
      </c>
      <c r="AG117" s="11">
        <f>AG16/AG6</f>
        <v>4.3252736305590261E-2</v>
      </c>
      <c r="AH117" s="11">
        <f>AH16/AH6</f>
        <v>4.1308703060722513E-2</v>
      </c>
      <c r="AI117" s="11">
        <f>AI16/AI6</f>
        <v>5.5252496995316841E-2</v>
      </c>
      <c r="AJ117" s="11">
        <f>AJ16/AJ6</f>
        <v>7.1014128755145567E-2</v>
      </c>
      <c r="AO117" t="s">
        <v>326</v>
      </c>
      <c r="AS117" s="17">
        <f>W113</f>
        <v>-9.7181498512307272</v>
      </c>
      <c r="AT117" s="17">
        <f t="shared" ref="AT117:AU117" si="108">X113</f>
        <v>-6.0110819480898225</v>
      </c>
      <c r="AU117" s="17">
        <f t="shared" si="108"/>
        <v>-6.5485856905158073</v>
      </c>
    </row>
    <row r="118" spans="2:47" x14ac:dyDescent="0.15">
      <c r="C118" t="s">
        <v>312</v>
      </c>
      <c r="G118" s="11"/>
      <c r="H118" s="11"/>
      <c r="I118" s="13">
        <f>I6/AVERAGE(I33,H33)</f>
        <v>0.41398767471936743</v>
      </c>
      <c r="J118" s="13">
        <f>J6/AVERAGE(J33,I33)</f>
        <v>0.44149827777266598</v>
      </c>
      <c r="K118" s="13">
        <f>K6/AVERAGE(K33,J33)</f>
        <v>0.46146709595089147</v>
      </c>
      <c r="L118" s="13">
        <f>L6/AVERAGE(L33,K33)</f>
        <v>0.48655563248149669</v>
      </c>
      <c r="M118" s="13">
        <f>M6/AVERAGE(M33,L33)</f>
        <v>0.52933599962210076</v>
      </c>
      <c r="R118" t="s">
        <v>312</v>
      </c>
      <c r="V118" s="11"/>
      <c r="W118" s="13">
        <f>W6/AVERAGE(W33,V33)</f>
        <v>0.6363541648237373</v>
      </c>
      <c r="X118" s="13">
        <f>X6/AVERAGE(X33,W33)</f>
        <v>0.61299525628646989</v>
      </c>
      <c r="Y118" s="13">
        <f>Y6/AVERAGE(Y33,X33)</f>
        <v>0.75900265583318482</v>
      </c>
      <c r="AC118" t="s">
        <v>312</v>
      </c>
      <c r="AG118" s="11"/>
      <c r="AH118" s="13">
        <f>AH6/AVERAGE(AH33,AG33)</f>
        <v>1.4463773795037844</v>
      </c>
      <c r="AI118" s="13">
        <f>AI6/AVERAGE(AI33,AH33)</f>
        <v>1.4130073950988484</v>
      </c>
      <c r="AJ118" s="13">
        <f>AJ6/AVERAGE(AJ33,AI33)</f>
        <v>1.2668036411484285</v>
      </c>
      <c r="AO118" t="s">
        <v>328</v>
      </c>
      <c r="AS118" s="17">
        <f>AH113</f>
        <v>25.1139896373057</v>
      </c>
      <c r="AT118" s="17">
        <f t="shared" ref="AT118:AU118" si="109">AI113</f>
        <v>-17.682625482625483</v>
      </c>
      <c r="AU118" s="17">
        <f t="shared" si="109"/>
        <v>-1.8739831274480265</v>
      </c>
    </row>
    <row r="119" spans="2:47" x14ac:dyDescent="0.15">
      <c r="C119" t="s">
        <v>313</v>
      </c>
      <c r="G119" s="11"/>
      <c r="H119" s="11"/>
      <c r="I119" s="13">
        <f>AVERAGE(H33:I33)/AVERAGE(H46:I46)</f>
        <v>3.0095643080247383</v>
      </c>
      <c r="J119" s="13">
        <f>AVERAGE(I33:J33)/AVERAGE(I46:J46)</f>
        <v>3.2230517303625765</v>
      </c>
      <c r="K119" s="13">
        <f>AVERAGE(J33:K33)/AVERAGE(J46:K46)</f>
        <v>2.947365007997925</v>
      </c>
      <c r="L119" s="13">
        <f>AVERAGE(K33:L33)/AVERAGE(K46:L46)</f>
        <v>2.6644442832926929</v>
      </c>
      <c r="M119" s="13">
        <f>AVERAGE(L33:M33)/AVERAGE(L46:M46)</f>
        <v>2.4399136354555653</v>
      </c>
      <c r="R119" t="s">
        <v>313</v>
      </c>
      <c r="V119" s="11"/>
      <c r="W119" s="13">
        <f>AVERAGE(V33:W33)/AVERAGE(V46:W46)</f>
        <v>1.3419711398950063</v>
      </c>
      <c r="X119" s="13">
        <f>AVERAGE(W33:X33)/AVERAGE(W46:X46)</f>
        <v>1.4045864721948367</v>
      </c>
      <c r="Y119" s="13">
        <f>AVERAGE(X33:Y33)/AVERAGE(X46:Y46)</f>
        <v>1.4317049715507679</v>
      </c>
      <c r="AC119" t="s">
        <v>313</v>
      </c>
      <c r="AG119" s="11"/>
      <c r="AH119" s="13">
        <f>AVERAGE(AG33:AH33)/AVERAGE(AG46:AH46)</f>
        <v>3.6729445407114922</v>
      </c>
      <c r="AI119" s="13">
        <f>AVERAGE(AH33:AI33)/AVERAGE(AH46:AI46)</f>
        <v>3.5149166366489992</v>
      </c>
      <c r="AJ119" s="13">
        <f>AVERAGE(AI33:AJ33)/AVERAGE(AI46:AJ46)</f>
        <v>3.2020168444500086</v>
      </c>
      <c r="AN119" t="s">
        <v>355</v>
      </c>
      <c r="AS119" s="17"/>
      <c r="AT119" s="17"/>
      <c r="AU119" s="17"/>
    </row>
    <row r="120" spans="2:47" x14ac:dyDescent="0.15">
      <c r="D120" t="s">
        <v>296</v>
      </c>
      <c r="G120" s="11"/>
      <c r="H120" s="11"/>
      <c r="I120" s="11">
        <f>I117*I118*I119</f>
        <v>0.29370251608479753</v>
      </c>
      <c r="J120" s="11">
        <f t="shared" ref="J120:M120" si="110">J117*J118*J119</f>
        <v>0.21366496467068954</v>
      </c>
      <c r="K120" s="11">
        <f t="shared" si="110"/>
        <v>0.42410617785655613</v>
      </c>
      <c r="L120" s="11">
        <f t="shared" si="110"/>
        <v>0.40139779000516695</v>
      </c>
      <c r="M120" s="11">
        <f t="shared" si="110"/>
        <v>0.47078665498747557</v>
      </c>
      <c r="S120" t="s">
        <v>296</v>
      </c>
      <c r="V120" s="11"/>
      <c r="W120" s="11">
        <f>W117*W118*W119</f>
        <v>0.18119608515577598</v>
      </c>
      <c r="X120" s="11">
        <f>X117*X118*X119</f>
        <v>0.18995438528630665</v>
      </c>
      <c r="Y120" s="11">
        <f t="shared" ref="Y120" si="111">Y117*Y118*Y119</f>
        <v>0.32069391663046365</v>
      </c>
      <c r="AD120" t="s">
        <v>296</v>
      </c>
      <c r="AG120" s="11"/>
      <c r="AH120" s="11">
        <f>AH117*AH118*AH119</f>
        <v>0.21945099376000149</v>
      </c>
      <c r="AI120" s="11">
        <f>AI117*AI118*AI119</f>
        <v>0.27441722842587357</v>
      </c>
      <c r="AJ120" s="11">
        <f t="shared" ref="AJ120" si="112">AJ117*AJ118*AJ119</f>
        <v>0.2880564992726064</v>
      </c>
      <c r="AO120" t="s">
        <v>327</v>
      </c>
      <c r="AS120" s="70">
        <f>K111</f>
        <v>0.4336897330322752</v>
      </c>
      <c r="AT120" s="70">
        <f t="shared" ref="AT120:AU120" si="113">L111</f>
        <v>0.37505150500258844</v>
      </c>
      <c r="AU120" s="70">
        <f t="shared" si="113"/>
        <v>0.32310273975868004</v>
      </c>
    </row>
    <row r="121" spans="2:47" x14ac:dyDescent="0.15">
      <c r="D121" t="s">
        <v>314</v>
      </c>
      <c r="G121" s="11"/>
      <c r="H121" s="11"/>
      <c r="I121" s="67" t="str">
        <f>IF(I120=I62,"GOOD","ERR")</f>
        <v>GOOD</v>
      </c>
      <c r="J121" s="67" t="str">
        <f>IF(J120=J62,"GOOD","ERR")</f>
        <v>GOOD</v>
      </c>
      <c r="K121" s="67" t="str">
        <f>IF(K120=K62,"GOOD","ERR")</f>
        <v>GOOD</v>
      </c>
      <c r="L121" s="67" t="str">
        <f>IF(L120=L62,"GOOD","ERR")</f>
        <v>GOOD</v>
      </c>
      <c r="M121" s="67" t="str">
        <f>IF(M120=M62,"GOOD","ERR")</f>
        <v>GOOD</v>
      </c>
      <c r="S121" t="s">
        <v>314</v>
      </c>
      <c r="V121" s="11"/>
      <c r="W121" s="67" t="str">
        <f>IF(W120=W62,"GOOD","ERR")</f>
        <v>GOOD</v>
      </c>
      <c r="X121" s="67" t="str">
        <f>IF(X120=X62,"GOOD","ERR")</f>
        <v>GOOD</v>
      </c>
      <c r="Y121" s="67" t="str">
        <f>IF(Y120=Y62,"GOOD","ERR")</f>
        <v>GOOD</v>
      </c>
      <c r="AD121" t="s">
        <v>314</v>
      </c>
      <c r="AG121" s="11"/>
      <c r="AH121" s="67" t="str">
        <f>IF(AH120=AH62,"GOOD","ERR")</f>
        <v>ERR</v>
      </c>
      <c r="AI121" s="67" t="str">
        <f>IF(AI120=AI62,"GOOD","ERR")</f>
        <v>GOOD</v>
      </c>
      <c r="AJ121" s="67" t="str">
        <f>IF(AJ120=AJ62,"GOOD","ERR")</f>
        <v>GOOD</v>
      </c>
      <c r="AO121" t="s">
        <v>326</v>
      </c>
      <c r="AS121" s="70">
        <f>W111</f>
        <v>7.3442221803145219E-2</v>
      </c>
      <c r="AT121" s="70">
        <f t="shared" ref="AT121:AU121" si="114">X111</f>
        <v>0.10738179659548525</v>
      </c>
      <c r="AU121" s="70">
        <f t="shared" si="114"/>
        <v>0.10140021212088748</v>
      </c>
    </row>
    <row r="122" spans="2:47" x14ac:dyDescent="0.15">
      <c r="G122" s="11"/>
      <c r="H122" s="11"/>
      <c r="I122" s="11"/>
      <c r="J122" s="11"/>
      <c r="K122" s="11"/>
      <c r="L122" s="11"/>
      <c r="M122" s="11"/>
      <c r="AO122" t="s">
        <v>328</v>
      </c>
      <c r="AS122" s="70">
        <f>AH111</f>
        <v>0.50457031094080551</v>
      </c>
      <c r="AT122" s="70">
        <f t="shared" ref="AT122:AU122" si="115">AI111</f>
        <v>0.47464748330924167</v>
      </c>
      <c r="AU122" s="70">
        <f t="shared" si="115"/>
        <v>0.45709629280552938</v>
      </c>
    </row>
    <row r="123" spans="2:47" x14ac:dyDescent="0.15">
      <c r="B123" s="29" t="s">
        <v>368</v>
      </c>
      <c r="G123" s="11"/>
      <c r="I123" s="11"/>
      <c r="J123" s="11"/>
      <c r="K123" s="11"/>
      <c r="L123" s="11"/>
      <c r="M123" s="11"/>
      <c r="Q123" s="29" t="s">
        <v>368</v>
      </c>
      <c r="V123" s="11"/>
      <c r="X123" s="11"/>
      <c r="Y123" s="11"/>
      <c r="AB123" s="29" t="s">
        <v>368</v>
      </c>
      <c r="AG123" s="11"/>
      <c r="AI123" s="11"/>
      <c r="AJ123" s="11"/>
      <c r="AN123" t="s">
        <v>356</v>
      </c>
    </row>
    <row r="124" spans="2:47" x14ac:dyDescent="0.15">
      <c r="C124" t="s">
        <v>369</v>
      </c>
      <c r="G124" s="11"/>
      <c r="H124" s="13">
        <f>H59/H6</f>
        <v>3.9821418858781645</v>
      </c>
      <c r="I124" s="13">
        <f t="shared" ref="I124:M124" si="116">I59/I6</f>
        <v>5.3866085864624225</v>
      </c>
      <c r="J124" s="13">
        <f t="shared" si="116"/>
        <v>6.3888091218346226</v>
      </c>
      <c r="K124" s="13">
        <f t="shared" si="116"/>
        <v>7.6953293493804731</v>
      </c>
      <c r="L124" s="13">
        <f t="shared" si="116"/>
        <v>10.315317752761983</v>
      </c>
      <c r="M124" s="13">
        <f t="shared" si="116"/>
        <v>11.745859633689889</v>
      </c>
      <c r="R124" t="s">
        <v>369</v>
      </c>
      <c r="V124" s="11"/>
      <c r="W124" s="13">
        <f>W59/W6</f>
        <v>2.1848983361916789</v>
      </c>
      <c r="X124" s="13">
        <f t="shared" ref="X124:Y124" si="117">X59/X6</f>
        <v>2.5521244074834484</v>
      </c>
      <c r="Y124" s="13">
        <f t="shared" si="117"/>
        <v>3.1253312181349373</v>
      </c>
      <c r="AC124" t="s">
        <v>369</v>
      </c>
      <c r="AG124" s="11"/>
      <c r="AH124" s="13">
        <f>AH59/AH6</f>
        <v>3.3095739477777699</v>
      </c>
      <c r="AI124" s="13">
        <f t="shared" ref="AI124:AJ124" si="118">AI59/AI6</f>
        <v>4.2434123762257929</v>
      </c>
      <c r="AJ124" s="13">
        <f t="shared" si="118"/>
        <v>3.6556932300665532</v>
      </c>
      <c r="AO124" t="s">
        <v>327</v>
      </c>
      <c r="AS124" s="71">
        <f>K112*100</f>
        <v>-118.29468609339335</v>
      </c>
      <c r="AT124" s="71">
        <f>L112*100</f>
        <v>-124.16674561819043</v>
      </c>
      <c r="AU124" s="71">
        <f>M112*100</f>
        <v>-78.760905966334718</v>
      </c>
    </row>
    <row r="125" spans="2:47" x14ac:dyDescent="0.15">
      <c r="C125" t="s">
        <v>370</v>
      </c>
      <c r="G125" s="11"/>
      <c r="H125" s="13">
        <f>H59/H10</f>
        <v>12.67558370777216</v>
      </c>
      <c r="I125" s="13">
        <f t="shared" ref="I125:M125" si="119">I59/I10</f>
        <v>15.577592668219358</v>
      </c>
      <c r="J125" s="13">
        <f t="shared" si="119"/>
        <v>15.557911134086563</v>
      </c>
      <c r="K125" s="13">
        <f t="shared" si="119"/>
        <v>17.723016257280921</v>
      </c>
      <c r="L125" s="13">
        <f t="shared" si="119"/>
        <v>22.44469888649061</v>
      </c>
      <c r="M125" s="13">
        <f t="shared" si="119"/>
        <v>24.194726282538003</v>
      </c>
      <c r="R125" t="s">
        <v>370</v>
      </c>
      <c r="V125" s="11"/>
      <c r="W125" s="13">
        <f>W59/W10</f>
        <v>7.4124607516606211</v>
      </c>
      <c r="X125" s="13">
        <f t="shared" ref="X125:Y125" si="120">X59/X10</f>
        <v>8.4818486867451686</v>
      </c>
      <c r="Y125" s="13">
        <f t="shared" si="120"/>
        <v>8.8333164285736476</v>
      </c>
      <c r="AC125" t="s">
        <v>370</v>
      </c>
      <c r="AG125" s="11"/>
      <c r="AH125" s="13">
        <f>AH59/AH10</f>
        <v>25.554866583498917</v>
      </c>
      <c r="AI125" s="13">
        <f t="shared" ref="AI125:AJ125" si="121">AI59/AI10</f>
        <v>34.023442484220858</v>
      </c>
      <c r="AJ125" s="13">
        <f t="shared" si="121"/>
        <v>29.024505360985689</v>
      </c>
      <c r="AO125" t="s">
        <v>326</v>
      </c>
      <c r="AS125" s="71">
        <f>W112*100</f>
        <v>-106.11250946446478</v>
      </c>
      <c r="AT125" s="71">
        <f>X112*100</f>
        <v>-97.602599847276721</v>
      </c>
      <c r="AU125" s="71">
        <f>Y112*100</f>
        <v>-79.25203020373273</v>
      </c>
    </row>
    <row r="126" spans="2:47" x14ac:dyDescent="0.15">
      <c r="C126" t="s">
        <v>371</v>
      </c>
      <c r="G126" s="11"/>
      <c r="H126" s="13">
        <f>H58/H16</f>
        <v>23.784697327248779</v>
      </c>
      <c r="I126" s="13">
        <f t="shared" ref="I126:M126" si="122">I58/I16</f>
        <v>25.057179888336865</v>
      </c>
      <c r="J126" s="13">
        <f t="shared" si="122"/>
        <v>45.683964437008569</v>
      </c>
      <c r="K126" s="13">
        <f t="shared" si="122"/>
        <v>26.09215930973718</v>
      </c>
      <c r="L126" s="13">
        <f t="shared" si="122"/>
        <v>34.795378794771004</v>
      </c>
      <c r="M126" s="13">
        <f t="shared" si="122"/>
        <v>33.244064143031224</v>
      </c>
      <c r="R126" t="s">
        <v>371</v>
      </c>
      <c r="V126" s="11"/>
      <c r="W126" s="13">
        <f>W58/W16</f>
        <v>13.317097807441883</v>
      </c>
      <c r="X126" s="13">
        <f t="shared" ref="X126:Y126" si="123">X58/X16</f>
        <v>14.297688339038253</v>
      </c>
      <c r="Y126" s="13">
        <f t="shared" si="123"/>
        <v>12.053384175905606</v>
      </c>
      <c r="AC126" t="s">
        <v>371</v>
      </c>
      <c r="AG126" s="11"/>
      <c r="AH126" s="13">
        <f>AH58/AH16</f>
        <v>79.411831461728994</v>
      </c>
      <c r="AI126" s="13">
        <f t="shared" ref="AI126:AJ126" si="124">AI58/AI16</f>
        <v>76.800701121149231</v>
      </c>
      <c r="AJ126" s="13">
        <f t="shared" si="124"/>
        <v>50.868574053960202</v>
      </c>
      <c r="AO126" t="s">
        <v>328</v>
      </c>
      <c r="AS126" s="71">
        <f>AH112*100</f>
        <v>11.650817151642844</v>
      </c>
      <c r="AT126" s="71">
        <f>AI112*100</f>
        <v>-7.4948874160840288E-3</v>
      </c>
      <c r="AU126" s="71">
        <f>AJ112*100</f>
        <v>12.829227383647243</v>
      </c>
    </row>
    <row r="127" spans="2:47" x14ac:dyDescent="0.15">
      <c r="G127" s="11"/>
      <c r="H127" s="11"/>
      <c r="I127" s="11"/>
      <c r="J127" s="11"/>
      <c r="K127" s="11"/>
      <c r="L127" s="11"/>
      <c r="M127" s="11"/>
    </row>
    <row r="128" spans="2:47" x14ac:dyDescent="0.15">
      <c r="B128" s="29" t="s">
        <v>363</v>
      </c>
      <c r="G128" s="29">
        <v>2015</v>
      </c>
      <c r="H128" s="29">
        <v>2016</v>
      </c>
      <c r="I128" s="29">
        <v>2017</v>
      </c>
      <c r="J128" s="29">
        <v>2018</v>
      </c>
      <c r="K128" s="29">
        <v>2019</v>
      </c>
      <c r="L128" s="29">
        <v>2020</v>
      </c>
      <c r="M128" s="29">
        <v>2021</v>
      </c>
      <c r="Q128" s="29" t="s">
        <v>363</v>
      </c>
      <c r="V128" s="29">
        <v>2018</v>
      </c>
      <c r="W128" s="29">
        <f>2019</f>
        <v>2019</v>
      </c>
      <c r="X128" s="29">
        <v>2020</v>
      </c>
      <c r="Y128" s="29">
        <v>2021</v>
      </c>
      <c r="AB128" s="29" t="s">
        <v>363</v>
      </c>
      <c r="AG128" s="29">
        <v>2018</v>
      </c>
      <c r="AH128" s="29">
        <f>2019</f>
        <v>2019</v>
      </c>
      <c r="AI128" s="29">
        <v>2020</v>
      </c>
      <c r="AJ128" s="29">
        <v>2021</v>
      </c>
    </row>
    <row r="129" spans="2:47" x14ac:dyDescent="0.15">
      <c r="B129" s="29"/>
      <c r="G129" s="29"/>
      <c r="H129" s="29"/>
      <c r="I129" s="29"/>
      <c r="J129" s="29"/>
      <c r="K129" s="29"/>
      <c r="L129" s="29"/>
      <c r="M129" s="29"/>
      <c r="Q129" s="29"/>
      <c r="V129" s="29"/>
      <c r="W129" s="29"/>
      <c r="X129" s="29"/>
      <c r="Y129" s="29"/>
      <c r="AB129" s="29"/>
      <c r="AG129" s="29"/>
      <c r="AH129" s="29"/>
      <c r="AI129" s="29"/>
      <c r="AJ129" s="29"/>
      <c r="AM129" s="29" t="s">
        <v>357</v>
      </c>
      <c r="AS129" s="29">
        <v>2019</v>
      </c>
      <c r="AT129" s="29">
        <v>2020</v>
      </c>
      <c r="AU129" s="29">
        <v>2021</v>
      </c>
    </row>
    <row r="130" spans="2:47" x14ac:dyDescent="0.15">
      <c r="B130" t="s">
        <v>33</v>
      </c>
      <c r="G130" s="17">
        <f t="shared" ref="G130:M140" si="125">G6/G$6*100</f>
        <v>100</v>
      </c>
      <c r="H130" s="17">
        <f t="shared" si="125"/>
        <v>100</v>
      </c>
      <c r="I130" s="17">
        <f t="shared" si="125"/>
        <v>100</v>
      </c>
      <c r="J130" s="17">
        <f t="shared" si="125"/>
        <v>100</v>
      </c>
      <c r="K130" s="17">
        <f t="shared" si="125"/>
        <v>100</v>
      </c>
      <c r="L130" s="17">
        <f t="shared" si="125"/>
        <v>100</v>
      </c>
      <c r="M130" s="17">
        <f t="shared" si="125"/>
        <v>100</v>
      </c>
      <c r="Q130" t="s">
        <v>33</v>
      </c>
      <c r="V130" s="17">
        <f t="shared" ref="V130:Y140" si="126">V6/V$6*100</f>
        <v>100</v>
      </c>
      <c r="W130" s="17">
        <f t="shared" si="126"/>
        <v>100</v>
      </c>
      <c r="X130" s="17">
        <f t="shared" si="126"/>
        <v>100</v>
      </c>
      <c r="Y130" s="17">
        <f t="shared" si="126"/>
        <v>100</v>
      </c>
      <c r="AB130" t="s">
        <v>33</v>
      </c>
      <c r="AG130" s="17">
        <f t="shared" ref="AG130:AJ140" si="127">AG6/AG$6*100</f>
        <v>100</v>
      </c>
      <c r="AH130" s="17">
        <f t="shared" si="127"/>
        <v>100</v>
      </c>
      <c r="AI130" s="17">
        <f t="shared" si="127"/>
        <v>100</v>
      </c>
      <c r="AJ130" s="17">
        <f t="shared" si="127"/>
        <v>100</v>
      </c>
      <c r="AN130" t="s">
        <v>327</v>
      </c>
    </row>
    <row r="131" spans="2:47" x14ac:dyDescent="0.15">
      <c r="B131" t="s">
        <v>38</v>
      </c>
      <c r="G131" s="17">
        <f t="shared" si="125"/>
        <v>28.938875828168413</v>
      </c>
      <c r="H131" s="17">
        <f t="shared" si="125"/>
        <v>30.658696671354903</v>
      </c>
      <c r="I131" s="17">
        <f t="shared" si="125"/>
        <v>28.3301834352418</v>
      </c>
      <c r="J131" s="17">
        <f t="shared" si="125"/>
        <v>25.454874954693729</v>
      </c>
      <c r="K131" s="17">
        <f t="shared" si="125"/>
        <v>24.815047320868068</v>
      </c>
      <c r="L131" s="17">
        <f t="shared" si="125"/>
        <v>23.29056392686082</v>
      </c>
      <c r="M131" s="17">
        <f t="shared" si="125"/>
        <v>24.121888534577128</v>
      </c>
      <c r="Q131" t="s">
        <v>38</v>
      </c>
      <c r="V131" s="17">
        <f t="shared" si="126"/>
        <v>43.523925770543563</v>
      </c>
      <c r="W131" s="17">
        <f t="shared" si="126"/>
        <v>44.419456680897333</v>
      </c>
      <c r="X131" s="17">
        <f t="shared" si="126"/>
        <v>46.421625293792154</v>
      </c>
      <c r="Y131" s="17">
        <f t="shared" si="126"/>
        <v>43.060197099019163</v>
      </c>
      <c r="AB131" t="s">
        <v>38</v>
      </c>
      <c r="AG131" s="17">
        <f t="shared" si="127"/>
        <v>86.745932576743229</v>
      </c>
      <c r="AH131" s="17">
        <f t="shared" si="127"/>
        <v>86.160443744162677</v>
      </c>
      <c r="AI131" s="17">
        <f t="shared" si="127"/>
        <v>86.660242861287244</v>
      </c>
      <c r="AJ131" s="17">
        <f t="shared" si="127"/>
        <v>85.885079881316756</v>
      </c>
      <c r="AO131" t="s">
        <v>296</v>
      </c>
      <c r="AS131" s="70">
        <f>K120</f>
        <v>0.42410617785655613</v>
      </c>
      <c r="AT131" s="70">
        <f t="shared" ref="AT131:AU131" si="128">L120</f>
        <v>0.40139779000516695</v>
      </c>
      <c r="AU131" s="70">
        <f t="shared" si="128"/>
        <v>0.47078665498747557</v>
      </c>
    </row>
    <row r="132" spans="2:47" x14ac:dyDescent="0.15">
      <c r="C132" t="s">
        <v>45</v>
      </c>
      <c r="G132" s="17">
        <f t="shared" si="125"/>
        <v>71.061124171831594</v>
      </c>
      <c r="H132" s="17">
        <f t="shared" si="125"/>
        <v>69.341303328645097</v>
      </c>
      <c r="I132" s="17">
        <f t="shared" si="125"/>
        <v>71.669816564758207</v>
      </c>
      <c r="J132" s="17">
        <f t="shared" si="125"/>
        <v>74.545125045306264</v>
      </c>
      <c r="K132" s="17">
        <f t="shared" si="125"/>
        <v>75.184952679131939</v>
      </c>
      <c r="L132" s="17">
        <f t="shared" si="125"/>
        <v>76.709436073139187</v>
      </c>
      <c r="M132" s="17">
        <f t="shared" si="125"/>
        <v>75.878111465422876</v>
      </c>
      <c r="R132" t="s">
        <v>45</v>
      </c>
      <c r="V132" s="17">
        <f t="shared" si="126"/>
        <v>56.47607422945643</v>
      </c>
      <c r="W132" s="17">
        <f t="shared" si="126"/>
        <v>55.580543319102659</v>
      </c>
      <c r="X132" s="17">
        <f t="shared" si="126"/>
        <v>53.578374706207853</v>
      </c>
      <c r="Y132" s="17">
        <f t="shared" si="126"/>
        <v>56.939802900980837</v>
      </c>
      <c r="AC132" t="s">
        <v>45</v>
      </c>
      <c r="AG132" s="17">
        <f t="shared" si="127"/>
        <v>13.254067423256771</v>
      </c>
      <c r="AH132" s="17">
        <f t="shared" si="127"/>
        <v>13.839556255837332</v>
      </c>
      <c r="AI132" s="17">
        <f t="shared" si="127"/>
        <v>13.339757138712752</v>
      </c>
      <c r="AJ132" s="17">
        <f t="shared" si="127"/>
        <v>14.114920118683246</v>
      </c>
      <c r="AO132" t="s">
        <v>358</v>
      </c>
      <c r="AS132">
        <v>0</v>
      </c>
      <c r="AT132">
        <v>0</v>
      </c>
      <c r="AU132">
        <v>0</v>
      </c>
    </row>
    <row r="133" spans="2:47" x14ac:dyDescent="0.15">
      <c r="B133" t="s">
        <v>51</v>
      </c>
      <c r="G133" s="17">
        <f t="shared" si="125"/>
        <v>45.288523188715537</v>
      </c>
      <c r="H133" s="17">
        <f t="shared" si="125"/>
        <v>37.925457102672297</v>
      </c>
      <c r="I133" s="17">
        <f t="shared" si="125"/>
        <v>37.090605892162316</v>
      </c>
      <c r="J133" s="17">
        <f t="shared" si="125"/>
        <v>33.48042769119246</v>
      </c>
      <c r="K133" s="17">
        <f t="shared" si="125"/>
        <v>31.764976995144746</v>
      </c>
      <c r="L133" s="17">
        <f t="shared" si="125"/>
        <v>30.750620564276478</v>
      </c>
      <c r="M133" s="17">
        <f t="shared" si="125"/>
        <v>27.330921898053401</v>
      </c>
      <c r="Q133" t="s">
        <v>51</v>
      </c>
      <c r="V133" s="17">
        <f t="shared" si="126"/>
        <v>26.928277505317244</v>
      </c>
      <c r="W133" s="17">
        <f t="shared" si="126"/>
        <v>26.104524364099174</v>
      </c>
      <c r="X133" s="17">
        <f t="shared" si="126"/>
        <v>23.489127635911402</v>
      </c>
      <c r="Y133" s="17">
        <f t="shared" si="126"/>
        <v>21.558627060554191</v>
      </c>
      <c r="AB133" t="s">
        <v>51</v>
      </c>
      <c r="AG133" s="17">
        <f t="shared" si="127"/>
        <v>1.3332646304860296</v>
      </c>
      <c r="AH133" s="17">
        <f t="shared" si="127"/>
        <v>0.88870035148758386</v>
      </c>
      <c r="AI133" s="17">
        <f t="shared" si="127"/>
        <v>0.86773177504248011</v>
      </c>
      <c r="AJ133" s="17">
        <f t="shared" si="127"/>
        <v>1.5197244914031272</v>
      </c>
      <c r="AO133" t="s">
        <v>359</v>
      </c>
      <c r="AS133">
        <v>0</v>
      </c>
      <c r="AT133">
        <v>0</v>
      </c>
      <c r="AU133">
        <v>0</v>
      </c>
    </row>
    <row r="134" spans="2:47" x14ac:dyDescent="0.15">
      <c r="C134" t="s">
        <v>57</v>
      </c>
      <c r="G134" s="17">
        <f t="shared" si="125"/>
        <v>25.77260098311605</v>
      </c>
      <c r="H134" s="17">
        <f t="shared" si="125"/>
        <v>31.41584622597281</v>
      </c>
      <c r="I134" s="17">
        <f t="shared" si="125"/>
        <v>34.579210672595892</v>
      </c>
      <c r="J134" s="17">
        <f t="shared" si="125"/>
        <v>41.064697354113811</v>
      </c>
      <c r="K134" s="17">
        <f t="shared" si="125"/>
        <v>43.41997568398719</v>
      </c>
      <c r="L134" s="17">
        <f t="shared" si="125"/>
        <v>45.958815508862706</v>
      </c>
      <c r="M134" s="17">
        <f t="shared" si="125"/>
        <v>48.547189567369472</v>
      </c>
      <c r="R134" t="s">
        <v>57</v>
      </c>
      <c r="V134" s="17">
        <f t="shared" si="126"/>
        <v>29.547796724139193</v>
      </c>
      <c r="W134" s="17">
        <f t="shared" si="126"/>
        <v>29.476018955003489</v>
      </c>
      <c r="X134" s="17">
        <f t="shared" si="126"/>
        <v>30.089247070296448</v>
      </c>
      <c r="Y134" s="17">
        <f t="shared" si="126"/>
        <v>35.38117584042665</v>
      </c>
      <c r="AC134" t="s">
        <v>57</v>
      </c>
      <c r="AG134" s="17">
        <f t="shared" si="127"/>
        <v>11.920802792770743</v>
      </c>
      <c r="AH134" s="17">
        <f t="shared" si="127"/>
        <v>12.950855904349748</v>
      </c>
      <c r="AI134" s="17">
        <f t="shared" si="127"/>
        <v>12.472025363670273</v>
      </c>
      <c r="AJ134" s="17">
        <f t="shared" si="127"/>
        <v>12.59519562728012</v>
      </c>
      <c r="AO134" t="s">
        <v>293</v>
      </c>
      <c r="AS134" s="17">
        <f>K117*100</f>
        <v>31.181710544090652</v>
      </c>
      <c r="AT134" s="17">
        <f>L117*100</f>
        <v>30.962486452470024</v>
      </c>
      <c r="AU134" s="17">
        <f>M117*100</f>
        <v>36.451739564989765</v>
      </c>
    </row>
    <row r="135" spans="2:47" x14ac:dyDescent="0.15">
      <c r="B135" t="s">
        <v>60</v>
      </c>
      <c r="G135" s="17">
        <f t="shared" si="125"/>
        <v>6.3656764265868775</v>
      </c>
      <c r="H135" s="17">
        <f t="shared" si="125"/>
        <v>7.76136896390061</v>
      </c>
      <c r="I135" s="17">
        <f t="shared" si="125"/>
        <v>9.7587548638132287</v>
      </c>
      <c r="J135" s="17">
        <f t="shared" si="125"/>
        <v>9.2977528089887649</v>
      </c>
      <c r="K135" s="17">
        <f t="shared" si="125"/>
        <v>9.282995478493044</v>
      </c>
      <c r="L135" s="17">
        <f t="shared" si="125"/>
        <v>8.9284340803412228</v>
      </c>
      <c r="M135" s="17">
        <f t="shared" si="125"/>
        <v>6.9523106943981725</v>
      </c>
      <c r="Q135" t="s">
        <v>60</v>
      </c>
      <c r="V135" s="17">
        <f t="shared" si="126"/>
        <v>6.6036149949933858</v>
      </c>
      <c r="W135" s="17">
        <f t="shared" si="126"/>
        <v>7.2786472009242722</v>
      </c>
      <c r="X135" s="17">
        <f t="shared" si="126"/>
        <v>7.5040952845332463</v>
      </c>
      <c r="Y135" s="17">
        <f t="shared" si="126"/>
        <v>4.8288871551834562</v>
      </c>
      <c r="AB135" t="s">
        <v>60</v>
      </c>
      <c r="AG135" s="17">
        <f t="shared" si="127"/>
        <v>6.5873148780309769</v>
      </c>
      <c r="AH135" s="17">
        <f t="shared" si="127"/>
        <v>7.7673052380918426</v>
      </c>
      <c r="AI135" s="17">
        <f t="shared" si="127"/>
        <v>6.5406253885366157</v>
      </c>
      <c r="AJ135" s="17">
        <f t="shared" si="127"/>
        <v>7.2997858763531722</v>
      </c>
      <c r="AO135" t="s">
        <v>312</v>
      </c>
      <c r="AS135" s="17">
        <f t="shared" ref="AS135:AU136" si="129">K118</f>
        <v>0.46146709595089147</v>
      </c>
      <c r="AT135" s="17">
        <f t="shared" si="129"/>
        <v>0.48655563248149669</v>
      </c>
      <c r="AU135" s="17">
        <f t="shared" si="129"/>
        <v>0.52933599962210076</v>
      </c>
    </row>
    <row r="136" spans="2:47" x14ac:dyDescent="0.15">
      <c r="C136" t="s">
        <v>63</v>
      </c>
      <c r="G136" s="17">
        <f t="shared" si="125"/>
        <v>19.406924556529173</v>
      </c>
      <c r="H136" s="17">
        <f t="shared" si="125"/>
        <v>23.654477262072199</v>
      </c>
      <c r="I136" s="17">
        <f t="shared" si="125"/>
        <v>24.820455808782658</v>
      </c>
      <c r="J136" s="17">
        <f t="shared" si="125"/>
        <v>31.766944545125046</v>
      </c>
      <c r="K136" s="17">
        <f t="shared" si="125"/>
        <v>34.136980205494147</v>
      </c>
      <c r="L136" s="17">
        <f t="shared" si="125"/>
        <v>37.030381428521487</v>
      </c>
      <c r="M136" s="17">
        <f t="shared" si="125"/>
        <v>41.5948788729713</v>
      </c>
      <c r="R136" t="s">
        <v>63</v>
      </c>
      <c r="V136" s="17">
        <f t="shared" si="126"/>
        <v>22.944181729145804</v>
      </c>
      <c r="W136" s="17">
        <f t="shared" si="126"/>
        <v>22.197371754079217</v>
      </c>
      <c r="X136" s="17">
        <f t="shared" si="126"/>
        <v>22.585151785763202</v>
      </c>
      <c r="Y136" s="17">
        <f t="shared" si="126"/>
        <v>30.552288685243191</v>
      </c>
      <c r="AC136" t="s">
        <v>63</v>
      </c>
      <c r="AG136" s="17">
        <f t="shared" si="127"/>
        <v>5.3334879147397665</v>
      </c>
      <c r="AH136" s="17">
        <f t="shared" si="127"/>
        <v>5.1835506662579052</v>
      </c>
      <c r="AI136" s="17">
        <f t="shared" si="127"/>
        <v>5.9313999751336572</v>
      </c>
      <c r="AJ136" s="17">
        <f t="shared" si="127"/>
        <v>5.2954097509269467</v>
      </c>
      <c r="AO136" t="s">
        <v>313</v>
      </c>
      <c r="AS136" s="17">
        <f t="shared" si="129"/>
        <v>2.947365007997925</v>
      </c>
      <c r="AT136" s="17">
        <f t="shared" si="129"/>
        <v>2.6644442832926929</v>
      </c>
      <c r="AU136" s="17">
        <f t="shared" si="129"/>
        <v>2.4399136354555653</v>
      </c>
    </row>
    <row r="137" spans="2:47" x14ac:dyDescent="0.15">
      <c r="B137" t="s">
        <v>68</v>
      </c>
      <c r="G137" s="17">
        <f t="shared" si="125"/>
        <v>-0.36973712331694808</v>
      </c>
      <c r="H137" s="17">
        <f t="shared" si="125"/>
        <v>0.50515705578996717</v>
      </c>
      <c r="I137" s="17">
        <f t="shared" si="125"/>
        <v>-0.91495275152862698</v>
      </c>
      <c r="J137" s="17">
        <f t="shared" si="125"/>
        <v>-1.2830735773831097</v>
      </c>
      <c r="K137" s="17">
        <f t="shared" si="125"/>
        <v>-0.57929324634663826</v>
      </c>
      <c r="L137" s="17">
        <f t="shared" si="125"/>
        <v>-5.384050624060413E-2</v>
      </c>
      <c r="M137" s="17">
        <f t="shared" si="125"/>
        <v>-0.70558278996716006</v>
      </c>
      <c r="Q137" t="s">
        <v>68</v>
      </c>
      <c r="V137" s="17">
        <f t="shared" si="126"/>
        <v>-2.5734729825535925</v>
      </c>
      <c r="W137" s="17">
        <f t="shared" si="126"/>
        <v>-2.2841149903927542</v>
      </c>
      <c r="X137" s="17">
        <f t="shared" si="126"/>
        <v>-3.757252351706871</v>
      </c>
      <c r="Y137" s="17">
        <f t="shared" si="126"/>
        <v>-4.665478949063993</v>
      </c>
      <c r="AB137" t="s">
        <v>68</v>
      </c>
      <c r="AG137" s="17">
        <f t="shared" si="127"/>
        <v>0.49423110779047352</v>
      </c>
      <c r="AH137" s="17">
        <f t="shared" si="127"/>
        <v>0.20640092399170118</v>
      </c>
      <c r="AI137" s="17">
        <f t="shared" si="127"/>
        <v>-0.33543661154627213</v>
      </c>
      <c r="AJ137" s="17">
        <f t="shared" si="127"/>
        <v>-2.8257510291131536</v>
      </c>
      <c r="AO137" t="s">
        <v>360</v>
      </c>
      <c r="AS137">
        <v>0</v>
      </c>
      <c r="AT137">
        <v>0</v>
      </c>
      <c r="AU137">
        <v>0</v>
      </c>
    </row>
    <row r="138" spans="2:47" x14ac:dyDescent="0.15">
      <c r="C138" t="s">
        <v>74</v>
      </c>
      <c r="G138" s="17">
        <f t="shared" si="125"/>
        <v>19.776661679846121</v>
      </c>
      <c r="H138" s="17">
        <f t="shared" si="125"/>
        <v>23.14932020628223</v>
      </c>
      <c r="I138" s="17">
        <f t="shared" si="125"/>
        <v>25.735408560311285</v>
      </c>
      <c r="J138" s="17">
        <f t="shared" si="125"/>
        <v>33.050018122508156</v>
      </c>
      <c r="K138" s="17">
        <f t="shared" si="125"/>
        <v>34.716273451840785</v>
      </c>
      <c r="L138" s="17">
        <f t="shared" si="125"/>
        <v>37.084221934762091</v>
      </c>
      <c r="M138" s="17">
        <f t="shared" si="125"/>
        <v>42.30046166293846</v>
      </c>
      <c r="R138" t="s">
        <v>74</v>
      </c>
      <c r="V138" s="17">
        <f t="shared" si="126"/>
        <v>25.5176547116994</v>
      </c>
      <c r="W138" s="17">
        <f t="shared" si="126"/>
        <v>24.481486744471972</v>
      </c>
      <c r="X138" s="17">
        <f t="shared" si="126"/>
        <v>26.342404137470073</v>
      </c>
      <c r="Y138" s="17">
        <f t="shared" si="126"/>
        <v>35.217767634307187</v>
      </c>
      <c r="AC138" t="s">
        <v>74</v>
      </c>
      <c r="AG138" s="17">
        <f t="shared" si="127"/>
        <v>4.8392568069492929</v>
      </c>
      <c r="AH138" s="17">
        <f t="shared" si="127"/>
        <v>4.9771497422662039</v>
      </c>
      <c r="AI138" s="17">
        <f t="shared" si="127"/>
        <v>6.2668365866799292</v>
      </c>
      <c r="AJ138" s="17">
        <f t="shared" si="127"/>
        <v>8.1211607800400998</v>
      </c>
      <c r="AO138" t="s">
        <v>361</v>
      </c>
      <c r="AS138">
        <v>0</v>
      </c>
      <c r="AT138">
        <v>0</v>
      </c>
      <c r="AU138">
        <v>0</v>
      </c>
    </row>
    <row r="139" spans="2:47" x14ac:dyDescent="0.15">
      <c r="B139" t="s">
        <v>79</v>
      </c>
      <c r="G139" s="17">
        <f t="shared" si="125"/>
        <v>6.747168198332977</v>
      </c>
      <c r="H139" s="17">
        <f t="shared" si="125"/>
        <v>3.4610876699484296</v>
      </c>
      <c r="I139" s="17">
        <f t="shared" si="125"/>
        <v>2.1623123957754307</v>
      </c>
      <c r="J139" s="17">
        <f t="shared" si="125"/>
        <v>18.034613990576297</v>
      </c>
      <c r="K139" s="17">
        <f t="shared" si="125"/>
        <v>3.534562907750133</v>
      </c>
      <c r="L139" s="17">
        <f t="shared" si="125"/>
        <v>6.1217354822920669</v>
      </c>
      <c r="M139" s="17">
        <f t="shared" si="125"/>
        <v>5.8487220979486931</v>
      </c>
      <c r="Q139" t="s">
        <v>79</v>
      </c>
      <c r="V139" s="17">
        <f t="shared" si="126"/>
        <v>3.052938553855824</v>
      </c>
      <c r="W139" s="17">
        <f t="shared" si="126"/>
        <v>3.263374460171633</v>
      </c>
      <c r="X139" s="17">
        <f t="shared" si="126"/>
        <v>4.2804626164896149</v>
      </c>
      <c r="Y139" s="17">
        <f t="shared" si="126"/>
        <v>5.7060903519292649</v>
      </c>
      <c r="AB139" t="s">
        <v>79</v>
      </c>
      <c r="AG139" s="17">
        <f t="shared" si="127"/>
        <v>0.51398317639026647</v>
      </c>
      <c r="AH139" s="17">
        <f t="shared" si="127"/>
        <v>0.84627943619395274</v>
      </c>
      <c r="AI139" s="17">
        <f t="shared" si="127"/>
        <v>0.74158688714824483</v>
      </c>
      <c r="AJ139" s="17">
        <f t="shared" si="127"/>
        <v>1.0197479045255438</v>
      </c>
    </row>
    <row r="140" spans="2:47" x14ac:dyDescent="0.15">
      <c r="C140" t="s">
        <v>36</v>
      </c>
      <c r="G140" s="17">
        <f t="shared" si="125"/>
        <v>13.029493481513143</v>
      </c>
      <c r="H140" s="17">
        <f t="shared" si="125"/>
        <v>19.688232536333803</v>
      </c>
      <c r="I140" s="17">
        <f t="shared" si="125"/>
        <v>23.573096164535855</v>
      </c>
      <c r="J140" s="17">
        <f t="shared" si="125"/>
        <v>15.015404131931859</v>
      </c>
      <c r="K140" s="17">
        <f t="shared" si="125"/>
        <v>31.181710544090652</v>
      </c>
      <c r="L140" s="17">
        <f t="shared" si="125"/>
        <v>30.962486452470024</v>
      </c>
      <c r="M140" s="17">
        <f t="shared" si="125"/>
        <v>36.451739564989765</v>
      </c>
      <c r="R140" t="s">
        <v>36</v>
      </c>
      <c r="V140" s="17">
        <f t="shared" si="126"/>
        <v>22.464716157843576</v>
      </c>
      <c r="W140" s="17">
        <f t="shared" si="126"/>
        <v>21.218112284300339</v>
      </c>
      <c r="X140" s="17">
        <f t="shared" si="126"/>
        <v>22.061941520980458</v>
      </c>
      <c r="Y140" s="17">
        <f t="shared" si="126"/>
        <v>29.511677282377917</v>
      </c>
      <c r="AC140" t="s">
        <v>36</v>
      </c>
      <c r="AG140" s="17">
        <f t="shared" si="127"/>
        <v>4.3252736305590265</v>
      </c>
      <c r="AH140" s="17">
        <f t="shared" si="127"/>
        <v>4.1308703060722509</v>
      </c>
      <c r="AI140" s="17">
        <f t="shared" si="127"/>
        <v>5.5252496995316838</v>
      </c>
      <c r="AJ140" s="17">
        <f t="shared" si="127"/>
        <v>7.1014128755145567</v>
      </c>
    </row>
    <row r="141" spans="2:47" x14ac:dyDescent="0.15">
      <c r="G141" s="11"/>
      <c r="H141" s="11"/>
      <c r="I141" s="11"/>
      <c r="J141" s="11"/>
      <c r="K141" s="11"/>
      <c r="L141" s="11"/>
      <c r="M141" s="11"/>
      <c r="V141" s="11"/>
      <c r="W141" s="11"/>
      <c r="X141" s="11"/>
      <c r="Y141" s="11"/>
      <c r="AG141" s="11"/>
      <c r="AH141" s="11"/>
      <c r="AI141" s="11"/>
      <c r="AJ141" s="11"/>
    </row>
    <row r="142" spans="2:47" x14ac:dyDescent="0.15">
      <c r="B142" s="29" t="s">
        <v>364</v>
      </c>
      <c r="G142" s="29">
        <v>2015</v>
      </c>
      <c r="H142" s="29">
        <v>2016</v>
      </c>
      <c r="I142" s="29">
        <v>2017</v>
      </c>
      <c r="J142" s="29">
        <v>2018</v>
      </c>
      <c r="K142" s="29">
        <v>2019</v>
      </c>
      <c r="L142" s="29">
        <v>2020</v>
      </c>
      <c r="M142" s="29">
        <v>2021</v>
      </c>
      <c r="Q142" s="29" t="s">
        <v>364</v>
      </c>
      <c r="V142" s="29">
        <v>2018</v>
      </c>
      <c r="W142" s="29">
        <f>2019</f>
        <v>2019</v>
      </c>
      <c r="X142" s="29">
        <v>2020</v>
      </c>
      <c r="Y142" s="29">
        <v>2021</v>
      </c>
      <c r="AB142" s="29" t="s">
        <v>364</v>
      </c>
      <c r="AG142" s="29">
        <v>2018</v>
      </c>
      <c r="AH142" s="29">
        <f>2019</f>
        <v>2019</v>
      </c>
      <c r="AI142" s="29">
        <v>2020</v>
      </c>
      <c r="AJ142" s="29">
        <v>2021</v>
      </c>
    </row>
    <row r="143" spans="2:47" x14ac:dyDescent="0.15">
      <c r="B143" s="29"/>
      <c r="G143" s="29"/>
      <c r="H143" s="29"/>
      <c r="I143" s="29"/>
      <c r="J143" s="29"/>
      <c r="K143" s="29"/>
      <c r="L143" s="29"/>
      <c r="M143" s="29"/>
      <c r="Q143" s="29"/>
      <c r="V143" s="29"/>
      <c r="W143" s="29"/>
      <c r="X143" s="29"/>
      <c r="Y143" s="29"/>
      <c r="AB143" s="29"/>
      <c r="AG143" s="29"/>
      <c r="AH143" s="29"/>
      <c r="AI143" s="29"/>
      <c r="AJ143" s="29"/>
    </row>
    <row r="144" spans="2:47" x14ac:dyDescent="0.15">
      <c r="B144" t="s">
        <v>33</v>
      </c>
      <c r="G144" s="11"/>
      <c r="H144" s="17">
        <f t="shared" ref="H144:M154" si="130">(H6/G6-1)*100</f>
        <v>-8.8266723658901434</v>
      </c>
      <c r="I144" s="17">
        <f t="shared" si="130"/>
        <v>5.4266291608063844</v>
      </c>
      <c r="J144" s="17">
        <f t="shared" si="130"/>
        <v>22.690383546414683</v>
      </c>
      <c r="K144" s="17">
        <f t="shared" si="130"/>
        <v>14.029539688292857</v>
      </c>
      <c r="L144" s="17">
        <f t="shared" si="130"/>
        <v>13.645574247276372</v>
      </c>
      <c r="M144" s="17">
        <f t="shared" si="130"/>
        <v>17.531727441177502</v>
      </c>
      <c r="Q144" t="s">
        <v>33</v>
      </c>
      <c r="V144" s="11"/>
      <c r="W144" s="17">
        <f t="shared" ref="W144:Y154" si="131">(W6/V6-1)*100</f>
        <v>18.300089899794614</v>
      </c>
      <c r="X144" s="17">
        <f t="shared" si="131"/>
        <v>12.770532012826141</v>
      </c>
      <c r="Y144" s="17">
        <f t="shared" si="131"/>
        <v>41.150076427049157</v>
      </c>
      <c r="AB144" t="s">
        <v>33</v>
      </c>
      <c r="AG144" s="11"/>
      <c r="AH144" s="17">
        <f t="shared" ref="AH144:AJ154" si="132">(AH6/AG6-1)*100</f>
        <v>20.454125820676982</v>
      </c>
      <c r="AI144" s="17">
        <f t="shared" si="132"/>
        <v>37.623430604373276</v>
      </c>
      <c r="AJ144" s="17">
        <f t="shared" si="132"/>
        <v>21.695366571345676</v>
      </c>
    </row>
    <row r="145" spans="2:47" x14ac:dyDescent="0.15">
      <c r="B145" t="s">
        <v>38</v>
      </c>
      <c r="G145" s="11"/>
      <c r="H145" s="17">
        <f t="shared" si="130"/>
        <v>-3.4082936376056971</v>
      </c>
      <c r="I145" s="17">
        <f t="shared" si="130"/>
        <v>-2.5804725131890804</v>
      </c>
      <c r="J145" s="17">
        <f t="shared" si="130"/>
        <v>10.238198014362521</v>
      </c>
      <c r="K145" s="17">
        <f t="shared" si="130"/>
        <v>11.163320518297027</v>
      </c>
      <c r="L145" s="17">
        <f t="shared" si="130"/>
        <v>6.6638913795311838</v>
      </c>
      <c r="M145" s="17">
        <f t="shared" si="130"/>
        <v>21.726860608244024</v>
      </c>
      <c r="Q145" t="s">
        <v>38</v>
      </c>
      <c r="V145" s="11"/>
      <c r="W145" s="17">
        <f t="shared" si="131"/>
        <v>20.734185292784101</v>
      </c>
      <c r="X145" s="17">
        <f t="shared" si="131"/>
        <v>17.853566262378994</v>
      </c>
      <c r="Y145" s="17">
        <f t="shared" si="131"/>
        <v>30.929282915545485</v>
      </c>
      <c r="AB145" t="s">
        <v>38</v>
      </c>
      <c r="AG145" s="11"/>
      <c r="AH145" s="17">
        <f t="shared" si="132"/>
        <v>19.641124641124641</v>
      </c>
      <c r="AI145" s="17">
        <f t="shared" si="132"/>
        <v>38.421755985750885</v>
      </c>
      <c r="AJ145" s="17">
        <f t="shared" si="132"/>
        <v>20.60681962195574</v>
      </c>
    </row>
    <row r="146" spans="2:47" x14ac:dyDescent="0.15">
      <c r="C146" t="s">
        <v>45</v>
      </c>
      <c r="G146" s="11"/>
      <c r="H146" s="17">
        <f t="shared" si="130"/>
        <v>-11.03324862028</v>
      </c>
      <c r="I146" s="17">
        <f t="shared" si="130"/>
        <v>8.9669044318988469</v>
      </c>
      <c r="J146" s="17">
        <f t="shared" si="130"/>
        <v>27.612576977368274</v>
      </c>
      <c r="K146" s="17">
        <f t="shared" si="130"/>
        <v>15.008265668303601</v>
      </c>
      <c r="L146" s="17">
        <f t="shared" si="130"/>
        <v>15.949902235374935</v>
      </c>
      <c r="M146" s="17">
        <f t="shared" si="130"/>
        <v>16.257998650939776</v>
      </c>
      <c r="R146" t="s">
        <v>45</v>
      </c>
      <c r="V146" s="11"/>
      <c r="W146" s="17">
        <f t="shared" si="131"/>
        <v>16.424226737414259</v>
      </c>
      <c r="X146" s="17">
        <f t="shared" si="131"/>
        <v>8.7082180055801928</v>
      </c>
      <c r="Y146" s="17">
        <f t="shared" si="131"/>
        <v>50.005624009407427</v>
      </c>
      <c r="AC146" t="s">
        <v>45</v>
      </c>
      <c r="AG146" s="11"/>
      <c r="AH146" s="17">
        <f t="shared" si="132"/>
        <v>25.775099620954411</v>
      </c>
      <c r="AI146" s="17">
        <f t="shared" si="132"/>
        <v>32.653324060479605</v>
      </c>
      <c r="AJ146" s="17">
        <f t="shared" si="132"/>
        <v>28.766990291262129</v>
      </c>
    </row>
    <row r="147" spans="2:47" x14ac:dyDescent="0.15">
      <c r="B147" t="s">
        <v>51</v>
      </c>
      <c r="G147" s="11"/>
      <c r="H147" s="17">
        <f t="shared" si="130"/>
        <v>-23.649748708147524</v>
      </c>
      <c r="I147" s="17">
        <f t="shared" si="130"/>
        <v>3.105877989987027</v>
      </c>
      <c r="J147" s="17">
        <f t="shared" si="130"/>
        <v>10.748433893834486</v>
      </c>
      <c r="K147" s="17">
        <f t="shared" si="130"/>
        <v>8.1869604048824041</v>
      </c>
      <c r="L147" s="17">
        <f t="shared" si="130"/>
        <v>10.016510731975782</v>
      </c>
      <c r="M147" s="17">
        <f t="shared" si="130"/>
        <v>4.4613215698758424</v>
      </c>
      <c r="Q147" t="s">
        <v>51</v>
      </c>
      <c r="V147" s="11"/>
      <c r="W147" s="17">
        <f t="shared" si="131"/>
        <v>14.681214884781379</v>
      </c>
      <c r="X147" s="17">
        <f t="shared" si="131"/>
        <v>1.4721196629745359</v>
      </c>
      <c r="Y147" s="17">
        <f t="shared" si="131"/>
        <v>29.549377244950325</v>
      </c>
      <c r="AB147" t="s">
        <v>51</v>
      </c>
      <c r="AG147" s="11"/>
      <c r="AH147" s="17">
        <f t="shared" si="132"/>
        <v>-19.710144927536234</v>
      </c>
      <c r="AI147" s="17">
        <f t="shared" si="132"/>
        <v>34.376253509827514</v>
      </c>
      <c r="AJ147" s="17">
        <f t="shared" si="132"/>
        <v>113.13432835820896</v>
      </c>
      <c r="AM147" s="29" t="s">
        <v>365</v>
      </c>
      <c r="AS147" s="29">
        <v>2019</v>
      </c>
      <c r="AT147" s="29">
        <v>2020</v>
      </c>
      <c r="AU147" s="29">
        <v>2021</v>
      </c>
    </row>
    <row r="148" spans="2:47" x14ac:dyDescent="0.15">
      <c r="C148" t="s">
        <v>57</v>
      </c>
      <c r="G148" s="11"/>
      <c r="H148" s="17">
        <f t="shared" si="130"/>
        <v>11.136910191558179</v>
      </c>
      <c r="I148" s="17">
        <f t="shared" si="130"/>
        <v>16.042381734069533</v>
      </c>
      <c r="J148" s="17">
        <f t="shared" si="130"/>
        <v>45.701517489711939</v>
      </c>
      <c r="K148" s="17">
        <f t="shared" si="130"/>
        <v>20.56973896158345</v>
      </c>
      <c r="L148" s="17">
        <f t="shared" si="130"/>
        <v>20.290624256510668</v>
      </c>
      <c r="M148" s="17">
        <f t="shared" si="130"/>
        <v>24.151046738072047</v>
      </c>
      <c r="R148" t="s">
        <v>57</v>
      </c>
      <c r="V148" s="11"/>
      <c r="W148" s="17">
        <f t="shared" si="131"/>
        <v>18.012714275113172</v>
      </c>
      <c r="X148" s="17">
        <f t="shared" si="131"/>
        <v>15.116644658240585</v>
      </c>
      <c r="Y148" s="17">
        <f t="shared" si="131"/>
        <v>65.974763751570435</v>
      </c>
      <c r="AC148" t="s">
        <v>57</v>
      </c>
      <c r="AG148" s="11"/>
      <c r="AH148" s="17">
        <f t="shared" si="132"/>
        <v>30.862329803328279</v>
      </c>
      <c r="AI148" s="17">
        <f t="shared" si="132"/>
        <v>32.535094962840638</v>
      </c>
      <c r="AJ148" s="17">
        <f t="shared" si="132"/>
        <v>22.89719626168225</v>
      </c>
      <c r="AN148" t="s">
        <v>327</v>
      </c>
    </row>
    <row r="149" spans="2:47" x14ac:dyDescent="0.15">
      <c r="B149" t="s">
        <v>60</v>
      </c>
      <c r="G149" s="11"/>
      <c r="H149" s="17">
        <f t="shared" si="130"/>
        <v>11.16333725029377</v>
      </c>
      <c r="I149" s="17">
        <f t="shared" si="130"/>
        <v>32.558139534883715</v>
      </c>
      <c r="J149" s="17">
        <f t="shared" si="130"/>
        <v>16.894508999772164</v>
      </c>
      <c r="K149" s="17">
        <f t="shared" si="130"/>
        <v>13.848552772634237</v>
      </c>
      <c r="L149" s="17">
        <f t="shared" si="130"/>
        <v>9.3049135422016871</v>
      </c>
      <c r="M149" s="17">
        <f t="shared" si="130"/>
        <v>-8.4814785809382069</v>
      </c>
      <c r="Q149" t="s">
        <v>60</v>
      </c>
      <c r="V149" s="11"/>
      <c r="W149" s="17">
        <f t="shared" si="131"/>
        <v>30.392916436081908</v>
      </c>
      <c r="X149" s="17">
        <f t="shared" si="131"/>
        <v>16.263475087004498</v>
      </c>
      <c r="Y149" s="17">
        <f t="shared" si="131"/>
        <v>-9.1698912170548255</v>
      </c>
      <c r="AB149" t="s">
        <v>60</v>
      </c>
      <c r="AG149" s="11"/>
      <c r="AH149" s="17">
        <f t="shared" si="132"/>
        <v>42.03115833387654</v>
      </c>
      <c r="AI149" s="17">
        <f t="shared" si="132"/>
        <v>15.888751204736341</v>
      </c>
      <c r="AJ149" s="17">
        <f t="shared" si="132"/>
        <v>35.820363549958415</v>
      </c>
      <c r="AO149" t="s">
        <v>270</v>
      </c>
      <c r="AS149" s="17">
        <f>K76*100</f>
        <v>14.029539688292857</v>
      </c>
      <c r="AT149" s="17">
        <f t="shared" ref="AT149:AU149" si="133">L76*100</f>
        <v>13.645574247276372</v>
      </c>
      <c r="AU149" s="17">
        <f t="shared" si="133"/>
        <v>17.531727441177502</v>
      </c>
    </row>
    <row r="150" spans="2:47" x14ac:dyDescent="0.15">
      <c r="C150" t="s">
        <v>63</v>
      </c>
      <c r="G150" s="11"/>
      <c r="H150" s="17">
        <f t="shared" si="130"/>
        <v>11.128241836903264</v>
      </c>
      <c r="I150" s="17">
        <f t="shared" si="130"/>
        <v>10.623327717768305</v>
      </c>
      <c r="J150" s="17">
        <f t="shared" si="130"/>
        <v>57.027680730986297</v>
      </c>
      <c r="K150" s="17">
        <f t="shared" si="130"/>
        <v>22.536938787152728</v>
      </c>
      <c r="L150" s="17">
        <f t="shared" si="130"/>
        <v>23.278009264647693</v>
      </c>
      <c r="M150" s="17">
        <f t="shared" si="130"/>
        <v>32.019109122151093</v>
      </c>
      <c r="R150" t="s">
        <v>63</v>
      </c>
      <c r="V150" s="11"/>
      <c r="W150" s="17">
        <f t="shared" si="131"/>
        <v>14.449541284403677</v>
      </c>
      <c r="X150" s="17">
        <f t="shared" si="131"/>
        <v>14.740592295702527</v>
      </c>
      <c r="Y150" s="17">
        <f t="shared" si="131"/>
        <v>90.942169609935945</v>
      </c>
      <c r="AC150" t="s">
        <v>63</v>
      </c>
      <c r="AG150" s="11"/>
      <c r="AH150" s="17">
        <f t="shared" si="132"/>
        <v>17.067868931648022</v>
      </c>
      <c r="AI150" s="17">
        <f t="shared" si="132"/>
        <v>57.478852898700225</v>
      </c>
      <c r="AJ150" s="17">
        <f t="shared" si="132"/>
        <v>8.6466657932660738</v>
      </c>
      <c r="AO150" t="s">
        <v>366</v>
      </c>
      <c r="AS150" s="17">
        <f>K80*100</f>
        <v>43.41997568398719</v>
      </c>
      <c r="AT150" s="17">
        <f t="shared" ref="AT150:AU150" si="134">L80*100</f>
        <v>45.958815508862706</v>
      </c>
      <c r="AU150" s="17">
        <f t="shared" si="134"/>
        <v>48.547189567369472</v>
      </c>
    </row>
    <row r="151" spans="2:47" x14ac:dyDescent="0.15">
      <c r="B151" t="s">
        <v>68</v>
      </c>
      <c r="G151" s="11"/>
      <c r="H151" s="17">
        <f t="shared" si="130"/>
        <v>-224.5664739884393</v>
      </c>
      <c r="I151" s="17">
        <f t="shared" si="130"/>
        <v>-290.95127610208817</v>
      </c>
      <c r="J151" s="17">
        <f t="shared" si="130"/>
        <v>72.053462940461728</v>
      </c>
      <c r="K151" s="17">
        <f t="shared" si="130"/>
        <v>-48.516949152542374</v>
      </c>
      <c r="L151" s="17">
        <f t="shared" si="130"/>
        <v>-89.437585733882031</v>
      </c>
      <c r="M151" s="17">
        <f t="shared" si="130"/>
        <v>1440.2597402597403</v>
      </c>
      <c r="Q151" t="s">
        <v>68</v>
      </c>
      <c r="V151" s="11"/>
      <c r="W151" s="17">
        <f t="shared" si="131"/>
        <v>4.9985799488781568</v>
      </c>
      <c r="X151" s="17">
        <f t="shared" si="131"/>
        <v>85.501758182309985</v>
      </c>
      <c r="Y151" s="17">
        <f t="shared" si="131"/>
        <v>75.269757946923306</v>
      </c>
      <c r="AB151" t="s">
        <v>68</v>
      </c>
      <c r="AG151" s="11"/>
      <c r="AH151" s="17">
        <f t="shared" si="132"/>
        <v>-49.695916594265853</v>
      </c>
      <c r="AI151" s="17">
        <f t="shared" si="132"/>
        <v>-323.66148531951643</v>
      </c>
      <c r="AJ151" s="17">
        <f t="shared" si="132"/>
        <v>925.17374517374515</v>
      </c>
      <c r="AO151" t="s">
        <v>373</v>
      </c>
      <c r="AS151" s="17">
        <f>SUM(AS149:AS150)</f>
        <v>57.449515372280047</v>
      </c>
      <c r="AT151" s="17">
        <f t="shared" ref="AT151:AU151" si="135">SUM(AT149:AT150)</f>
        <v>59.604389756139078</v>
      </c>
      <c r="AU151" s="17">
        <f t="shared" si="135"/>
        <v>66.078917008546966</v>
      </c>
    </row>
    <row r="152" spans="2:47" x14ac:dyDescent="0.15">
      <c r="C152" t="s">
        <v>74</v>
      </c>
      <c r="G152" s="11"/>
      <c r="H152" s="17">
        <f t="shared" si="130"/>
        <v>6.7217809477494894</v>
      </c>
      <c r="I152" s="17">
        <f t="shared" si="130"/>
        <v>17.20419219280036</v>
      </c>
      <c r="J152" s="17">
        <f t="shared" si="130"/>
        <v>57.561881722752602</v>
      </c>
      <c r="K152" s="17">
        <f t="shared" si="130"/>
        <v>19.77847233645884</v>
      </c>
      <c r="L152" s="17">
        <f t="shared" si="130"/>
        <v>21.397180003662331</v>
      </c>
      <c r="M152" s="17">
        <f t="shared" si="130"/>
        <v>34.063654875933324</v>
      </c>
      <c r="R152" t="s">
        <v>74</v>
      </c>
      <c r="V152" s="11"/>
      <c r="W152" s="17">
        <f t="shared" si="131"/>
        <v>13.496405350442519</v>
      </c>
      <c r="X152" s="17">
        <f t="shared" si="131"/>
        <v>21.342586750788641</v>
      </c>
      <c r="Y152" s="17">
        <f t="shared" si="131"/>
        <v>88.706792562705374</v>
      </c>
      <c r="AC152" t="s">
        <v>74</v>
      </c>
      <c r="AG152" s="11"/>
      <c r="AH152" s="17">
        <f t="shared" si="132"/>
        <v>23.886424134871341</v>
      </c>
      <c r="AI152" s="17">
        <f t="shared" si="132"/>
        <v>73.284629709210719</v>
      </c>
      <c r="AJ152" s="17">
        <f t="shared" si="132"/>
        <v>57.704389518062335</v>
      </c>
      <c r="AO152" t="s">
        <v>372</v>
      </c>
      <c r="AS152" s="17">
        <f>K125</f>
        <v>17.723016257280921</v>
      </c>
      <c r="AT152" s="17">
        <f t="shared" ref="AT152:AU152" si="136">L125</f>
        <v>22.44469888649061</v>
      </c>
      <c r="AU152" s="17">
        <f t="shared" si="136"/>
        <v>24.194726282538003</v>
      </c>
    </row>
    <row r="153" spans="2:47" x14ac:dyDescent="0.15">
      <c r="B153" t="s">
        <v>79</v>
      </c>
      <c r="G153" s="11"/>
      <c r="H153" s="17">
        <f t="shared" si="130"/>
        <v>-53.23091542603737</v>
      </c>
      <c r="I153" s="17">
        <f t="shared" si="130"/>
        <v>-34.13477819166949</v>
      </c>
      <c r="J153" s="17">
        <f t="shared" si="130"/>
        <v>923.2904884318765</v>
      </c>
      <c r="K153" s="17">
        <f t="shared" si="130"/>
        <v>-77.65161031000352</v>
      </c>
      <c r="L153" s="17">
        <f t="shared" si="130"/>
        <v>96.830035971223012</v>
      </c>
      <c r="M153" s="17">
        <f t="shared" si="130"/>
        <v>12.290119931467736</v>
      </c>
      <c r="Q153" t="s">
        <v>79</v>
      </c>
      <c r="V153" s="11"/>
      <c r="W153" s="17">
        <f t="shared" si="131"/>
        <v>26.45439310509936</v>
      </c>
      <c r="X153" s="17">
        <f t="shared" si="131"/>
        <v>47.917455509276799</v>
      </c>
      <c r="Y153" s="17">
        <f t="shared" si="131"/>
        <v>88.160757711506463</v>
      </c>
      <c r="AB153" t="s">
        <v>79</v>
      </c>
      <c r="AG153" s="11"/>
      <c r="AH153" s="17">
        <f t="shared" si="132"/>
        <v>98.329156223893065</v>
      </c>
      <c r="AI153" s="17">
        <f t="shared" si="132"/>
        <v>20.598146588037068</v>
      </c>
      <c r="AJ153" s="17">
        <f t="shared" si="132"/>
        <v>67.341949004540695</v>
      </c>
      <c r="AN153" t="s">
        <v>326</v>
      </c>
      <c r="AS153" s="17"/>
      <c r="AT153" s="17"/>
      <c r="AU153" s="17"/>
    </row>
    <row r="154" spans="2:47" x14ac:dyDescent="0.15">
      <c r="C154" t="s">
        <v>36</v>
      </c>
      <c r="G154" s="11"/>
      <c r="H154" s="17">
        <f t="shared" si="130"/>
        <v>37.767571557451006</v>
      </c>
      <c r="I154" s="17">
        <f t="shared" si="130"/>
        <v>26.229313013453993</v>
      </c>
      <c r="J154" s="17">
        <f t="shared" si="130"/>
        <v>-21.849651009243544</v>
      </c>
      <c r="K154" s="17">
        <f t="shared" si="130"/>
        <v>136.79922756623014</v>
      </c>
      <c r="L154" s="17">
        <f t="shared" si="130"/>
        <v>12.846585117227317</v>
      </c>
      <c r="M154" s="17">
        <f t="shared" si="130"/>
        <v>38.368600528443352</v>
      </c>
      <c r="R154" t="s">
        <v>36</v>
      </c>
      <c r="V154" s="11"/>
      <c r="W154" s="17">
        <f t="shared" si="131"/>
        <v>11.735424258198845</v>
      </c>
      <c r="X154" s="17">
        <f t="shared" si="131"/>
        <v>17.255335876306678</v>
      </c>
      <c r="Y154" s="17">
        <f t="shared" si="131"/>
        <v>88.812734361419459</v>
      </c>
      <c r="AC154" t="s">
        <v>36</v>
      </c>
      <c r="AG154" s="11"/>
      <c r="AH154" s="17">
        <f t="shared" si="132"/>
        <v>15.04020649260398</v>
      </c>
      <c r="AI154" s="17">
        <f t="shared" si="132"/>
        <v>84.078356920952714</v>
      </c>
      <c r="AJ154" s="17">
        <f t="shared" si="132"/>
        <v>56.410857437532222</v>
      </c>
      <c r="AO154" t="s">
        <v>270</v>
      </c>
      <c r="AS154" s="17">
        <f>W76*100</f>
        <v>18.300089899794614</v>
      </c>
      <c r="AT154" s="17">
        <f t="shared" ref="AT154:AU154" si="137">X76*100</f>
        <v>12.770532012826141</v>
      </c>
      <c r="AU154" s="17">
        <f t="shared" si="137"/>
        <v>41.150076427049157</v>
      </c>
    </row>
    <row r="155" spans="2:47" x14ac:dyDescent="0.15">
      <c r="AO155" t="s">
        <v>366</v>
      </c>
      <c r="AS155" s="17">
        <f>W80*100</f>
        <v>29.476018955003489</v>
      </c>
      <c r="AT155" s="17">
        <f t="shared" ref="AT155:AU155" si="138">X80*100</f>
        <v>30.089247070296448</v>
      </c>
      <c r="AU155" s="17">
        <f t="shared" si="138"/>
        <v>35.38117584042665</v>
      </c>
    </row>
    <row r="156" spans="2:47" x14ac:dyDescent="0.15">
      <c r="AO156" t="s">
        <v>373</v>
      </c>
      <c r="AS156" s="17">
        <f>SUM(AS154:AS155)</f>
        <v>47.776108854798103</v>
      </c>
      <c r="AT156" s="17">
        <f t="shared" ref="AT156" si="139">SUM(AT154:AT155)</f>
        <v>42.859779083122589</v>
      </c>
      <c r="AU156" s="17">
        <f t="shared" ref="AU156" si="140">SUM(AU154:AU155)</f>
        <v>76.531252267475807</v>
      </c>
    </row>
    <row r="157" spans="2:47" x14ac:dyDescent="0.15">
      <c r="AO157" t="s">
        <v>372</v>
      </c>
      <c r="AS157" s="17">
        <f>W125</f>
        <v>7.4124607516606211</v>
      </c>
      <c r="AT157" s="17">
        <f t="shared" ref="AT157:AU157" si="141">X125</f>
        <v>8.4818486867451686</v>
      </c>
      <c r="AU157" s="17">
        <f t="shared" si="141"/>
        <v>8.8333164285736476</v>
      </c>
    </row>
    <row r="158" spans="2:47" x14ac:dyDescent="0.15">
      <c r="AN158" t="s">
        <v>328</v>
      </c>
      <c r="AS158" s="17"/>
      <c r="AT158" s="17"/>
      <c r="AU158" s="17"/>
    </row>
    <row r="159" spans="2:47" x14ac:dyDescent="0.15">
      <c r="B159" s="29"/>
      <c r="H159">
        <v>100</v>
      </c>
      <c r="I159">
        <f>H159*2</f>
        <v>200</v>
      </c>
      <c r="J159">
        <f>H159*0.25</f>
        <v>25</v>
      </c>
      <c r="AO159" t="s">
        <v>270</v>
      </c>
      <c r="AS159" s="17">
        <f>AH76*100</f>
        <v>20.454125820676982</v>
      </c>
      <c r="AT159" s="17">
        <f t="shared" ref="AT159:AU159" si="142">AI76*100</f>
        <v>37.623430604373276</v>
      </c>
      <c r="AU159" s="17">
        <f t="shared" si="142"/>
        <v>21.695366571345676</v>
      </c>
    </row>
    <row r="160" spans="2:47" x14ac:dyDescent="0.15">
      <c r="H160">
        <v>50</v>
      </c>
      <c r="I160">
        <f>H160*2.5</f>
        <v>125</v>
      </c>
      <c r="J160">
        <f>H160*0.25</f>
        <v>12.5</v>
      </c>
      <c r="AO160" t="s">
        <v>366</v>
      </c>
      <c r="AS160" s="17">
        <f>AH80*100</f>
        <v>12.950855904349748</v>
      </c>
      <c r="AT160" s="17">
        <f t="shared" ref="AT160:AU160" si="143">AI80*100</f>
        <v>12.472025363670273</v>
      </c>
      <c r="AU160" s="17">
        <f t="shared" si="143"/>
        <v>12.59519562728012</v>
      </c>
    </row>
    <row r="161" spans="8:47" x14ac:dyDescent="0.15">
      <c r="H161">
        <f>H159-H160</f>
        <v>50</v>
      </c>
      <c r="I161">
        <f>I159-I160</f>
        <v>75</v>
      </c>
      <c r="J161">
        <f>J159-J160</f>
        <v>12.5</v>
      </c>
      <c r="AO161" t="s">
        <v>373</v>
      </c>
      <c r="AS161" s="17">
        <f>SUM(AS159:AS160)</f>
        <v>33.40498172502673</v>
      </c>
      <c r="AT161" s="17">
        <f t="shared" ref="AT161" si="144">SUM(AT159:AT160)</f>
        <v>50.095455968043552</v>
      </c>
      <c r="AU161" s="17">
        <f t="shared" ref="AU161" si="145">SUM(AU159:AU160)</f>
        <v>34.290562198625793</v>
      </c>
    </row>
    <row r="162" spans="8:47" x14ac:dyDescent="0.15">
      <c r="H162" s="72">
        <f>H161/H159</f>
        <v>0.5</v>
      </c>
      <c r="I162" s="72">
        <f>I161/I159</f>
        <v>0.375</v>
      </c>
      <c r="J162" s="72">
        <f>J161/J159</f>
        <v>0.5</v>
      </c>
      <c r="AO162" t="s">
        <v>372</v>
      </c>
      <c r="AS162" s="17">
        <f>AH125</f>
        <v>25.554866583498917</v>
      </c>
      <c r="AT162" s="17">
        <f t="shared" ref="AT162:AU162" si="146">AI125</f>
        <v>34.023442484220858</v>
      </c>
      <c r="AU162" s="17">
        <f t="shared" si="146"/>
        <v>29.024505360985689</v>
      </c>
    </row>
  </sheetData>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829F8-007A-4A45-83AF-6B58D0A16E5E}">
  <dimension ref="A1:I337"/>
  <sheetViews>
    <sheetView zoomScale="160" zoomScaleNormal="160" workbookViewId="0">
      <pane xSplit="3" ySplit="1" topLeftCell="D2" activePane="bottomRight" state="frozen"/>
      <selection pane="topRight" activeCell="D1" sqref="D1"/>
      <selection pane="bottomLeft" activeCell="A2" sqref="A2"/>
      <selection pane="bottomRight"/>
    </sheetView>
  </sheetViews>
  <sheetFormatPr baseColWidth="10" defaultColWidth="8.83203125" defaultRowHeight="15" x14ac:dyDescent="0.2"/>
  <cols>
    <col min="1" max="1" width="13" style="73" customWidth="1"/>
    <col min="2" max="2" width="11" style="73" customWidth="1"/>
    <col min="3" max="3" width="14" style="73" customWidth="1"/>
    <col min="4" max="4" width="13" style="73" customWidth="1"/>
    <col min="5" max="5" width="25" style="73" customWidth="1"/>
    <col min="6" max="6" width="13" style="73" customWidth="1"/>
    <col min="7" max="7" width="19" style="73" customWidth="1"/>
    <col min="8" max="8" width="38" style="73" customWidth="1"/>
    <col min="9" max="9" width="11.83203125" style="73" bestFit="1" customWidth="1"/>
    <col min="10" max="16384" width="8.83203125" style="73"/>
  </cols>
  <sheetData>
    <row r="1" spans="1:9" x14ac:dyDescent="0.2">
      <c r="A1" s="73" t="s">
        <v>168</v>
      </c>
      <c r="B1" s="73" t="s">
        <v>169</v>
      </c>
      <c r="C1" s="73" t="s">
        <v>170</v>
      </c>
      <c r="D1" s="73" t="s">
        <v>171</v>
      </c>
      <c r="E1" s="73" t="s">
        <v>172</v>
      </c>
      <c r="F1" s="73" t="s">
        <v>173</v>
      </c>
      <c r="G1" s="73" t="s">
        <v>174</v>
      </c>
      <c r="H1" s="73" t="s">
        <v>175</v>
      </c>
      <c r="I1" s="73" t="s">
        <v>362</v>
      </c>
    </row>
    <row r="2" spans="1:9" x14ac:dyDescent="0.2">
      <c r="A2" s="73">
        <v>10107</v>
      </c>
      <c r="B2" s="74">
        <v>42034</v>
      </c>
      <c r="C2" s="73" t="s">
        <v>177</v>
      </c>
      <c r="D2" s="73" t="s">
        <v>178</v>
      </c>
      <c r="E2" s="73">
        <v>40.400001525878906</v>
      </c>
      <c r="F2" s="73">
        <v>-0.130247563123703</v>
      </c>
      <c r="G2" s="73">
        <v>8203785</v>
      </c>
      <c r="H2" s="73">
        <v>-2.7206540000000001E-2</v>
      </c>
      <c r="I2" s="73">
        <f>E2*G2/1000000</f>
        <v>331.43292651798248</v>
      </c>
    </row>
    <row r="3" spans="1:9" x14ac:dyDescent="0.2">
      <c r="A3" s="73">
        <v>10107</v>
      </c>
      <c r="B3" s="74">
        <v>42062</v>
      </c>
      <c r="C3" s="73" t="s">
        <v>177</v>
      </c>
      <c r="D3" s="73" t="s">
        <v>178</v>
      </c>
      <c r="E3" s="73">
        <v>43.849998474121094</v>
      </c>
      <c r="F3" s="73">
        <v>9.3069225549697876E-2</v>
      </c>
      <c r="G3" s="73">
        <v>8203785</v>
      </c>
      <c r="H3" s="73">
        <v>5.5974429999999999E-2</v>
      </c>
      <c r="I3" s="73">
        <f t="shared" ref="I3:I66" si="0">E3*G3/1000000</f>
        <v>359.73595973201753</v>
      </c>
    </row>
    <row r="4" spans="1:9" x14ac:dyDescent="0.2">
      <c r="A4" s="73">
        <v>10107</v>
      </c>
      <c r="B4" s="74">
        <v>42094</v>
      </c>
      <c r="C4" s="73" t="s">
        <v>177</v>
      </c>
      <c r="D4" s="73" t="s">
        <v>178</v>
      </c>
      <c r="E4" s="73">
        <v>40.654998779296875</v>
      </c>
      <c r="F4" s="73">
        <v>-7.2862021625041962E-2</v>
      </c>
      <c r="G4" s="73">
        <v>8113000</v>
      </c>
      <c r="H4" s="73">
        <v>-1.0409720000000001E-2</v>
      </c>
      <c r="I4" s="73">
        <f t="shared" si="0"/>
        <v>329.83400509643553</v>
      </c>
    </row>
    <row r="5" spans="1:9" x14ac:dyDescent="0.2">
      <c r="A5" s="73">
        <v>10107</v>
      </c>
      <c r="B5" s="74">
        <v>42124</v>
      </c>
      <c r="C5" s="73" t="s">
        <v>177</v>
      </c>
      <c r="D5" s="73" t="s">
        <v>178</v>
      </c>
      <c r="E5" s="73">
        <v>48.639999389648438</v>
      </c>
      <c r="F5" s="73">
        <v>0.19640882313251495</v>
      </c>
      <c r="G5" s="73">
        <v>8089575</v>
      </c>
      <c r="H5" s="73">
        <v>8.7762480000000004E-3</v>
      </c>
      <c r="I5" s="73">
        <f t="shared" si="0"/>
        <v>393.47692306251525</v>
      </c>
    </row>
    <row r="6" spans="1:9" x14ac:dyDescent="0.2">
      <c r="A6" s="73">
        <v>10107</v>
      </c>
      <c r="B6" s="74">
        <v>42153</v>
      </c>
      <c r="C6" s="73" t="s">
        <v>177</v>
      </c>
      <c r="D6" s="73" t="s">
        <v>178</v>
      </c>
      <c r="E6" s="73">
        <v>46.860000610351562</v>
      </c>
      <c r="F6" s="73">
        <v>-3.0222015455365181E-2</v>
      </c>
      <c r="G6" s="73">
        <v>8089575</v>
      </c>
      <c r="H6" s="73">
        <v>1.029037E-2</v>
      </c>
      <c r="I6" s="73">
        <f t="shared" si="0"/>
        <v>379.07748943748476</v>
      </c>
    </row>
    <row r="7" spans="1:9" x14ac:dyDescent="0.2">
      <c r="A7" s="73">
        <v>10107</v>
      </c>
      <c r="B7" s="74">
        <v>42185</v>
      </c>
      <c r="C7" s="73" t="s">
        <v>177</v>
      </c>
      <c r="D7" s="73" t="s">
        <v>178</v>
      </c>
      <c r="E7" s="73">
        <v>44.150001525878906</v>
      </c>
      <c r="F7" s="73">
        <v>-5.7831820100545883E-2</v>
      </c>
      <c r="G7" s="73">
        <v>8027000</v>
      </c>
      <c r="H7" s="73">
        <v>-1.9237859999999999E-2</v>
      </c>
      <c r="I7" s="73">
        <f t="shared" si="0"/>
        <v>354.39206224822999</v>
      </c>
    </row>
    <row r="8" spans="1:9" x14ac:dyDescent="0.2">
      <c r="A8" s="73">
        <v>10107</v>
      </c>
      <c r="B8" s="74">
        <v>42216</v>
      </c>
      <c r="C8" s="73" t="s">
        <v>177</v>
      </c>
      <c r="D8" s="73" t="s">
        <v>178</v>
      </c>
      <c r="E8" s="73">
        <v>46.700000762939453</v>
      </c>
      <c r="F8" s="73">
        <v>5.7757623493671417E-2</v>
      </c>
      <c r="G8" s="73">
        <v>7997981</v>
      </c>
      <c r="H8" s="73">
        <v>1.211042E-2</v>
      </c>
      <c r="I8" s="73">
        <f t="shared" si="0"/>
        <v>373.50571880197526</v>
      </c>
    </row>
    <row r="9" spans="1:9" x14ac:dyDescent="0.2">
      <c r="A9" s="73">
        <v>10107</v>
      </c>
      <c r="B9" s="74">
        <v>42247</v>
      </c>
      <c r="C9" s="73" t="s">
        <v>177</v>
      </c>
      <c r="D9" s="73" t="s">
        <v>178</v>
      </c>
      <c r="E9" s="73">
        <v>43.520000457763672</v>
      </c>
      <c r="F9" s="73">
        <v>-6.1456106603145599E-2</v>
      </c>
      <c r="G9" s="73">
        <v>7997981</v>
      </c>
      <c r="H9" s="73">
        <v>-5.9982380000000002E-2</v>
      </c>
      <c r="I9" s="73">
        <f t="shared" si="0"/>
        <v>348.07213678118512</v>
      </c>
    </row>
    <row r="10" spans="1:9" x14ac:dyDescent="0.2">
      <c r="A10" s="73">
        <v>10107</v>
      </c>
      <c r="B10" s="74">
        <v>42277</v>
      </c>
      <c r="C10" s="73" t="s">
        <v>177</v>
      </c>
      <c r="D10" s="73" t="s">
        <v>178</v>
      </c>
      <c r="E10" s="73">
        <v>44.259998321533203</v>
      </c>
      <c r="F10" s="73">
        <v>1.7003627493977547E-2</v>
      </c>
      <c r="G10" s="73">
        <v>7986000</v>
      </c>
      <c r="H10" s="73">
        <v>-3.3792870000000003E-2</v>
      </c>
      <c r="I10" s="73">
        <f t="shared" si="0"/>
        <v>353.46034659576418</v>
      </c>
    </row>
    <row r="11" spans="1:9" x14ac:dyDescent="0.2">
      <c r="A11" s="73">
        <v>10107</v>
      </c>
      <c r="B11" s="74">
        <v>42307</v>
      </c>
      <c r="C11" s="73" t="s">
        <v>177</v>
      </c>
      <c r="D11" s="73" t="s">
        <v>178</v>
      </c>
      <c r="E11" s="73">
        <v>52.639999389648438</v>
      </c>
      <c r="F11" s="73">
        <v>0.18933577835559845</v>
      </c>
      <c r="G11" s="73">
        <v>7987913</v>
      </c>
      <c r="H11" s="73">
        <v>7.4005660000000001E-2</v>
      </c>
      <c r="I11" s="73">
        <f t="shared" si="0"/>
        <v>420.48373544456484</v>
      </c>
    </row>
    <row r="12" spans="1:9" x14ac:dyDescent="0.2">
      <c r="A12" s="73">
        <v>10107</v>
      </c>
      <c r="B12" s="74">
        <v>42338</v>
      </c>
      <c r="C12" s="73" t="s">
        <v>177</v>
      </c>
      <c r="D12" s="73" t="s">
        <v>178</v>
      </c>
      <c r="E12" s="73">
        <v>54.349998474121094</v>
      </c>
      <c r="F12" s="73">
        <v>3.932369127869606E-2</v>
      </c>
      <c r="G12" s="73">
        <v>7987913</v>
      </c>
      <c r="H12" s="73">
        <v>2.410283E-3</v>
      </c>
      <c r="I12" s="73">
        <f t="shared" si="0"/>
        <v>434.14305936141204</v>
      </c>
    </row>
    <row r="13" spans="1:9" x14ac:dyDescent="0.2">
      <c r="A13" s="73">
        <v>10107</v>
      </c>
      <c r="B13" s="74">
        <v>42369</v>
      </c>
      <c r="C13" s="73" t="s">
        <v>177</v>
      </c>
      <c r="D13" s="73" t="s">
        <v>178</v>
      </c>
      <c r="E13" s="73">
        <v>55.479999542236328</v>
      </c>
      <c r="F13" s="73">
        <v>2.0791187882423401E-2</v>
      </c>
      <c r="G13" s="73">
        <v>7925000</v>
      </c>
      <c r="H13" s="73">
        <v>-2.222741E-2</v>
      </c>
      <c r="I13" s="73">
        <f t="shared" si="0"/>
        <v>439.67899637222291</v>
      </c>
    </row>
    <row r="14" spans="1:9" x14ac:dyDescent="0.2">
      <c r="A14" s="73">
        <v>10107</v>
      </c>
      <c r="B14" s="74">
        <v>42398</v>
      </c>
      <c r="C14" s="73" t="s">
        <v>177</v>
      </c>
      <c r="D14" s="73" t="s">
        <v>178</v>
      </c>
      <c r="E14" s="73">
        <v>55.090000152587891</v>
      </c>
      <c r="F14" s="73">
        <v>-7.0295492187142372E-3</v>
      </c>
      <c r="G14" s="73">
        <v>7909303</v>
      </c>
      <c r="H14" s="73">
        <v>-5.714756E-2</v>
      </c>
      <c r="I14" s="73">
        <f t="shared" si="0"/>
        <v>435.72350347686387</v>
      </c>
    </row>
    <row r="15" spans="1:9" x14ac:dyDescent="0.2">
      <c r="A15" s="73">
        <v>10107</v>
      </c>
      <c r="B15" s="74">
        <v>42429</v>
      </c>
      <c r="C15" s="73" t="s">
        <v>177</v>
      </c>
      <c r="D15" s="73" t="s">
        <v>178</v>
      </c>
      <c r="E15" s="73">
        <v>50.880001068115234</v>
      </c>
      <c r="F15" s="73">
        <v>-6.9885626435279846E-2</v>
      </c>
      <c r="G15" s="73">
        <v>7909303</v>
      </c>
      <c r="H15" s="73">
        <v>6.1252750000000003E-4</v>
      </c>
      <c r="I15" s="73">
        <f t="shared" si="0"/>
        <v>402.42534508804704</v>
      </c>
    </row>
    <row r="16" spans="1:9" x14ac:dyDescent="0.2">
      <c r="A16" s="73">
        <v>10107</v>
      </c>
      <c r="B16" s="74">
        <v>42460</v>
      </c>
      <c r="C16" s="73" t="s">
        <v>177</v>
      </c>
      <c r="D16" s="73" t="s">
        <v>178</v>
      </c>
      <c r="E16" s="73">
        <v>55.229999542236328</v>
      </c>
      <c r="F16" s="73">
        <v>8.5495248436927795E-2</v>
      </c>
      <c r="G16" s="73">
        <v>7870000</v>
      </c>
      <c r="H16" s="73">
        <v>7.0554110000000003E-2</v>
      </c>
      <c r="I16" s="73">
        <f t="shared" si="0"/>
        <v>434.66009639739991</v>
      </c>
    </row>
    <row r="17" spans="1:9" x14ac:dyDescent="0.2">
      <c r="A17" s="73">
        <v>10107</v>
      </c>
      <c r="B17" s="74">
        <v>42489</v>
      </c>
      <c r="C17" s="73" t="s">
        <v>177</v>
      </c>
      <c r="D17" s="73" t="s">
        <v>178</v>
      </c>
      <c r="E17" s="73">
        <v>49.869998931884766</v>
      </c>
      <c r="F17" s="73">
        <v>-9.7048714756965637E-2</v>
      </c>
      <c r="G17" s="73">
        <v>7860467</v>
      </c>
      <c r="H17" s="73">
        <v>1.172495E-2</v>
      </c>
      <c r="I17" s="73">
        <f t="shared" si="0"/>
        <v>392.00148089411545</v>
      </c>
    </row>
    <row r="18" spans="1:9" x14ac:dyDescent="0.2">
      <c r="A18" s="73">
        <v>10107</v>
      </c>
      <c r="B18" s="74">
        <v>42521</v>
      </c>
      <c r="C18" s="73" t="s">
        <v>177</v>
      </c>
      <c r="D18" s="73" t="s">
        <v>178</v>
      </c>
      <c r="E18" s="73">
        <v>53</v>
      </c>
      <c r="F18" s="73">
        <v>6.9981977343559265E-2</v>
      </c>
      <c r="G18" s="73">
        <v>7860467</v>
      </c>
      <c r="H18" s="73">
        <v>1.4353880000000001E-2</v>
      </c>
      <c r="I18" s="73">
        <f t="shared" si="0"/>
        <v>416.60475100000002</v>
      </c>
    </row>
    <row r="19" spans="1:9" x14ac:dyDescent="0.2">
      <c r="A19" s="73">
        <v>10107</v>
      </c>
      <c r="B19" s="74">
        <v>42551</v>
      </c>
      <c r="C19" s="73" t="s">
        <v>177</v>
      </c>
      <c r="D19" s="73" t="s">
        <v>178</v>
      </c>
      <c r="E19" s="73">
        <v>51.169998168945312</v>
      </c>
      <c r="F19" s="73">
        <v>-3.4528337419033051E-2</v>
      </c>
      <c r="G19" s="73">
        <v>7808000</v>
      </c>
      <c r="H19" s="73">
        <v>2.9293580000000004E-3</v>
      </c>
      <c r="I19" s="73">
        <f t="shared" si="0"/>
        <v>399.53534570312502</v>
      </c>
    </row>
    <row r="20" spans="1:9" x14ac:dyDescent="0.2">
      <c r="A20" s="73">
        <v>10107</v>
      </c>
      <c r="B20" s="74">
        <v>42580</v>
      </c>
      <c r="C20" s="73" t="s">
        <v>177</v>
      </c>
      <c r="D20" s="73" t="s">
        <v>178</v>
      </c>
      <c r="E20" s="73">
        <v>56.680000305175781</v>
      </c>
      <c r="F20" s="73">
        <v>0.10768032819032669</v>
      </c>
      <c r="G20" s="73">
        <v>7792515</v>
      </c>
      <c r="H20" s="73">
        <v>3.8848899999999999E-2</v>
      </c>
      <c r="I20" s="73">
        <f t="shared" si="0"/>
        <v>441.67975257808683</v>
      </c>
    </row>
    <row r="21" spans="1:9" x14ac:dyDescent="0.2">
      <c r="A21" s="73">
        <v>10107</v>
      </c>
      <c r="B21" s="74">
        <v>42613</v>
      </c>
      <c r="C21" s="73" t="s">
        <v>177</v>
      </c>
      <c r="D21" s="73" t="s">
        <v>178</v>
      </c>
      <c r="E21" s="73">
        <v>57.459999084472656</v>
      </c>
      <c r="F21" s="73">
        <v>2.0112892612814903E-2</v>
      </c>
      <c r="G21" s="73">
        <v>7792515</v>
      </c>
      <c r="H21" s="73">
        <v>2.8064370000000002E-3</v>
      </c>
      <c r="I21" s="73">
        <f t="shared" si="0"/>
        <v>447.75790476573945</v>
      </c>
    </row>
    <row r="22" spans="1:9" x14ac:dyDescent="0.2">
      <c r="A22" s="73">
        <v>10107</v>
      </c>
      <c r="B22" s="74">
        <v>42643</v>
      </c>
      <c r="C22" s="73" t="s">
        <v>177</v>
      </c>
      <c r="D22" s="73" t="s">
        <v>178</v>
      </c>
      <c r="E22" s="73">
        <v>57.599998474121094</v>
      </c>
      <c r="F22" s="73">
        <v>2.4364669807255268E-3</v>
      </c>
      <c r="G22" s="73">
        <v>7779737</v>
      </c>
      <c r="H22" s="73">
        <v>3.0154160000000004E-3</v>
      </c>
      <c r="I22" s="73">
        <f t="shared" si="0"/>
        <v>448.11283932906343</v>
      </c>
    </row>
    <row r="23" spans="1:9" x14ac:dyDescent="0.2">
      <c r="A23" s="73">
        <v>10107</v>
      </c>
      <c r="B23" s="74">
        <v>42674</v>
      </c>
      <c r="C23" s="73" t="s">
        <v>177</v>
      </c>
      <c r="D23" s="73" t="s">
        <v>178</v>
      </c>
      <c r="E23" s="73">
        <v>59.919998168945312</v>
      </c>
      <c r="F23" s="73">
        <v>4.0277775377035141E-2</v>
      </c>
      <c r="G23" s="73">
        <v>7775351</v>
      </c>
      <c r="H23" s="73">
        <v>-2.1565560000000001E-2</v>
      </c>
      <c r="I23" s="73">
        <f t="shared" si="0"/>
        <v>465.89901768290713</v>
      </c>
    </row>
    <row r="24" spans="1:9" x14ac:dyDescent="0.2">
      <c r="A24" s="73">
        <v>10107</v>
      </c>
      <c r="B24" s="74">
        <v>42704</v>
      </c>
      <c r="C24" s="73" t="s">
        <v>177</v>
      </c>
      <c r="D24" s="73" t="s">
        <v>178</v>
      </c>
      <c r="E24" s="73">
        <v>60.259998321533203</v>
      </c>
      <c r="F24" s="73">
        <v>1.2182912789285183E-2</v>
      </c>
      <c r="G24" s="73">
        <v>7775351</v>
      </c>
      <c r="H24" s="73">
        <v>4.0542750000000002E-2</v>
      </c>
      <c r="I24" s="73">
        <f t="shared" si="0"/>
        <v>468.54263820933153</v>
      </c>
    </row>
    <row r="25" spans="1:9" x14ac:dyDescent="0.2">
      <c r="A25" s="73">
        <v>10107</v>
      </c>
      <c r="B25" s="74">
        <v>42734</v>
      </c>
      <c r="C25" s="73" t="s">
        <v>177</v>
      </c>
      <c r="D25" s="73" t="s">
        <v>178</v>
      </c>
      <c r="E25" s="73">
        <v>62.139999389648438</v>
      </c>
      <c r="F25" s="73">
        <v>3.1198160722851753E-2</v>
      </c>
      <c r="G25" s="73">
        <v>7730000</v>
      </c>
      <c r="H25" s="73">
        <v>1.8772179999999999E-2</v>
      </c>
      <c r="I25" s="73">
        <f t="shared" si="0"/>
        <v>480.34219528198241</v>
      </c>
    </row>
    <row r="26" spans="1:9" x14ac:dyDescent="0.2">
      <c r="A26" s="73">
        <v>10107</v>
      </c>
      <c r="B26" s="74">
        <v>42766</v>
      </c>
      <c r="C26" s="73" t="s">
        <v>177</v>
      </c>
      <c r="D26" s="73" t="s">
        <v>178</v>
      </c>
      <c r="E26" s="73">
        <v>64.650001525878906</v>
      </c>
      <c r="F26" s="73">
        <v>4.0392696857452393E-2</v>
      </c>
      <c r="G26" s="73">
        <v>7727530</v>
      </c>
      <c r="H26" s="73">
        <v>2.2173040000000001E-2</v>
      </c>
      <c r="I26" s="73">
        <f t="shared" si="0"/>
        <v>499.58482629127502</v>
      </c>
    </row>
    <row r="27" spans="1:9" x14ac:dyDescent="0.2">
      <c r="A27" s="73">
        <v>10107</v>
      </c>
      <c r="B27" s="74">
        <v>42794</v>
      </c>
      <c r="C27" s="73" t="s">
        <v>177</v>
      </c>
      <c r="D27" s="73" t="s">
        <v>178</v>
      </c>
      <c r="E27" s="73">
        <v>63.979999542236328</v>
      </c>
      <c r="F27" s="73">
        <v>-4.3310439214110374E-3</v>
      </c>
      <c r="G27" s="73">
        <v>7727530</v>
      </c>
      <c r="H27" s="73">
        <v>3.2623440000000004E-2</v>
      </c>
      <c r="I27" s="73">
        <f t="shared" si="0"/>
        <v>494.4073658626175</v>
      </c>
    </row>
    <row r="28" spans="1:9" x14ac:dyDescent="0.2">
      <c r="A28" s="73">
        <v>10107</v>
      </c>
      <c r="B28" s="74">
        <v>42825</v>
      </c>
      <c r="C28" s="73" t="s">
        <v>177</v>
      </c>
      <c r="D28" s="73" t="s">
        <v>178</v>
      </c>
      <c r="E28" s="73">
        <v>65.860000610351562</v>
      </c>
      <c r="F28" s="73">
        <v>2.9384199529886246E-2</v>
      </c>
      <c r="G28" s="73">
        <v>7723000</v>
      </c>
      <c r="H28" s="73">
        <v>2.0642049999999999E-3</v>
      </c>
      <c r="I28" s="73">
        <f t="shared" si="0"/>
        <v>508.6367847137451</v>
      </c>
    </row>
    <row r="29" spans="1:9" x14ac:dyDescent="0.2">
      <c r="A29" s="73">
        <v>10107</v>
      </c>
      <c r="B29" s="74">
        <v>42853</v>
      </c>
      <c r="C29" s="73" t="s">
        <v>177</v>
      </c>
      <c r="D29" s="73" t="s">
        <v>178</v>
      </c>
      <c r="E29" s="73">
        <v>68.459999084472656</v>
      </c>
      <c r="F29" s="73">
        <v>3.9477657526731491E-2</v>
      </c>
      <c r="G29" s="73">
        <v>7720515</v>
      </c>
      <c r="H29" s="73">
        <v>9.656754E-3</v>
      </c>
      <c r="I29" s="73">
        <f t="shared" si="0"/>
        <v>528.54644983165736</v>
      </c>
    </row>
    <row r="30" spans="1:9" x14ac:dyDescent="0.2">
      <c r="A30" s="73">
        <v>10107</v>
      </c>
      <c r="B30" s="74">
        <v>42886</v>
      </c>
      <c r="C30" s="73" t="s">
        <v>177</v>
      </c>
      <c r="D30" s="73" t="s">
        <v>178</v>
      </c>
      <c r="E30" s="73">
        <v>69.839996337890625</v>
      </c>
      <c r="F30" s="73">
        <v>2.5854473933577538E-2</v>
      </c>
      <c r="G30" s="73">
        <v>7720515</v>
      </c>
      <c r="H30" s="73">
        <v>9.3348820000000009E-3</v>
      </c>
      <c r="I30" s="73">
        <f t="shared" si="0"/>
        <v>539.20073932662967</v>
      </c>
    </row>
    <row r="31" spans="1:9" x14ac:dyDescent="0.2">
      <c r="A31" s="73">
        <v>10107</v>
      </c>
      <c r="B31" s="74">
        <v>42916</v>
      </c>
      <c r="C31" s="73" t="s">
        <v>177</v>
      </c>
      <c r="D31" s="73" t="s">
        <v>178</v>
      </c>
      <c r="E31" s="73">
        <v>68.930000305175781</v>
      </c>
      <c r="F31" s="73">
        <v>-1.3029726222157478E-2</v>
      </c>
      <c r="G31" s="73">
        <v>7708000</v>
      </c>
      <c r="H31" s="73">
        <v>9.5796500000000003E-3</v>
      </c>
      <c r="I31" s="73">
        <f t="shared" si="0"/>
        <v>531.31244235229497</v>
      </c>
    </row>
    <row r="32" spans="1:9" x14ac:dyDescent="0.2">
      <c r="A32" s="73">
        <v>10107</v>
      </c>
      <c r="B32" s="74">
        <v>42947</v>
      </c>
      <c r="C32" s="73" t="s">
        <v>177</v>
      </c>
      <c r="D32" s="73" t="s">
        <v>178</v>
      </c>
      <c r="E32" s="73">
        <v>72.699996948242188</v>
      </c>
      <c r="F32" s="73">
        <v>5.4693117737770081E-2</v>
      </c>
      <c r="G32" s="73">
        <v>7702244</v>
      </c>
      <c r="H32" s="73">
        <v>2.029371E-2</v>
      </c>
      <c r="I32" s="73">
        <f t="shared" si="0"/>
        <v>559.95311529461674</v>
      </c>
    </row>
    <row r="33" spans="1:9" x14ac:dyDescent="0.2">
      <c r="A33" s="73">
        <v>10107</v>
      </c>
      <c r="B33" s="74">
        <v>42978</v>
      </c>
      <c r="C33" s="73" t="s">
        <v>177</v>
      </c>
      <c r="D33" s="73" t="s">
        <v>178</v>
      </c>
      <c r="E33" s="73">
        <v>74.769996643066406</v>
      </c>
      <c r="F33" s="73">
        <v>3.3837687224149704E-2</v>
      </c>
      <c r="G33" s="73">
        <v>7702244</v>
      </c>
      <c r="H33" s="73">
        <v>1.593433E-3</v>
      </c>
      <c r="I33" s="73">
        <f t="shared" si="0"/>
        <v>575.89675802407839</v>
      </c>
    </row>
    <row r="34" spans="1:9" x14ac:dyDescent="0.2">
      <c r="A34" s="73">
        <v>10107</v>
      </c>
      <c r="B34" s="74">
        <v>43007</v>
      </c>
      <c r="C34" s="73" t="s">
        <v>177</v>
      </c>
      <c r="D34" s="73" t="s">
        <v>178</v>
      </c>
      <c r="E34" s="73">
        <v>74.489997863769531</v>
      </c>
      <c r="F34" s="73">
        <v>-3.7448012735694647E-3</v>
      </c>
      <c r="G34" s="73">
        <v>7715433</v>
      </c>
      <c r="H34" s="73">
        <v>2.375789E-2</v>
      </c>
      <c r="I34" s="73">
        <f t="shared" si="0"/>
        <v>574.72258768805693</v>
      </c>
    </row>
    <row r="35" spans="1:9" x14ac:dyDescent="0.2">
      <c r="A35" s="73">
        <v>10107</v>
      </c>
      <c r="B35" s="74">
        <v>43039</v>
      </c>
      <c r="C35" s="73" t="s">
        <v>177</v>
      </c>
      <c r="D35" s="73" t="s">
        <v>178</v>
      </c>
      <c r="E35" s="73">
        <v>83.180000305175781</v>
      </c>
      <c r="F35" s="73">
        <v>0.1166599914431572</v>
      </c>
      <c r="G35" s="73">
        <v>7714590</v>
      </c>
      <c r="H35" s="73">
        <v>1.93113E-2</v>
      </c>
      <c r="I35" s="73">
        <f t="shared" si="0"/>
        <v>641.69959855430602</v>
      </c>
    </row>
    <row r="36" spans="1:9" x14ac:dyDescent="0.2">
      <c r="A36" s="73">
        <v>10107</v>
      </c>
      <c r="B36" s="74">
        <v>43069</v>
      </c>
      <c r="C36" s="73" t="s">
        <v>177</v>
      </c>
      <c r="D36" s="73" t="s">
        <v>178</v>
      </c>
      <c r="E36" s="73">
        <v>84.169998168945312</v>
      </c>
      <c r="F36" s="73">
        <v>1.6951164230704308E-2</v>
      </c>
      <c r="G36" s="73">
        <v>7714590</v>
      </c>
      <c r="H36" s="73">
        <v>2.725955E-2</v>
      </c>
      <c r="I36" s="73">
        <f t="shared" si="0"/>
        <v>649.33702617416384</v>
      </c>
    </row>
    <row r="37" spans="1:9" x14ac:dyDescent="0.2">
      <c r="A37" s="73">
        <v>10107</v>
      </c>
      <c r="B37" s="74">
        <v>43098</v>
      </c>
      <c r="C37" s="73" t="s">
        <v>177</v>
      </c>
      <c r="D37" s="73" t="s">
        <v>178</v>
      </c>
      <c r="E37" s="73">
        <v>85.540000915527344</v>
      </c>
      <c r="F37" s="73">
        <v>1.6276616603136063E-2</v>
      </c>
      <c r="G37" s="73">
        <v>7705000</v>
      </c>
      <c r="H37" s="73">
        <v>1.2128949999999999E-2</v>
      </c>
      <c r="I37" s="73">
        <f t="shared" si="0"/>
        <v>659.0857070541382</v>
      </c>
    </row>
    <row r="38" spans="1:9" x14ac:dyDescent="0.2">
      <c r="A38" s="73">
        <v>10107</v>
      </c>
      <c r="B38" s="74">
        <v>43131</v>
      </c>
      <c r="C38" s="73" t="s">
        <v>177</v>
      </c>
      <c r="D38" s="73" t="s">
        <v>178</v>
      </c>
      <c r="E38" s="73">
        <v>95.010002136230469</v>
      </c>
      <c r="F38" s="73">
        <v>0.11070845276117325</v>
      </c>
      <c r="G38" s="73">
        <v>7699793</v>
      </c>
      <c r="H38" s="73">
        <v>5.0638450000000002E-2</v>
      </c>
      <c r="I38" s="73">
        <f t="shared" si="0"/>
        <v>731.55734937853242</v>
      </c>
    </row>
    <row r="39" spans="1:9" x14ac:dyDescent="0.2">
      <c r="A39" s="73">
        <v>10107</v>
      </c>
      <c r="B39" s="74">
        <v>43159</v>
      </c>
      <c r="C39" s="73" t="s">
        <v>177</v>
      </c>
      <c r="D39" s="73" t="s">
        <v>178</v>
      </c>
      <c r="E39" s="73">
        <v>93.769996643066406</v>
      </c>
      <c r="F39" s="73">
        <v>-8.6307283490896225E-3</v>
      </c>
      <c r="G39" s="73">
        <v>7699793</v>
      </c>
      <c r="H39" s="73">
        <v>-3.9481330000000002E-2</v>
      </c>
      <c r="I39" s="73">
        <f t="shared" si="0"/>
        <v>722.00956376230624</v>
      </c>
    </row>
    <row r="40" spans="1:9" x14ac:dyDescent="0.2">
      <c r="A40" s="73">
        <v>10107</v>
      </c>
      <c r="B40" s="74">
        <v>43188</v>
      </c>
      <c r="C40" s="73" t="s">
        <v>177</v>
      </c>
      <c r="D40" s="73" t="s">
        <v>178</v>
      </c>
      <c r="E40" s="73">
        <v>91.269996643066406</v>
      </c>
      <c r="F40" s="73">
        <v>-2.666098065674305E-2</v>
      </c>
      <c r="G40" s="73">
        <v>7690000</v>
      </c>
      <c r="H40" s="73">
        <v>-1.8445340000000001E-2</v>
      </c>
      <c r="I40" s="73">
        <f t="shared" si="0"/>
        <v>701.86627418518071</v>
      </c>
    </row>
    <row r="41" spans="1:9" x14ac:dyDescent="0.2">
      <c r="A41" s="73">
        <v>10107</v>
      </c>
      <c r="B41" s="74">
        <v>43220</v>
      </c>
      <c r="C41" s="73" t="s">
        <v>177</v>
      </c>
      <c r="D41" s="73" t="s">
        <v>178</v>
      </c>
      <c r="E41" s="73">
        <v>93.519996643066406</v>
      </c>
      <c r="F41" s="73">
        <v>2.4652132764458656E-2</v>
      </c>
      <c r="G41" s="73">
        <v>7683198</v>
      </c>
      <c r="H41" s="73">
        <v>4.6918850000000007E-3</v>
      </c>
      <c r="I41" s="73">
        <f t="shared" si="0"/>
        <v>718.53265116801458</v>
      </c>
    </row>
    <row r="42" spans="1:9" x14ac:dyDescent="0.2">
      <c r="A42" s="73">
        <v>10107</v>
      </c>
      <c r="B42" s="74">
        <v>43251</v>
      </c>
      <c r="C42" s="73" t="s">
        <v>177</v>
      </c>
      <c r="D42" s="73" t="s">
        <v>178</v>
      </c>
      <c r="E42" s="73">
        <v>98.839996337890625</v>
      </c>
      <c r="F42" s="73">
        <v>6.1377245932817459E-2</v>
      </c>
      <c r="G42" s="73">
        <v>7683198</v>
      </c>
      <c r="H42" s="73">
        <v>2.6164449999999999E-2</v>
      </c>
      <c r="I42" s="73">
        <f t="shared" si="0"/>
        <v>759.40726218328859</v>
      </c>
    </row>
    <row r="43" spans="1:9" x14ac:dyDescent="0.2">
      <c r="A43" s="73">
        <v>10107</v>
      </c>
      <c r="B43" s="74">
        <v>43280</v>
      </c>
      <c r="C43" s="73" t="s">
        <v>177</v>
      </c>
      <c r="D43" s="73" t="s">
        <v>178</v>
      </c>
      <c r="E43" s="73">
        <v>98.610000610351562</v>
      </c>
      <c r="F43" s="73">
        <v>-2.3269499652087688E-3</v>
      </c>
      <c r="G43" s="73">
        <v>7677000</v>
      </c>
      <c r="H43" s="73">
        <v>5.365018E-3</v>
      </c>
      <c r="I43" s="73">
        <f t="shared" si="0"/>
        <v>757.02897468566891</v>
      </c>
    </row>
    <row r="44" spans="1:9" x14ac:dyDescent="0.2">
      <c r="A44" s="73">
        <v>10107</v>
      </c>
      <c r="B44" s="74">
        <v>43312</v>
      </c>
      <c r="C44" s="73" t="s">
        <v>177</v>
      </c>
      <c r="D44" s="73" t="s">
        <v>178</v>
      </c>
      <c r="E44" s="73">
        <v>106.08000183105469</v>
      </c>
      <c r="F44" s="73">
        <v>7.5752981007099152E-2</v>
      </c>
      <c r="G44" s="73">
        <v>7668217</v>
      </c>
      <c r="H44" s="73">
        <v>3.1603569999999997E-2</v>
      </c>
      <c r="I44" s="73">
        <f t="shared" si="0"/>
        <v>813.44447340092472</v>
      </c>
    </row>
    <row r="45" spans="1:9" x14ac:dyDescent="0.2">
      <c r="A45" s="73">
        <v>10107</v>
      </c>
      <c r="B45" s="74">
        <v>43343</v>
      </c>
      <c r="C45" s="73" t="s">
        <v>177</v>
      </c>
      <c r="D45" s="73" t="s">
        <v>178</v>
      </c>
      <c r="E45" s="73">
        <v>112.33000183105469</v>
      </c>
      <c r="F45" s="73">
        <v>6.2877073884010315E-2</v>
      </c>
      <c r="G45" s="73">
        <v>7668217</v>
      </c>
      <c r="H45" s="73">
        <v>3.0233019999999999E-2</v>
      </c>
      <c r="I45" s="73">
        <f t="shared" si="0"/>
        <v>861.37082965092463</v>
      </c>
    </row>
    <row r="46" spans="1:9" x14ac:dyDescent="0.2">
      <c r="A46" s="73">
        <v>10107</v>
      </c>
      <c r="B46" s="74">
        <v>43371</v>
      </c>
      <c r="C46" s="73" t="s">
        <v>177</v>
      </c>
      <c r="D46" s="73" t="s">
        <v>178</v>
      </c>
      <c r="E46" s="73">
        <v>114.37000274658203</v>
      </c>
      <c r="F46" s="73">
        <v>1.8160784617066383E-2</v>
      </c>
      <c r="G46" s="73">
        <v>7680000</v>
      </c>
      <c r="H46" s="73">
        <v>4.2462880000000003E-4</v>
      </c>
      <c r="I46" s="73">
        <f t="shared" si="0"/>
        <v>878.36162109375005</v>
      </c>
    </row>
    <row r="47" spans="1:9" x14ac:dyDescent="0.2">
      <c r="A47" s="73">
        <v>10107</v>
      </c>
      <c r="B47" s="74">
        <v>43404</v>
      </c>
      <c r="C47" s="73" t="s">
        <v>177</v>
      </c>
      <c r="D47" s="73" t="s">
        <v>178</v>
      </c>
      <c r="E47" s="73">
        <v>106.80999755859375</v>
      </c>
      <c r="F47" s="73">
        <v>-6.6101297736167908E-2</v>
      </c>
      <c r="G47" s="73">
        <v>7676219</v>
      </c>
      <c r="H47" s="73">
        <v>-7.4045410000000006E-2</v>
      </c>
      <c r="I47" s="73">
        <f t="shared" si="0"/>
        <v>819.89693264923096</v>
      </c>
    </row>
    <row r="48" spans="1:9" x14ac:dyDescent="0.2">
      <c r="A48" s="73">
        <v>10107</v>
      </c>
      <c r="B48" s="74">
        <v>43434</v>
      </c>
      <c r="C48" s="73" t="s">
        <v>177</v>
      </c>
      <c r="D48" s="73" t="s">
        <v>178</v>
      </c>
      <c r="E48" s="73">
        <v>110.88999938964844</v>
      </c>
      <c r="F48" s="73">
        <v>4.2505402117967606E-2</v>
      </c>
      <c r="G48" s="73">
        <v>7676219</v>
      </c>
      <c r="H48" s="73">
        <v>1.8512150000000002E-2</v>
      </c>
      <c r="I48" s="73">
        <f t="shared" si="0"/>
        <v>851.21592022480775</v>
      </c>
    </row>
    <row r="49" spans="1:9" x14ac:dyDescent="0.2">
      <c r="A49" s="73">
        <v>10107</v>
      </c>
      <c r="B49" s="74">
        <v>43465</v>
      </c>
      <c r="C49" s="73" t="s">
        <v>177</v>
      </c>
      <c r="D49" s="73" t="s">
        <v>178</v>
      </c>
      <c r="E49" s="73">
        <v>101.56999969482422</v>
      </c>
      <c r="F49" s="73">
        <v>-8.404725044965744E-2</v>
      </c>
      <c r="G49" s="73">
        <v>7683000</v>
      </c>
      <c r="H49" s="73">
        <v>-8.9890029999999996E-2</v>
      </c>
      <c r="I49" s="73">
        <f t="shared" si="0"/>
        <v>780.36230765533446</v>
      </c>
    </row>
    <row r="50" spans="1:9" x14ac:dyDescent="0.2">
      <c r="A50" s="73">
        <v>10107</v>
      </c>
      <c r="B50" s="74">
        <v>43496</v>
      </c>
      <c r="C50" s="73" t="s">
        <v>177</v>
      </c>
      <c r="D50" s="73" t="s">
        <v>178</v>
      </c>
      <c r="E50" s="73">
        <v>104.43000030517578</v>
      </c>
      <c r="F50" s="73">
        <v>2.8157927095890045E-2</v>
      </c>
      <c r="G50" s="73">
        <v>7672213</v>
      </c>
      <c r="H50" s="73">
        <v>8.8293910000000003E-2</v>
      </c>
      <c r="I50" s="73">
        <f t="shared" si="0"/>
        <v>801.20920593137362</v>
      </c>
    </row>
    <row r="51" spans="1:9" x14ac:dyDescent="0.2">
      <c r="A51" s="73">
        <v>10107</v>
      </c>
      <c r="B51" s="74">
        <v>43524</v>
      </c>
      <c r="C51" s="73" t="s">
        <v>177</v>
      </c>
      <c r="D51" s="73" t="s">
        <v>178</v>
      </c>
      <c r="E51" s="73">
        <v>112.02999877929688</v>
      </c>
      <c r="F51" s="73">
        <v>7.7180869877338409E-2</v>
      </c>
      <c r="G51" s="73">
        <v>7672213</v>
      </c>
      <c r="H51" s="73">
        <v>3.2724210000000004E-2</v>
      </c>
      <c r="I51" s="73">
        <f t="shared" si="0"/>
        <v>859.51801302450565</v>
      </c>
    </row>
    <row r="52" spans="1:9" x14ac:dyDescent="0.2">
      <c r="A52" s="73">
        <v>10107</v>
      </c>
      <c r="B52" s="74">
        <v>43553</v>
      </c>
      <c r="C52" s="73" t="s">
        <v>177</v>
      </c>
      <c r="D52" s="73" t="s">
        <v>178</v>
      </c>
      <c r="E52" s="73">
        <v>117.94000244140625</v>
      </c>
      <c r="F52" s="73">
        <v>5.2753761410713196E-2</v>
      </c>
      <c r="G52" s="73">
        <v>7666000</v>
      </c>
      <c r="H52" s="73">
        <v>1.296229E-2</v>
      </c>
      <c r="I52" s="73">
        <f t="shared" si="0"/>
        <v>904.12805871582032</v>
      </c>
    </row>
    <row r="53" spans="1:9" x14ac:dyDescent="0.2">
      <c r="A53" s="73">
        <v>10107</v>
      </c>
      <c r="B53" s="74">
        <v>43585</v>
      </c>
      <c r="C53" s="73" t="s">
        <v>177</v>
      </c>
      <c r="D53" s="73" t="s">
        <v>178</v>
      </c>
      <c r="E53" s="73">
        <v>130.60000610351562</v>
      </c>
      <c r="F53" s="73">
        <v>0.10734274238348007</v>
      </c>
      <c r="G53" s="73">
        <v>7662818</v>
      </c>
      <c r="H53" s="73">
        <v>3.789327E-2</v>
      </c>
      <c r="I53" s="73">
        <f t="shared" si="0"/>
        <v>1000.7640775701294</v>
      </c>
    </row>
    <row r="54" spans="1:9" x14ac:dyDescent="0.2">
      <c r="A54" s="73">
        <v>10107</v>
      </c>
      <c r="B54" s="74">
        <v>43616</v>
      </c>
      <c r="C54" s="73" t="s">
        <v>177</v>
      </c>
      <c r="D54" s="73" t="s">
        <v>178</v>
      </c>
      <c r="E54" s="73">
        <v>123.68000030517578</v>
      </c>
      <c r="F54" s="73">
        <v>-4.946405440568924E-2</v>
      </c>
      <c r="G54" s="73">
        <v>7662818</v>
      </c>
      <c r="H54" s="73">
        <v>-6.167856E-2</v>
      </c>
      <c r="I54" s="73">
        <f t="shared" si="0"/>
        <v>947.73733257850643</v>
      </c>
    </row>
    <row r="55" spans="1:9" x14ac:dyDescent="0.2">
      <c r="A55" s="73">
        <v>10107</v>
      </c>
      <c r="B55" s="74">
        <v>43644</v>
      </c>
      <c r="C55" s="73" t="s">
        <v>177</v>
      </c>
      <c r="D55" s="73" t="s">
        <v>178</v>
      </c>
      <c r="E55" s="73">
        <v>133.96000671386719</v>
      </c>
      <c r="F55" s="73">
        <v>8.3117775619029999E-2</v>
      </c>
      <c r="G55" s="73">
        <v>7643000</v>
      </c>
      <c r="H55" s="73">
        <v>6.7278859999999996E-2</v>
      </c>
      <c r="I55" s="73">
        <f t="shared" si="0"/>
        <v>1023.8563313140869</v>
      </c>
    </row>
    <row r="56" spans="1:9" x14ac:dyDescent="0.2">
      <c r="A56" s="73">
        <v>10107</v>
      </c>
      <c r="B56" s="74">
        <v>43677</v>
      </c>
      <c r="C56" s="73" t="s">
        <v>177</v>
      </c>
      <c r="D56" s="73" t="s">
        <v>178</v>
      </c>
      <c r="E56" s="73">
        <v>136.27000427246094</v>
      </c>
      <c r="F56" s="73">
        <v>1.7243934795260429E-2</v>
      </c>
      <c r="G56" s="73">
        <v>7635409</v>
      </c>
      <c r="H56" s="73">
        <v>1.185431E-2</v>
      </c>
      <c r="I56" s="73">
        <f t="shared" si="0"/>
        <v>1040.4772170519866</v>
      </c>
    </row>
    <row r="57" spans="1:9" x14ac:dyDescent="0.2">
      <c r="A57" s="73">
        <v>10107</v>
      </c>
      <c r="B57" s="74">
        <v>43707</v>
      </c>
      <c r="C57" s="73" t="s">
        <v>177</v>
      </c>
      <c r="D57" s="73" t="s">
        <v>178</v>
      </c>
      <c r="E57" s="73">
        <v>137.86000061035156</v>
      </c>
      <c r="F57" s="73">
        <v>1.5043635852634907E-2</v>
      </c>
      <c r="G57" s="73">
        <v>7635409</v>
      </c>
      <c r="H57" s="73">
        <v>-2.0339329999999999E-2</v>
      </c>
      <c r="I57" s="73">
        <f t="shared" si="0"/>
        <v>1052.6174894002838</v>
      </c>
    </row>
    <row r="58" spans="1:9" x14ac:dyDescent="0.2">
      <c r="A58" s="73">
        <v>10107</v>
      </c>
      <c r="B58" s="74">
        <v>43738</v>
      </c>
      <c r="C58" s="73" t="s">
        <v>177</v>
      </c>
      <c r="D58" s="73" t="s">
        <v>178</v>
      </c>
      <c r="E58" s="73">
        <v>139.02999877929688</v>
      </c>
      <c r="F58" s="73">
        <v>8.4868576377630234E-3</v>
      </c>
      <c r="G58" s="73">
        <v>7634000</v>
      </c>
      <c r="H58" s="73">
        <v>1.6032970000000001E-2</v>
      </c>
      <c r="I58" s="73">
        <f t="shared" si="0"/>
        <v>1061.3550106811524</v>
      </c>
    </row>
    <row r="59" spans="1:9" x14ac:dyDescent="0.2">
      <c r="A59" s="73">
        <v>10107</v>
      </c>
      <c r="B59" s="74">
        <v>43769</v>
      </c>
      <c r="C59" s="73" t="s">
        <v>177</v>
      </c>
      <c r="D59" s="73" t="s">
        <v>178</v>
      </c>
      <c r="E59" s="73">
        <v>143.3699951171875</v>
      </c>
      <c r="F59" s="73">
        <v>3.1216258183121681E-2</v>
      </c>
      <c r="G59" s="73">
        <v>7628806</v>
      </c>
      <c r="H59" s="73">
        <v>1.9255939999999999E-2</v>
      </c>
      <c r="I59" s="73">
        <f t="shared" si="0"/>
        <v>1093.7418789699707</v>
      </c>
    </row>
    <row r="60" spans="1:9" x14ac:dyDescent="0.2">
      <c r="A60" s="73">
        <v>10107</v>
      </c>
      <c r="B60" s="74">
        <v>43798</v>
      </c>
      <c r="C60" s="73" t="s">
        <v>177</v>
      </c>
      <c r="D60" s="73" t="s">
        <v>178</v>
      </c>
      <c r="E60" s="73">
        <v>151.3800048828125</v>
      </c>
      <c r="F60" s="73">
        <v>5.9426728636026382E-2</v>
      </c>
      <c r="G60" s="73">
        <v>7628806</v>
      </c>
      <c r="H60" s="73">
        <v>3.4996520000000003E-2</v>
      </c>
      <c r="I60" s="73">
        <f t="shared" si="0"/>
        <v>1154.8486895300293</v>
      </c>
    </row>
    <row r="61" spans="1:9" x14ac:dyDescent="0.2">
      <c r="A61" s="73">
        <v>10107</v>
      </c>
      <c r="B61" s="74">
        <v>43830</v>
      </c>
      <c r="C61" s="73" t="s">
        <v>177</v>
      </c>
      <c r="D61" s="73" t="s">
        <v>178</v>
      </c>
      <c r="E61" s="73">
        <v>157.69999694824219</v>
      </c>
      <c r="F61" s="73">
        <v>4.1749186813831329E-2</v>
      </c>
      <c r="G61" s="73">
        <v>7611000</v>
      </c>
      <c r="H61" s="73">
        <v>2.8490680000000001E-2</v>
      </c>
      <c r="I61" s="73">
        <f t="shared" si="0"/>
        <v>1200.2546767730712</v>
      </c>
    </row>
    <row r="62" spans="1:9" x14ac:dyDescent="0.2">
      <c r="A62" s="73">
        <v>10107</v>
      </c>
      <c r="B62" s="74">
        <v>43861</v>
      </c>
      <c r="C62" s="73" t="s">
        <v>177</v>
      </c>
      <c r="D62" s="73" t="s">
        <v>178</v>
      </c>
      <c r="E62" s="73">
        <v>170.22999572753906</v>
      </c>
      <c r="F62" s="73">
        <v>7.9454652965068817E-2</v>
      </c>
      <c r="G62" s="73">
        <v>7606047</v>
      </c>
      <c r="H62" s="73">
        <v>-1.7277760000000001E-3</v>
      </c>
      <c r="I62" s="73">
        <f t="shared" si="0"/>
        <v>1294.7773483134613</v>
      </c>
    </row>
    <row r="63" spans="1:9" x14ac:dyDescent="0.2">
      <c r="A63" s="73">
        <v>10107</v>
      </c>
      <c r="B63" s="74">
        <v>43889</v>
      </c>
      <c r="C63" s="73" t="s">
        <v>177</v>
      </c>
      <c r="D63" s="73" t="s">
        <v>178</v>
      </c>
      <c r="E63" s="73">
        <v>162.00999450683594</v>
      </c>
      <c r="F63" s="73">
        <v>-4.5291673392057419E-2</v>
      </c>
      <c r="G63" s="73">
        <v>7606047</v>
      </c>
      <c r="H63" s="73">
        <v>-7.7918070000000006E-2</v>
      </c>
      <c r="I63" s="73">
        <f t="shared" si="0"/>
        <v>1232.2556326887359</v>
      </c>
    </row>
    <row r="64" spans="1:9" x14ac:dyDescent="0.2">
      <c r="A64" s="73">
        <v>10107</v>
      </c>
      <c r="B64" s="74">
        <v>43921</v>
      </c>
      <c r="C64" s="73" t="s">
        <v>177</v>
      </c>
      <c r="D64" s="73" t="s">
        <v>178</v>
      </c>
      <c r="E64" s="73">
        <v>157.71000671386719</v>
      </c>
      <c r="F64" s="73">
        <v>-2.6541497558355331E-2</v>
      </c>
      <c r="G64" s="73">
        <v>7590000</v>
      </c>
      <c r="H64" s="73">
        <v>-0.14173259999999999</v>
      </c>
      <c r="I64" s="73">
        <f t="shared" si="0"/>
        <v>1197.0189509582519</v>
      </c>
    </row>
    <row r="65" spans="1:9" x14ac:dyDescent="0.2">
      <c r="A65" s="73">
        <v>10107</v>
      </c>
      <c r="B65" s="74">
        <v>43951</v>
      </c>
      <c r="C65" s="73" t="s">
        <v>177</v>
      </c>
      <c r="D65" s="73" t="s">
        <v>178</v>
      </c>
      <c r="E65" s="73">
        <v>179.21000671386719</v>
      </c>
      <c r="F65" s="73">
        <v>0.13632616400718689</v>
      </c>
      <c r="G65" s="73">
        <v>7583440</v>
      </c>
      <c r="H65" s="73">
        <v>0.1296766</v>
      </c>
      <c r="I65" s="73">
        <f t="shared" si="0"/>
        <v>1359.028333314209</v>
      </c>
    </row>
    <row r="66" spans="1:9" x14ac:dyDescent="0.2">
      <c r="A66" s="73">
        <v>10107</v>
      </c>
      <c r="B66" s="74">
        <v>43980</v>
      </c>
      <c r="C66" s="73" t="s">
        <v>177</v>
      </c>
      <c r="D66" s="73" t="s">
        <v>178</v>
      </c>
      <c r="E66" s="73">
        <v>183.25</v>
      </c>
      <c r="F66" s="73">
        <v>2.5389170274138451E-2</v>
      </c>
      <c r="G66" s="73">
        <v>7583440</v>
      </c>
      <c r="H66" s="73">
        <v>5.3738750000000002E-2</v>
      </c>
      <c r="I66" s="73">
        <f t="shared" si="0"/>
        <v>1389.6653799999999</v>
      </c>
    </row>
    <row r="67" spans="1:9" x14ac:dyDescent="0.2">
      <c r="A67" s="73">
        <v>10107</v>
      </c>
      <c r="B67" s="74">
        <v>44012</v>
      </c>
      <c r="C67" s="73" t="s">
        <v>177</v>
      </c>
      <c r="D67" s="73" t="s">
        <v>178</v>
      </c>
      <c r="E67" s="73">
        <v>203.50999450683594</v>
      </c>
      <c r="F67" s="73">
        <v>0.11055931448936462</v>
      </c>
      <c r="G67" s="73">
        <v>7571000</v>
      </c>
      <c r="H67" s="73">
        <v>2.5299080000000002E-2</v>
      </c>
      <c r="I67" s="73">
        <f t="shared" ref="I67:I130" si="1">E67*G67/1000000</f>
        <v>1540.7741684112548</v>
      </c>
    </row>
    <row r="68" spans="1:9" x14ac:dyDescent="0.2">
      <c r="A68" s="73">
        <v>10107</v>
      </c>
      <c r="B68" s="74">
        <v>44043</v>
      </c>
      <c r="C68" s="73" t="s">
        <v>177</v>
      </c>
      <c r="D68" s="73" t="s">
        <v>178</v>
      </c>
      <c r="E68" s="73">
        <v>205.00999450683594</v>
      </c>
      <c r="F68" s="73">
        <v>7.3706451803445816E-3</v>
      </c>
      <c r="G68" s="73">
        <v>7567653</v>
      </c>
      <c r="H68" s="73">
        <v>5.5528970000000004E-2</v>
      </c>
      <c r="I68" s="73">
        <f t="shared" si="1"/>
        <v>1551.4444999596406</v>
      </c>
    </row>
    <row r="69" spans="1:9" x14ac:dyDescent="0.2">
      <c r="A69" s="73">
        <v>10107</v>
      </c>
      <c r="B69" s="74">
        <v>44074</v>
      </c>
      <c r="C69" s="73" t="s">
        <v>177</v>
      </c>
      <c r="D69" s="73" t="s">
        <v>178</v>
      </c>
      <c r="E69" s="73">
        <v>225.52999877929688</v>
      </c>
      <c r="F69" s="73">
        <v>0.10258038341999054</v>
      </c>
      <c r="G69" s="73">
        <v>7567653</v>
      </c>
      <c r="H69" s="73">
        <v>6.844219E-2</v>
      </c>
      <c r="I69" s="73">
        <f t="shared" si="1"/>
        <v>1706.7327718521424</v>
      </c>
    </row>
    <row r="70" spans="1:9" x14ac:dyDescent="0.2">
      <c r="A70" s="73">
        <v>10107</v>
      </c>
      <c r="B70" s="74">
        <v>44104</v>
      </c>
      <c r="C70" s="73" t="s">
        <v>177</v>
      </c>
      <c r="D70" s="73" t="s">
        <v>178</v>
      </c>
      <c r="E70" s="73">
        <v>210.33000183105469</v>
      </c>
      <c r="F70" s="73">
        <v>-6.7396782338619232E-2</v>
      </c>
      <c r="G70" s="73">
        <v>7564000</v>
      </c>
      <c r="H70" s="73">
        <v>-3.5055990000000002E-2</v>
      </c>
      <c r="I70" s="73">
        <f t="shared" si="1"/>
        <v>1590.9361338500976</v>
      </c>
    </row>
    <row r="71" spans="1:9" x14ac:dyDescent="0.2">
      <c r="A71" s="73">
        <v>10107</v>
      </c>
      <c r="B71" s="74">
        <v>44134</v>
      </c>
      <c r="C71" s="73" t="s">
        <v>177</v>
      </c>
      <c r="D71" s="73" t="s">
        <v>178</v>
      </c>
      <c r="E71" s="73">
        <v>202.47000122070312</v>
      </c>
      <c r="F71" s="73">
        <v>-3.7369851022958755E-2</v>
      </c>
      <c r="G71" s="73">
        <v>7560496</v>
      </c>
      <c r="H71" s="73">
        <v>-2.0178270000000002E-2</v>
      </c>
      <c r="I71" s="73">
        <f t="shared" si="1"/>
        <v>1530.773634349121</v>
      </c>
    </row>
    <row r="72" spans="1:9" x14ac:dyDescent="0.2">
      <c r="A72" s="73">
        <v>10107</v>
      </c>
      <c r="B72" s="74">
        <v>44165</v>
      </c>
      <c r="C72" s="73" t="s">
        <v>177</v>
      </c>
      <c r="D72" s="73" t="s">
        <v>178</v>
      </c>
      <c r="E72" s="73">
        <v>214.07000732421875</v>
      </c>
      <c r="F72" s="73">
        <v>6.0058310627937317E-2</v>
      </c>
      <c r="G72" s="73">
        <v>7560496</v>
      </c>
      <c r="H72" s="73">
        <v>0.12370679999999999</v>
      </c>
      <c r="I72" s="73">
        <f t="shared" si="1"/>
        <v>1618.4754340947266</v>
      </c>
    </row>
    <row r="73" spans="1:9" x14ac:dyDescent="0.2">
      <c r="A73" s="73">
        <v>10107</v>
      </c>
      <c r="B73" s="74">
        <v>44196</v>
      </c>
      <c r="C73" s="73" t="s">
        <v>177</v>
      </c>
      <c r="D73" s="73" t="s">
        <v>178</v>
      </c>
      <c r="E73" s="73">
        <v>222.41999816894531</v>
      </c>
      <c r="F73" s="73">
        <v>3.9005886763334274E-2</v>
      </c>
      <c r="G73" s="73">
        <v>7546000</v>
      </c>
      <c r="H73" s="73">
        <v>4.5048190000000002E-2</v>
      </c>
      <c r="I73" s="73">
        <f t="shared" si="1"/>
        <v>1678.3813061828614</v>
      </c>
    </row>
    <row r="74" spans="1:9" x14ac:dyDescent="0.2">
      <c r="A74" s="73">
        <v>10107</v>
      </c>
      <c r="B74" s="74">
        <v>44225</v>
      </c>
      <c r="C74" s="73" t="s">
        <v>177</v>
      </c>
      <c r="D74" s="73" t="s">
        <v>178</v>
      </c>
      <c r="E74" s="73">
        <v>231.96000671386719</v>
      </c>
      <c r="F74" s="73">
        <v>4.2891863733530045E-2</v>
      </c>
      <c r="G74" s="73">
        <v>7542216</v>
      </c>
      <c r="H74" s="73">
        <v>-6.3112759999999998E-4</v>
      </c>
      <c r="I74" s="73">
        <f t="shared" si="1"/>
        <v>1749.4924739974365</v>
      </c>
    </row>
    <row r="75" spans="1:9" x14ac:dyDescent="0.2">
      <c r="A75" s="73">
        <v>10107</v>
      </c>
      <c r="B75" s="74">
        <v>44253</v>
      </c>
      <c r="C75" s="73" t="s">
        <v>177</v>
      </c>
      <c r="D75" s="73" t="s">
        <v>178</v>
      </c>
      <c r="E75" s="73">
        <v>232.3800048828125</v>
      </c>
      <c r="F75" s="73">
        <v>4.224858246743679E-3</v>
      </c>
      <c r="G75" s="73">
        <v>7542216</v>
      </c>
      <c r="H75" s="73">
        <v>2.9196240000000002E-2</v>
      </c>
      <c r="I75" s="73">
        <f t="shared" si="1"/>
        <v>1752.6601909072265</v>
      </c>
    </row>
    <row r="76" spans="1:9" x14ac:dyDescent="0.2">
      <c r="A76" s="73">
        <v>10107</v>
      </c>
      <c r="B76" s="74">
        <v>44286</v>
      </c>
      <c r="C76" s="73" t="s">
        <v>177</v>
      </c>
      <c r="D76" s="73" t="s">
        <v>178</v>
      </c>
      <c r="E76" s="73">
        <v>235.77000427246094</v>
      </c>
      <c r="F76" s="73">
        <v>1.4588171616196632E-2</v>
      </c>
      <c r="G76" s="73">
        <v>7534000</v>
      </c>
      <c r="H76" s="73">
        <v>3.0573309999999999E-2</v>
      </c>
      <c r="I76" s="73">
        <f t="shared" si="1"/>
        <v>1776.2912121887207</v>
      </c>
    </row>
    <row r="77" spans="1:9" x14ac:dyDescent="0.2">
      <c r="A77" s="73">
        <v>10107</v>
      </c>
      <c r="B77" s="74">
        <v>44316</v>
      </c>
      <c r="C77" s="73" t="s">
        <v>177</v>
      </c>
      <c r="D77" s="73" t="s">
        <v>178</v>
      </c>
      <c r="E77" s="73">
        <v>252.17999267578125</v>
      </c>
      <c r="F77" s="73">
        <v>6.9601677358150482E-2</v>
      </c>
      <c r="G77" s="73">
        <v>7531575</v>
      </c>
      <c r="H77" s="73">
        <v>4.8191879999999999E-2</v>
      </c>
      <c r="I77" s="73">
        <f t="shared" si="1"/>
        <v>1899.3125283370971</v>
      </c>
    </row>
    <row r="78" spans="1:9" x14ac:dyDescent="0.2">
      <c r="A78" s="73">
        <v>10107</v>
      </c>
      <c r="B78" s="74">
        <v>44344</v>
      </c>
      <c r="C78" s="73" t="s">
        <v>177</v>
      </c>
      <c r="D78" s="73" t="s">
        <v>178</v>
      </c>
      <c r="E78" s="73">
        <v>249.67999267578125</v>
      </c>
      <c r="F78" s="73">
        <v>-7.6929181814193726E-3</v>
      </c>
      <c r="G78" s="73">
        <v>7531575</v>
      </c>
      <c r="H78" s="73">
        <v>7.0916690000000001E-3</v>
      </c>
      <c r="I78" s="73">
        <f t="shared" si="1"/>
        <v>1880.4835908370972</v>
      </c>
    </row>
    <row r="79" spans="1:9" x14ac:dyDescent="0.2">
      <c r="A79" s="73">
        <v>10107</v>
      </c>
      <c r="B79" s="74">
        <v>44377</v>
      </c>
      <c r="C79" s="73" t="s">
        <v>177</v>
      </c>
      <c r="D79" s="73" t="s">
        <v>178</v>
      </c>
      <c r="E79" s="73">
        <v>270.89999389648438</v>
      </c>
      <c r="F79" s="73">
        <v>8.4988795220851898E-2</v>
      </c>
      <c r="G79" s="73">
        <v>7519000</v>
      </c>
      <c r="H79" s="73">
        <v>2.34218E-2</v>
      </c>
      <c r="I79" s="73">
        <f t="shared" si="1"/>
        <v>2036.897054107666</v>
      </c>
    </row>
    <row r="80" spans="1:9" x14ac:dyDescent="0.2">
      <c r="A80" s="73">
        <v>10107</v>
      </c>
      <c r="B80" s="74">
        <v>44407</v>
      </c>
      <c r="C80" s="73" t="s">
        <v>177</v>
      </c>
      <c r="D80" s="73" t="s">
        <v>178</v>
      </c>
      <c r="E80" s="73">
        <v>284.91000366210938</v>
      </c>
      <c r="F80" s="73">
        <v>5.1716536283493042E-2</v>
      </c>
      <c r="G80" s="73">
        <v>7514891</v>
      </c>
      <c r="H80" s="73">
        <v>1.1827520000000001E-2</v>
      </c>
      <c r="I80" s="73">
        <f t="shared" si="1"/>
        <v>2141.0676223303526</v>
      </c>
    </row>
    <row r="81" spans="1:9" x14ac:dyDescent="0.2">
      <c r="A81" s="73">
        <v>10107</v>
      </c>
      <c r="B81" s="74">
        <v>44439</v>
      </c>
      <c r="C81" s="73" t="s">
        <v>177</v>
      </c>
      <c r="D81" s="73" t="s">
        <v>178</v>
      </c>
      <c r="E81" s="73">
        <v>301.8800048828125</v>
      </c>
      <c r="F81" s="73">
        <v>6.1528205871582031E-2</v>
      </c>
      <c r="G81" s="73">
        <v>7514891</v>
      </c>
      <c r="H81" s="73">
        <v>2.71466E-2</v>
      </c>
      <c r="I81" s="73">
        <f t="shared" si="1"/>
        <v>2268.5953317738035</v>
      </c>
    </row>
    <row r="82" spans="1:9" x14ac:dyDescent="0.2">
      <c r="A82" s="73">
        <v>10107</v>
      </c>
      <c r="B82" s="74">
        <v>44469</v>
      </c>
      <c r="C82" s="73" t="s">
        <v>177</v>
      </c>
      <c r="D82" s="73" t="s">
        <v>178</v>
      </c>
      <c r="E82" s="73">
        <v>281.92001342773438</v>
      </c>
      <c r="F82" s="73">
        <v>-6.6118955612182617E-2</v>
      </c>
      <c r="G82" s="73">
        <v>7507897</v>
      </c>
      <c r="H82" s="73">
        <v>-4.2243500000000003E-2</v>
      </c>
      <c r="I82" s="73">
        <f t="shared" si="1"/>
        <v>2116.6264230540464</v>
      </c>
    </row>
    <row r="83" spans="1:9" x14ac:dyDescent="0.2">
      <c r="A83" s="73">
        <v>10107</v>
      </c>
      <c r="B83" s="74">
        <v>44498</v>
      </c>
      <c r="C83" s="73" t="s">
        <v>177</v>
      </c>
      <c r="D83" s="73" t="s">
        <v>178</v>
      </c>
      <c r="E83" s="73">
        <v>331.6199951171875</v>
      </c>
      <c r="F83" s="73">
        <v>0.1762910783290863</v>
      </c>
      <c r="G83" s="73">
        <v>7507980</v>
      </c>
      <c r="H83" s="73">
        <v>6.4656530000000004E-2</v>
      </c>
      <c r="I83" s="73">
        <f t="shared" si="1"/>
        <v>2489.7962909399416</v>
      </c>
    </row>
    <row r="84" spans="1:9" x14ac:dyDescent="0.2">
      <c r="A84" s="73">
        <v>10107</v>
      </c>
      <c r="B84" s="74">
        <v>44530</v>
      </c>
      <c r="C84" s="73" t="s">
        <v>177</v>
      </c>
      <c r="D84" s="73" t="s">
        <v>178</v>
      </c>
      <c r="E84" s="73">
        <v>330.58999633789062</v>
      </c>
      <c r="F84" s="73">
        <v>-1.2363512068986893E-3</v>
      </c>
      <c r="G84" s="73">
        <v>7507980</v>
      </c>
      <c r="H84" s="73">
        <v>-1.8346919999999999E-2</v>
      </c>
      <c r="I84" s="73">
        <f t="shared" si="1"/>
        <v>2482.0630807049561</v>
      </c>
    </row>
    <row r="85" spans="1:9" x14ac:dyDescent="0.2">
      <c r="A85" s="73">
        <v>10107</v>
      </c>
      <c r="B85" s="74">
        <v>44561</v>
      </c>
      <c r="C85" s="73" t="s">
        <v>177</v>
      </c>
      <c r="D85" s="73" t="s">
        <v>178</v>
      </c>
      <c r="E85" s="73">
        <v>336.32000732421875</v>
      </c>
      <c r="F85" s="73">
        <v>1.7332680523395538E-2</v>
      </c>
      <c r="G85" s="73">
        <v>7507980</v>
      </c>
      <c r="H85" s="73">
        <v>3.334492E-2</v>
      </c>
      <c r="I85" s="73">
        <f t="shared" si="1"/>
        <v>2525.083888590088</v>
      </c>
    </row>
    <row r="86" spans="1:9" x14ac:dyDescent="0.2">
      <c r="A86" s="73">
        <v>14542</v>
      </c>
      <c r="B86" s="74">
        <v>42034</v>
      </c>
      <c r="C86" s="73" t="s">
        <v>209</v>
      </c>
      <c r="D86" s="73" t="s">
        <v>215</v>
      </c>
      <c r="E86" s="73">
        <v>534.52001953125</v>
      </c>
      <c r="F86" s="73">
        <v>1.542552188038826E-2</v>
      </c>
      <c r="G86" s="73">
        <v>340666</v>
      </c>
      <c r="H86" s="73">
        <v>-2.7206540000000001E-2</v>
      </c>
      <c r="I86" s="73">
        <f t="shared" si="1"/>
        <v>182.0927969736328</v>
      </c>
    </row>
    <row r="87" spans="1:9" x14ac:dyDescent="0.2">
      <c r="A87" s="73">
        <v>14542</v>
      </c>
      <c r="B87" s="74">
        <v>42062</v>
      </c>
      <c r="C87" s="73" t="s">
        <v>209</v>
      </c>
      <c r="D87" s="73" t="s">
        <v>215</v>
      </c>
      <c r="E87" s="73">
        <v>558.4000244140625</v>
      </c>
      <c r="F87" s="73">
        <v>4.467560350894928E-2</v>
      </c>
      <c r="G87" s="73">
        <v>340666</v>
      </c>
      <c r="H87" s="73">
        <v>5.5974429999999999E-2</v>
      </c>
      <c r="I87" s="73">
        <f t="shared" si="1"/>
        <v>190.22790271704102</v>
      </c>
    </row>
    <row r="88" spans="1:9" x14ac:dyDescent="0.2">
      <c r="A88" s="73">
        <v>14542</v>
      </c>
      <c r="B88" s="74">
        <v>42094</v>
      </c>
      <c r="C88" s="73" t="s">
        <v>209</v>
      </c>
      <c r="D88" s="73" t="s">
        <v>215</v>
      </c>
      <c r="E88" s="73">
        <v>548</v>
      </c>
      <c r="F88" s="73">
        <v>-1.862468384206295E-2</v>
      </c>
      <c r="G88" s="73">
        <v>341652</v>
      </c>
      <c r="H88" s="73">
        <v>-1.0409720000000001E-2</v>
      </c>
      <c r="I88" s="73">
        <f t="shared" si="1"/>
        <v>187.22529599999999</v>
      </c>
    </row>
    <row r="89" spans="1:9" x14ac:dyDescent="0.2">
      <c r="A89" s="73">
        <v>14542</v>
      </c>
      <c r="B89" s="74">
        <v>42124</v>
      </c>
      <c r="C89" s="73" t="s">
        <v>209</v>
      </c>
      <c r="D89" s="73" t="s">
        <v>215</v>
      </c>
      <c r="E89" s="73">
        <v>537.34002685546875</v>
      </c>
      <c r="F89" s="73">
        <v>-1.6760412603616714E-2</v>
      </c>
      <c r="G89" s="73">
        <v>342630</v>
      </c>
      <c r="H89" s="73">
        <v>8.7762480000000004E-3</v>
      </c>
      <c r="I89" s="73">
        <f t="shared" si="1"/>
        <v>184.10881340148927</v>
      </c>
    </row>
    <row r="90" spans="1:9" x14ac:dyDescent="0.2">
      <c r="A90" s="73">
        <v>14542</v>
      </c>
      <c r="B90" s="74">
        <v>42153</v>
      </c>
      <c r="C90" s="73" t="s">
        <v>209</v>
      </c>
      <c r="D90" s="73" t="s">
        <v>215</v>
      </c>
      <c r="E90" s="73">
        <v>532.1099853515625</v>
      </c>
      <c r="F90" s="73">
        <v>-9.7332065925002098E-3</v>
      </c>
      <c r="G90" s="73">
        <v>342630</v>
      </c>
      <c r="H90" s="73">
        <v>1.029037E-2</v>
      </c>
      <c r="I90" s="73">
        <f t="shared" si="1"/>
        <v>182.31684428100587</v>
      </c>
    </row>
    <row r="91" spans="1:9" x14ac:dyDescent="0.2">
      <c r="A91" s="73">
        <v>14542</v>
      </c>
      <c r="B91" s="74">
        <v>42185</v>
      </c>
      <c r="C91" s="73" t="s">
        <v>209</v>
      </c>
      <c r="D91" s="73" t="s">
        <v>215</v>
      </c>
      <c r="E91" s="73">
        <v>520.510009765625</v>
      </c>
      <c r="F91" s="73">
        <v>-2.1799959242343903E-2</v>
      </c>
      <c r="G91" s="73">
        <v>343908</v>
      </c>
      <c r="H91" s="73">
        <v>-1.9237859999999999E-2</v>
      </c>
      <c r="I91" s="73">
        <f t="shared" si="1"/>
        <v>179.00755643847657</v>
      </c>
    </row>
    <row r="92" spans="1:9" x14ac:dyDescent="0.2">
      <c r="A92" s="73">
        <v>14542</v>
      </c>
      <c r="B92" s="74">
        <v>42216</v>
      </c>
      <c r="C92" s="73" t="s">
        <v>209</v>
      </c>
      <c r="D92" s="73" t="s">
        <v>215</v>
      </c>
      <c r="E92" s="73">
        <v>625.6099853515625</v>
      </c>
      <c r="F92" s="73">
        <v>0.20191730558872223</v>
      </c>
      <c r="G92" s="73">
        <v>343929</v>
      </c>
      <c r="H92" s="73">
        <v>1.211042E-2</v>
      </c>
      <c r="I92" s="73">
        <f t="shared" si="1"/>
        <v>215.16541665197755</v>
      </c>
    </row>
    <row r="93" spans="1:9" x14ac:dyDescent="0.2">
      <c r="A93" s="73">
        <v>14542</v>
      </c>
      <c r="B93" s="74">
        <v>42247</v>
      </c>
      <c r="C93" s="73" t="s">
        <v>209</v>
      </c>
      <c r="D93" s="73" t="s">
        <v>215</v>
      </c>
      <c r="E93" s="73">
        <v>618.25</v>
      </c>
      <c r="F93" s="73">
        <v>-1.1764494702219963E-2</v>
      </c>
      <c r="G93" s="73">
        <v>343929</v>
      </c>
      <c r="H93" s="73">
        <v>-5.9982380000000002E-2</v>
      </c>
      <c r="I93" s="73">
        <f t="shared" si="1"/>
        <v>212.63410425000001</v>
      </c>
    </row>
    <row r="94" spans="1:9" x14ac:dyDescent="0.2">
      <c r="A94" s="73">
        <v>14542</v>
      </c>
      <c r="B94" s="74">
        <v>42277</v>
      </c>
      <c r="C94" s="73" t="s">
        <v>209</v>
      </c>
      <c r="D94" s="73" t="s">
        <v>215</v>
      </c>
      <c r="E94" s="73">
        <v>608.41998291015625</v>
      </c>
      <c r="F94" s="73">
        <v>-1.5899743884801865E-2</v>
      </c>
      <c r="G94" s="73">
        <v>345489</v>
      </c>
      <c r="H94" s="73">
        <v>-3.3792870000000003E-2</v>
      </c>
      <c r="I94" s="73">
        <f t="shared" si="1"/>
        <v>210.20241147564698</v>
      </c>
    </row>
    <row r="95" spans="1:9" x14ac:dyDescent="0.2">
      <c r="A95" s="73">
        <v>14542</v>
      </c>
      <c r="B95" s="74">
        <v>42307</v>
      </c>
      <c r="C95" s="73" t="s">
        <v>209</v>
      </c>
      <c r="D95" s="73" t="s">
        <v>217</v>
      </c>
      <c r="E95" s="73">
        <v>710.80999755859375</v>
      </c>
      <c r="F95" s="73">
        <v>0.16828837990760803</v>
      </c>
      <c r="G95" s="73">
        <v>345504</v>
      </c>
      <c r="H95" s="73">
        <v>7.4005660000000001E-2</v>
      </c>
      <c r="I95" s="73">
        <f t="shared" si="1"/>
        <v>245.58769739648437</v>
      </c>
    </row>
    <row r="96" spans="1:9" x14ac:dyDescent="0.2">
      <c r="A96" s="73">
        <v>14542</v>
      </c>
      <c r="B96" s="74">
        <v>42338</v>
      </c>
      <c r="C96" s="73" t="s">
        <v>209</v>
      </c>
      <c r="D96" s="73" t="s">
        <v>217</v>
      </c>
      <c r="E96" s="73">
        <v>742.5999755859375</v>
      </c>
      <c r="F96" s="73">
        <v>4.4723592698574066E-2</v>
      </c>
      <c r="G96" s="73">
        <v>345504</v>
      </c>
      <c r="H96" s="73">
        <v>2.410283E-3</v>
      </c>
      <c r="I96" s="73">
        <f t="shared" si="1"/>
        <v>256.57126196484376</v>
      </c>
    </row>
    <row r="97" spans="1:9" x14ac:dyDescent="0.2">
      <c r="A97" s="73">
        <v>14542</v>
      </c>
      <c r="B97" s="74">
        <v>42369</v>
      </c>
      <c r="C97" s="73" t="s">
        <v>209</v>
      </c>
      <c r="D97" s="73" t="s">
        <v>217</v>
      </c>
      <c r="E97" s="73">
        <v>758.8800048828125</v>
      </c>
      <c r="F97" s="73">
        <v>2.1923013031482697E-2</v>
      </c>
      <c r="G97" s="73">
        <v>344756</v>
      </c>
      <c r="H97" s="73">
        <v>-2.222741E-2</v>
      </c>
      <c r="I97" s="73">
        <f t="shared" si="1"/>
        <v>261.62843496337888</v>
      </c>
    </row>
    <row r="98" spans="1:9" x14ac:dyDescent="0.2">
      <c r="A98" s="73">
        <v>14542</v>
      </c>
      <c r="B98" s="74">
        <v>42398</v>
      </c>
      <c r="C98" s="73" t="s">
        <v>209</v>
      </c>
      <c r="D98" s="73" t="s">
        <v>217</v>
      </c>
      <c r="E98" s="73">
        <v>742.95001220703125</v>
      </c>
      <c r="F98" s="73">
        <v>-2.0991452038288116E-2</v>
      </c>
      <c r="G98" s="73">
        <v>344756</v>
      </c>
      <c r="H98" s="73">
        <v>-5.714756E-2</v>
      </c>
      <c r="I98" s="73">
        <f t="shared" si="1"/>
        <v>256.13647440844727</v>
      </c>
    </row>
    <row r="99" spans="1:9" x14ac:dyDescent="0.2">
      <c r="A99" s="73">
        <v>14542</v>
      </c>
      <c r="B99" s="74">
        <v>42429</v>
      </c>
      <c r="C99" s="73" t="s">
        <v>209</v>
      </c>
      <c r="D99" s="73" t="s">
        <v>217</v>
      </c>
      <c r="E99" s="73">
        <v>697.77001953125</v>
      </c>
      <c r="F99" s="73">
        <v>-6.0811620205640793E-2</v>
      </c>
      <c r="G99" s="73">
        <v>345544</v>
      </c>
      <c r="H99" s="73">
        <v>6.1252750000000003E-4</v>
      </c>
      <c r="I99" s="73">
        <f t="shared" si="1"/>
        <v>241.11024362890626</v>
      </c>
    </row>
    <row r="100" spans="1:9" x14ac:dyDescent="0.2">
      <c r="A100" s="73">
        <v>14542</v>
      </c>
      <c r="B100" s="74">
        <v>42460</v>
      </c>
      <c r="C100" s="73" t="s">
        <v>209</v>
      </c>
      <c r="D100" s="73" t="s">
        <v>217</v>
      </c>
      <c r="E100" s="73">
        <v>744.95001220703125</v>
      </c>
      <c r="F100" s="73">
        <v>6.7615389823913574E-2</v>
      </c>
      <c r="G100" s="73">
        <v>343683</v>
      </c>
      <c r="H100" s="73">
        <v>7.0554110000000003E-2</v>
      </c>
      <c r="I100" s="73">
        <f t="shared" si="1"/>
        <v>256.02665504534912</v>
      </c>
    </row>
    <row r="101" spans="1:9" x14ac:dyDescent="0.2">
      <c r="A101" s="73">
        <v>14542</v>
      </c>
      <c r="B101" s="74">
        <v>42489</v>
      </c>
      <c r="C101" s="73" t="s">
        <v>209</v>
      </c>
      <c r="D101" s="73" t="s">
        <v>217</v>
      </c>
      <c r="E101" s="73">
        <v>693.010009765625</v>
      </c>
      <c r="F101" s="73">
        <v>-6.9722801446914673E-2</v>
      </c>
      <c r="G101" s="73">
        <v>343440</v>
      </c>
      <c r="H101" s="73">
        <v>1.172495E-2</v>
      </c>
      <c r="I101" s="73">
        <f t="shared" si="1"/>
        <v>238.00735775390626</v>
      </c>
    </row>
    <row r="102" spans="1:9" x14ac:dyDescent="0.2">
      <c r="A102" s="73">
        <v>14542</v>
      </c>
      <c r="B102" s="74">
        <v>42521</v>
      </c>
      <c r="C102" s="73" t="s">
        <v>209</v>
      </c>
      <c r="D102" s="73" t="s">
        <v>217</v>
      </c>
      <c r="E102" s="73">
        <v>735.719970703125</v>
      </c>
      <c r="F102" s="73">
        <v>6.1629645526409149E-2</v>
      </c>
      <c r="G102" s="73">
        <v>343440</v>
      </c>
      <c r="H102" s="73">
        <v>1.4353880000000001E-2</v>
      </c>
      <c r="I102" s="73">
        <f t="shared" si="1"/>
        <v>252.67566673828125</v>
      </c>
    </row>
    <row r="103" spans="1:9" x14ac:dyDescent="0.2">
      <c r="A103" s="73">
        <v>14542</v>
      </c>
      <c r="B103" s="74">
        <v>42551</v>
      </c>
      <c r="C103" s="73" t="s">
        <v>209</v>
      </c>
      <c r="D103" s="73" t="s">
        <v>217</v>
      </c>
      <c r="E103" s="73">
        <v>692.0999755859375</v>
      </c>
      <c r="F103" s="73">
        <v>-5.9288855642080307E-2</v>
      </c>
      <c r="G103" s="73">
        <v>343171</v>
      </c>
      <c r="H103" s="73">
        <v>2.9293580000000004E-3</v>
      </c>
      <c r="I103" s="73">
        <f t="shared" si="1"/>
        <v>237.50864072180175</v>
      </c>
    </row>
    <row r="104" spans="1:9" x14ac:dyDescent="0.2">
      <c r="A104" s="73">
        <v>14542</v>
      </c>
      <c r="B104" s="74">
        <v>42580</v>
      </c>
      <c r="C104" s="73" t="s">
        <v>209</v>
      </c>
      <c r="D104" s="73" t="s">
        <v>217</v>
      </c>
      <c r="E104" s="73">
        <v>768.78997802734375</v>
      </c>
      <c r="F104" s="73">
        <v>0.11080769449472427</v>
      </c>
      <c r="G104" s="73">
        <v>343604</v>
      </c>
      <c r="H104" s="73">
        <v>3.8848899999999999E-2</v>
      </c>
      <c r="I104" s="73">
        <f t="shared" si="1"/>
        <v>264.15931161010741</v>
      </c>
    </row>
    <row r="105" spans="1:9" x14ac:dyDescent="0.2">
      <c r="A105" s="73">
        <v>14542</v>
      </c>
      <c r="B105" s="74">
        <v>42613</v>
      </c>
      <c r="C105" s="73" t="s">
        <v>209</v>
      </c>
      <c r="D105" s="73" t="s">
        <v>217</v>
      </c>
      <c r="E105" s="73">
        <v>767.04998779296875</v>
      </c>
      <c r="F105" s="73">
        <v>-2.2632842883467674E-3</v>
      </c>
      <c r="G105" s="73">
        <v>343604</v>
      </c>
      <c r="H105" s="73">
        <v>2.8064370000000002E-3</v>
      </c>
      <c r="I105" s="73">
        <f t="shared" si="1"/>
        <v>263.56144400561521</v>
      </c>
    </row>
    <row r="106" spans="1:9" x14ac:dyDescent="0.2">
      <c r="A106" s="73">
        <v>14542</v>
      </c>
      <c r="B106" s="74">
        <v>42643</v>
      </c>
      <c r="C106" s="73" t="s">
        <v>209</v>
      </c>
      <c r="D106" s="73" t="s">
        <v>217</v>
      </c>
      <c r="E106" s="73">
        <v>777.28997802734375</v>
      </c>
      <c r="F106" s="73">
        <v>1.3349833898246288E-2</v>
      </c>
      <c r="G106" s="73">
        <v>345036</v>
      </c>
      <c r="H106" s="73">
        <v>3.0154160000000004E-3</v>
      </c>
      <c r="I106" s="73">
        <f t="shared" si="1"/>
        <v>268.19302485864256</v>
      </c>
    </row>
    <row r="107" spans="1:9" x14ac:dyDescent="0.2">
      <c r="A107" s="73">
        <v>14542</v>
      </c>
      <c r="B107" s="74">
        <v>42674</v>
      </c>
      <c r="C107" s="73" t="s">
        <v>209</v>
      </c>
      <c r="D107" s="73" t="s">
        <v>217</v>
      </c>
      <c r="E107" s="73">
        <v>784.53997802734375</v>
      </c>
      <c r="F107" s="73">
        <v>9.3272784724831581E-3</v>
      </c>
      <c r="G107" s="73">
        <v>345091</v>
      </c>
      <c r="H107" s="73">
        <v>-2.1565560000000001E-2</v>
      </c>
      <c r="I107" s="73">
        <f t="shared" si="1"/>
        <v>270.73768555743408</v>
      </c>
    </row>
    <row r="108" spans="1:9" x14ac:dyDescent="0.2">
      <c r="A108" s="73">
        <v>14542</v>
      </c>
      <c r="B108" s="74">
        <v>42704</v>
      </c>
      <c r="C108" s="73" t="s">
        <v>209</v>
      </c>
      <c r="D108" s="73" t="s">
        <v>217</v>
      </c>
      <c r="E108" s="73">
        <v>758.03997802734375</v>
      </c>
      <c r="F108" s="73">
        <v>-3.3777754753828049E-2</v>
      </c>
      <c r="G108" s="73">
        <v>345091</v>
      </c>
      <c r="H108" s="73">
        <v>4.0542750000000002E-2</v>
      </c>
      <c r="I108" s="73">
        <f t="shared" si="1"/>
        <v>261.5927740574341</v>
      </c>
    </row>
    <row r="109" spans="1:9" x14ac:dyDescent="0.2">
      <c r="A109" s="73">
        <v>14542</v>
      </c>
      <c r="B109" s="74">
        <v>42734</v>
      </c>
      <c r="C109" s="73" t="s">
        <v>209</v>
      </c>
      <c r="D109" s="73" t="s">
        <v>217</v>
      </c>
      <c r="E109" s="73">
        <v>771.82000732421875</v>
      </c>
      <c r="F109" s="73">
        <v>1.8178500235080719E-2</v>
      </c>
      <c r="G109" s="73">
        <v>346864</v>
      </c>
      <c r="H109" s="73">
        <v>1.8772179999999999E-2</v>
      </c>
      <c r="I109" s="73">
        <f t="shared" si="1"/>
        <v>267.71657502050783</v>
      </c>
    </row>
    <row r="110" spans="1:9" x14ac:dyDescent="0.2">
      <c r="A110" s="73">
        <v>14542</v>
      </c>
      <c r="B110" s="74">
        <v>42766</v>
      </c>
      <c r="C110" s="73" t="s">
        <v>209</v>
      </c>
      <c r="D110" s="73" t="s">
        <v>217</v>
      </c>
      <c r="E110" s="73">
        <v>796.78997802734375</v>
      </c>
      <c r="F110" s="73">
        <v>3.2352063804864883E-2</v>
      </c>
      <c r="G110" s="73">
        <v>346933</v>
      </c>
      <c r="H110" s="73">
        <v>2.2173040000000001E-2</v>
      </c>
      <c r="I110" s="73">
        <f t="shared" si="1"/>
        <v>276.43273744696046</v>
      </c>
    </row>
    <row r="111" spans="1:9" x14ac:dyDescent="0.2">
      <c r="A111" s="73">
        <v>14542</v>
      </c>
      <c r="B111" s="74">
        <v>42794</v>
      </c>
      <c r="C111" s="73" t="s">
        <v>209</v>
      </c>
      <c r="D111" s="73" t="s">
        <v>217</v>
      </c>
      <c r="E111" s="73">
        <v>823.21002197265625</v>
      </c>
      <c r="F111" s="73">
        <v>3.3158101141452789E-2</v>
      </c>
      <c r="G111" s="73">
        <v>346933</v>
      </c>
      <c r="H111" s="73">
        <v>3.2623440000000004E-2</v>
      </c>
      <c r="I111" s="73">
        <f t="shared" si="1"/>
        <v>285.59872255303958</v>
      </c>
    </row>
    <row r="112" spans="1:9" x14ac:dyDescent="0.2">
      <c r="A112" s="73">
        <v>14542</v>
      </c>
      <c r="B112" s="74">
        <v>42825</v>
      </c>
      <c r="C112" s="73" t="s">
        <v>209</v>
      </c>
      <c r="D112" s="73" t="s">
        <v>217</v>
      </c>
      <c r="E112" s="73">
        <v>829.55999755859375</v>
      </c>
      <c r="F112" s="73">
        <v>7.713676430284977E-3</v>
      </c>
      <c r="G112" s="73">
        <v>347344</v>
      </c>
      <c r="H112" s="73">
        <v>2.0642049999999999E-3</v>
      </c>
      <c r="I112" s="73">
        <f t="shared" si="1"/>
        <v>288.14268779199216</v>
      </c>
    </row>
    <row r="113" spans="1:9" x14ac:dyDescent="0.2">
      <c r="A113" s="73">
        <v>14542</v>
      </c>
      <c r="B113" s="74">
        <v>42853</v>
      </c>
      <c r="C113" s="73" t="s">
        <v>209</v>
      </c>
      <c r="D113" s="73" t="s">
        <v>217</v>
      </c>
      <c r="E113" s="73">
        <v>905.96002197265625</v>
      </c>
      <c r="F113" s="73">
        <v>9.2097043991088867E-2</v>
      </c>
      <c r="G113" s="73">
        <v>346967</v>
      </c>
      <c r="H113" s="73">
        <v>9.656754E-3</v>
      </c>
      <c r="I113" s="73">
        <f t="shared" si="1"/>
        <v>314.33823094378664</v>
      </c>
    </row>
    <row r="114" spans="1:9" x14ac:dyDescent="0.2">
      <c r="A114" s="73">
        <v>14542</v>
      </c>
      <c r="B114" s="74">
        <v>42886</v>
      </c>
      <c r="C114" s="73" t="s">
        <v>209</v>
      </c>
      <c r="D114" s="73" t="s">
        <v>217</v>
      </c>
      <c r="E114" s="73">
        <v>964.8599853515625</v>
      </c>
      <c r="F114" s="73">
        <v>6.5013863146305084E-2</v>
      </c>
      <c r="G114" s="73">
        <v>346967</v>
      </c>
      <c r="H114" s="73">
        <v>9.3348820000000009E-3</v>
      </c>
      <c r="I114" s="73">
        <f t="shared" si="1"/>
        <v>334.77457453747559</v>
      </c>
    </row>
    <row r="115" spans="1:9" x14ac:dyDescent="0.2">
      <c r="A115" s="73">
        <v>14542</v>
      </c>
      <c r="B115" s="74">
        <v>42916</v>
      </c>
      <c r="C115" s="73" t="s">
        <v>209</v>
      </c>
      <c r="D115" s="73" t="s">
        <v>217</v>
      </c>
      <c r="E115" s="73">
        <v>908.72998046875</v>
      </c>
      <c r="F115" s="73">
        <v>-5.8174248784780502E-2</v>
      </c>
      <c r="G115" s="73">
        <v>347732</v>
      </c>
      <c r="H115" s="73">
        <v>9.5796500000000003E-3</v>
      </c>
      <c r="I115" s="73">
        <f t="shared" si="1"/>
        <v>315.99449356835936</v>
      </c>
    </row>
    <row r="116" spans="1:9" x14ac:dyDescent="0.2">
      <c r="A116" s="73">
        <v>14542</v>
      </c>
      <c r="B116" s="74">
        <v>42947</v>
      </c>
      <c r="C116" s="73" t="s">
        <v>209</v>
      </c>
      <c r="D116" s="73" t="s">
        <v>217</v>
      </c>
      <c r="E116" s="73">
        <v>930.5</v>
      </c>
      <c r="F116" s="73">
        <v>2.3956533521413803E-2</v>
      </c>
      <c r="G116" s="73">
        <v>347734</v>
      </c>
      <c r="H116" s="73">
        <v>2.029371E-2</v>
      </c>
      <c r="I116" s="73">
        <f t="shared" si="1"/>
        <v>323.566487</v>
      </c>
    </row>
    <row r="117" spans="1:9" x14ac:dyDescent="0.2">
      <c r="A117" s="73">
        <v>14542</v>
      </c>
      <c r="B117" s="74">
        <v>42978</v>
      </c>
      <c r="C117" s="73" t="s">
        <v>209</v>
      </c>
      <c r="D117" s="73" t="s">
        <v>217</v>
      </c>
      <c r="E117" s="73">
        <v>939.33001708984375</v>
      </c>
      <c r="F117" s="73">
        <v>9.4895400106906891E-3</v>
      </c>
      <c r="G117" s="73">
        <v>347734</v>
      </c>
      <c r="H117" s="73">
        <v>1.593433E-3</v>
      </c>
      <c r="I117" s="73">
        <f t="shared" si="1"/>
        <v>326.63698416271973</v>
      </c>
    </row>
    <row r="118" spans="1:9" x14ac:dyDescent="0.2">
      <c r="A118" s="73">
        <v>14542</v>
      </c>
      <c r="B118" s="74">
        <v>43007</v>
      </c>
      <c r="C118" s="73" t="s">
        <v>209</v>
      </c>
      <c r="D118" s="73" t="s">
        <v>217</v>
      </c>
      <c r="E118" s="73">
        <v>959.1099853515625</v>
      </c>
      <c r="F118" s="73">
        <v>2.1057527512311935E-2</v>
      </c>
      <c r="G118" s="73">
        <v>349473</v>
      </c>
      <c r="H118" s="73">
        <v>2.375789E-2</v>
      </c>
      <c r="I118" s="73">
        <f t="shared" si="1"/>
        <v>335.18304391076663</v>
      </c>
    </row>
    <row r="119" spans="1:9" x14ac:dyDescent="0.2">
      <c r="A119" s="73">
        <v>14542</v>
      </c>
      <c r="B119" s="74">
        <v>43039</v>
      </c>
      <c r="C119" s="73" t="s">
        <v>209</v>
      </c>
      <c r="D119" s="73" t="s">
        <v>217</v>
      </c>
      <c r="E119" s="73">
        <v>1016.6400146484375</v>
      </c>
      <c r="F119" s="73">
        <v>5.9982724487781525E-2</v>
      </c>
      <c r="G119" s="73">
        <v>349479</v>
      </c>
      <c r="H119" s="73">
        <v>1.93113E-2</v>
      </c>
      <c r="I119" s="73">
        <f t="shared" si="1"/>
        <v>355.29433567932131</v>
      </c>
    </row>
    <row r="120" spans="1:9" x14ac:dyDescent="0.2">
      <c r="A120" s="73">
        <v>14542</v>
      </c>
      <c r="B120" s="74">
        <v>43069</v>
      </c>
      <c r="C120" s="73" t="s">
        <v>209</v>
      </c>
      <c r="D120" s="73" t="s">
        <v>217</v>
      </c>
      <c r="E120" s="73">
        <v>1021.4099731445312</v>
      </c>
      <c r="F120" s="73">
        <v>4.6918853186070919E-3</v>
      </c>
      <c r="G120" s="73">
        <v>349479</v>
      </c>
      <c r="H120" s="73">
        <v>2.725955E-2</v>
      </c>
      <c r="I120" s="73">
        <f t="shared" si="1"/>
        <v>356.96133600457762</v>
      </c>
    </row>
    <row r="121" spans="1:9" x14ac:dyDescent="0.2">
      <c r="A121" s="73">
        <v>14542</v>
      </c>
      <c r="B121" s="74">
        <v>43098</v>
      </c>
      <c r="C121" s="73" t="s">
        <v>209</v>
      </c>
      <c r="D121" s="73" t="s">
        <v>217</v>
      </c>
      <c r="E121" s="73">
        <v>1046.4000244140625</v>
      </c>
      <c r="F121" s="73">
        <v>2.4466229602694511E-2</v>
      </c>
      <c r="G121" s="73">
        <v>349341</v>
      </c>
      <c r="H121" s="73">
        <v>1.2128949999999999E-2</v>
      </c>
      <c r="I121" s="73">
        <f t="shared" si="1"/>
        <v>365.55043092883301</v>
      </c>
    </row>
    <row r="122" spans="1:9" x14ac:dyDescent="0.2">
      <c r="A122" s="73">
        <v>14542</v>
      </c>
      <c r="B122" s="74">
        <v>43131</v>
      </c>
      <c r="C122" s="73" t="s">
        <v>209</v>
      </c>
      <c r="D122" s="73" t="s">
        <v>217</v>
      </c>
      <c r="E122" s="73">
        <v>1169.93994140625</v>
      </c>
      <c r="F122" s="73">
        <v>0.1180618479847908</v>
      </c>
      <c r="G122" s="73">
        <v>349844</v>
      </c>
      <c r="H122" s="73">
        <v>5.0638450000000002E-2</v>
      </c>
      <c r="I122" s="73">
        <f t="shared" si="1"/>
        <v>409.29646886132815</v>
      </c>
    </row>
    <row r="123" spans="1:9" x14ac:dyDescent="0.2">
      <c r="A123" s="73">
        <v>14542</v>
      </c>
      <c r="B123" s="74">
        <v>43159</v>
      </c>
      <c r="C123" s="73" t="s">
        <v>209</v>
      </c>
      <c r="D123" s="73" t="s">
        <v>217</v>
      </c>
      <c r="E123" s="73">
        <v>1104.72998046875</v>
      </c>
      <c r="F123" s="73">
        <v>-5.5737871676683426E-2</v>
      </c>
      <c r="G123" s="73">
        <v>349844</v>
      </c>
      <c r="H123" s="73">
        <v>-3.9481330000000002E-2</v>
      </c>
      <c r="I123" s="73">
        <f t="shared" si="1"/>
        <v>386.48315528710935</v>
      </c>
    </row>
    <row r="124" spans="1:9" x14ac:dyDescent="0.2">
      <c r="A124" s="73">
        <v>14542</v>
      </c>
      <c r="B124" s="74">
        <v>43188</v>
      </c>
      <c r="C124" s="73" t="s">
        <v>209</v>
      </c>
      <c r="D124" s="73" t="s">
        <v>217</v>
      </c>
      <c r="E124" s="73">
        <v>1031.7900390625</v>
      </c>
      <c r="F124" s="73">
        <v>-6.6025130450725555E-2</v>
      </c>
      <c r="G124" s="73">
        <v>349353</v>
      </c>
      <c r="H124" s="73">
        <v>-1.8445340000000001E-2</v>
      </c>
      <c r="I124" s="73">
        <f t="shared" si="1"/>
        <v>360.45894551660155</v>
      </c>
    </row>
    <row r="125" spans="1:9" x14ac:dyDescent="0.2">
      <c r="A125" s="73">
        <v>14542</v>
      </c>
      <c r="B125" s="74">
        <v>43220</v>
      </c>
      <c r="C125" s="73" t="s">
        <v>209</v>
      </c>
      <c r="D125" s="73" t="s">
        <v>217</v>
      </c>
      <c r="E125" s="73">
        <v>1017.3300170898438</v>
      </c>
      <c r="F125" s="73">
        <v>-1.4014500193297863E-2</v>
      </c>
      <c r="G125" s="73">
        <v>348952</v>
      </c>
      <c r="H125" s="73">
        <v>4.6918850000000007E-3</v>
      </c>
      <c r="I125" s="73">
        <f t="shared" si="1"/>
        <v>354.99934412353514</v>
      </c>
    </row>
    <row r="126" spans="1:9" x14ac:dyDescent="0.2">
      <c r="A126" s="73">
        <v>14542</v>
      </c>
      <c r="B126" s="74">
        <v>43251</v>
      </c>
      <c r="C126" s="73" t="s">
        <v>209</v>
      </c>
      <c r="D126" s="73" t="s">
        <v>217</v>
      </c>
      <c r="E126" s="73">
        <v>1084.989990234375</v>
      </c>
      <c r="F126" s="73">
        <v>6.6507399082183838E-2</v>
      </c>
      <c r="G126" s="73">
        <v>348952</v>
      </c>
      <c r="H126" s="73">
        <v>2.6164449999999999E-2</v>
      </c>
      <c r="I126" s="73">
        <f t="shared" si="1"/>
        <v>378.60942707226565</v>
      </c>
    </row>
    <row r="127" spans="1:9" x14ac:dyDescent="0.2">
      <c r="A127" s="73">
        <v>14542</v>
      </c>
      <c r="B127" s="74">
        <v>43280</v>
      </c>
      <c r="C127" s="73" t="s">
        <v>209</v>
      </c>
      <c r="D127" s="73" t="s">
        <v>217</v>
      </c>
      <c r="E127" s="73">
        <v>1115.6500244140625</v>
      </c>
      <c r="F127" s="73">
        <v>2.825835719704628E-2</v>
      </c>
      <c r="G127" s="73">
        <v>350160</v>
      </c>
      <c r="H127" s="73">
        <v>5.365018E-3</v>
      </c>
      <c r="I127" s="73">
        <f t="shared" si="1"/>
        <v>390.65601254882813</v>
      </c>
    </row>
    <row r="128" spans="1:9" x14ac:dyDescent="0.2">
      <c r="A128" s="73">
        <v>14542</v>
      </c>
      <c r="B128" s="74">
        <v>43312</v>
      </c>
      <c r="C128" s="73" t="s">
        <v>209</v>
      </c>
      <c r="D128" s="73" t="s">
        <v>217</v>
      </c>
      <c r="E128" s="73">
        <v>1217.260009765625</v>
      </c>
      <c r="F128" s="73">
        <v>9.1076932847499847E-2</v>
      </c>
      <c r="G128" s="73">
        <v>349883</v>
      </c>
      <c r="H128" s="73">
        <v>3.1603569999999997E-2</v>
      </c>
      <c r="I128" s="73">
        <f t="shared" si="1"/>
        <v>425.89858399682618</v>
      </c>
    </row>
    <row r="129" spans="1:9" x14ac:dyDescent="0.2">
      <c r="A129" s="73">
        <v>14542</v>
      </c>
      <c r="B129" s="74">
        <v>43343</v>
      </c>
      <c r="C129" s="73" t="s">
        <v>209</v>
      </c>
      <c r="D129" s="73" t="s">
        <v>217</v>
      </c>
      <c r="E129" s="73">
        <v>1218.18994140625</v>
      </c>
      <c r="F129" s="73">
        <v>7.6395482756197453E-4</v>
      </c>
      <c r="G129" s="73">
        <v>349883</v>
      </c>
      <c r="H129" s="73">
        <v>3.0233019999999999E-2</v>
      </c>
      <c r="I129" s="73">
        <f t="shared" si="1"/>
        <v>426.22395126904297</v>
      </c>
    </row>
    <row r="130" spans="1:9" x14ac:dyDescent="0.2">
      <c r="A130" s="73">
        <v>14542</v>
      </c>
      <c r="B130" s="74">
        <v>43371</v>
      </c>
      <c r="C130" s="73" t="s">
        <v>209</v>
      </c>
      <c r="D130" s="73" t="s">
        <v>217</v>
      </c>
      <c r="E130" s="73">
        <v>1193.469970703125</v>
      </c>
      <c r="F130" s="73">
        <v>-2.0292377099394798E-2</v>
      </c>
      <c r="G130" s="73">
        <v>349341</v>
      </c>
      <c r="H130" s="73">
        <v>4.2462880000000003E-4</v>
      </c>
      <c r="I130" s="73">
        <f t="shared" si="1"/>
        <v>416.92799303540039</v>
      </c>
    </row>
    <row r="131" spans="1:9" x14ac:dyDescent="0.2">
      <c r="A131" s="73">
        <v>14542</v>
      </c>
      <c r="B131" s="74">
        <v>43404</v>
      </c>
      <c r="C131" s="73" t="s">
        <v>209</v>
      </c>
      <c r="D131" s="73" t="s">
        <v>217</v>
      </c>
      <c r="E131" s="73">
        <v>1076.77001953125</v>
      </c>
      <c r="F131" s="73">
        <v>-9.7782060503959656E-2</v>
      </c>
      <c r="G131" s="73">
        <v>349615</v>
      </c>
      <c r="H131" s="73">
        <v>-7.4045410000000006E-2</v>
      </c>
      <c r="I131" s="73">
        <f t="shared" ref="I131:I194" si="2">E131*G131/1000000</f>
        <v>376.45495037841795</v>
      </c>
    </row>
    <row r="132" spans="1:9" x14ac:dyDescent="0.2">
      <c r="A132" s="73">
        <v>14542</v>
      </c>
      <c r="B132" s="74">
        <v>43434</v>
      </c>
      <c r="C132" s="73" t="s">
        <v>209</v>
      </c>
      <c r="D132" s="73" t="s">
        <v>217</v>
      </c>
      <c r="E132" s="73">
        <v>1094.4300537109375</v>
      </c>
      <c r="F132" s="73">
        <v>1.6400933265686035E-2</v>
      </c>
      <c r="G132" s="73">
        <v>349615</v>
      </c>
      <c r="H132" s="73">
        <v>1.8512150000000002E-2</v>
      </c>
      <c r="I132" s="73">
        <f t="shared" si="2"/>
        <v>382.62916322814942</v>
      </c>
    </row>
    <row r="133" spans="1:9" x14ac:dyDescent="0.2">
      <c r="A133" s="73">
        <v>14542</v>
      </c>
      <c r="B133" s="74">
        <v>43465</v>
      </c>
      <c r="C133" s="73" t="s">
        <v>209</v>
      </c>
      <c r="D133" s="73" t="s">
        <v>217</v>
      </c>
      <c r="E133" s="73">
        <v>1035.6099853515625</v>
      </c>
      <c r="F133" s="73">
        <v>-5.3744930773973465E-2</v>
      </c>
      <c r="G133" s="73">
        <v>349678</v>
      </c>
      <c r="H133" s="73">
        <v>-8.9890029999999996E-2</v>
      </c>
      <c r="I133" s="73">
        <f t="shared" si="2"/>
        <v>362.13002845776367</v>
      </c>
    </row>
    <row r="134" spans="1:9" x14ac:dyDescent="0.2">
      <c r="A134" s="73">
        <v>14542</v>
      </c>
      <c r="B134" s="74">
        <v>43496</v>
      </c>
      <c r="C134" s="73" t="s">
        <v>209</v>
      </c>
      <c r="D134" s="73" t="s">
        <v>217</v>
      </c>
      <c r="E134" s="73">
        <v>1116.3699951171875</v>
      </c>
      <c r="F134" s="73">
        <v>7.7983036637306213E-2</v>
      </c>
      <c r="G134" s="73">
        <v>349291</v>
      </c>
      <c r="H134" s="73">
        <v>8.8293910000000003E-2</v>
      </c>
      <c r="I134" s="73">
        <f t="shared" si="2"/>
        <v>389.93799196447753</v>
      </c>
    </row>
    <row r="135" spans="1:9" x14ac:dyDescent="0.2">
      <c r="A135" s="73">
        <v>14542</v>
      </c>
      <c r="B135" s="74">
        <v>43524</v>
      </c>
      <c r="C135" s="73" t="s">
        <v>209</v>
      </c>
      <c r="D135" s="73" t="s">
        <v>217</v>
      </c>
      <c r="E135" s="73">
        <v>1119.9200439453125</v>
      </c>
      <c r="F135" s="73">
        <v>3.1799930147826672E-3</v>
      </c>
      <c r="G135" s="73">
        <v>349291</v>
      </c>
      <c r="H135" s="73">
        <v>3.2724210000000004E-2</v>
      </c>
      <c r="I135" s="73">
        <f t="shared" si="2"/>
        <v>391.17799206970216</v>
      </c>
    </row>
    <row r="136" spans="1:9" x14ac:dyDescent="0.2">
      <c r="A136" s="73">
        <v>14542</v>
      </c>
      <c r="B136" s="74">
        <v>43553</v>
      </c>
      <c r="C136" s="73" t="s">
        <v>209</v>
      </c>
      <c r="D136" s="73" t="s">
        <v>217</v>
      </c>
      <c r="E136" s="73">
        <v>1173.31005859375</v>
      </c>
      <c r="F136" s="73">
        <v>4.76730577647686E-2</v>
      </c>
      <c r="G136" s="73">
        <v>348811</v>
      </c>
      <c r="H136" s="73">
        <v>1.296229E-2</v>
      </c>
      <c r="I136" s="73">
        <f t="shared" si="2"/>
        <v>409.26345484814453</v>
      </c>
    </row>
    <row r="137" spans="1:9" x14ac:dyDescent="0.2">
      <c r="A137" s="73">
        <v>14542</v>
      </c>
      <c r="B137" s="74">
        <v>43585</v>
      </c>
      <c r="C137" s="73" t="s">
        <v>209</v>
      </c>
      <c r="D137" s="73" t="s">
        <v>217</v>
      </c>
      <c r="E137" s="73">
        <v>1188.47998046875</v>
      </c>
      <c r="F137" s="73">
        <v>1.2929167598485947E-2</v>
      </c>
      <c r="G137" s="73">
        <v>348264</v>
      </c>
      <c r="H137" s="73">
        <v>3.789327E-2</v>
      </c>
      <c r="I137" s="73">
        <f t="shared" si="2"/>
        <v>413.90479191796874</v>
      </c>
    </row>
    <row r="138" spans="1:9" x14ac:dyDescent="0.2">
      <c r="A138" s="73">
        <v>14542</v>
      </c>
      <c r="B138" s="74">
        <v>43616</v>
      </c>
      <c r="C138" s="73" t="s">
        <v>209</v>
      </c>
      <c r="D138" s="73" t="s">
        <v>217</v>
      </c>
      <c r="E138" s="73">
        <v>1103.6300048828125</v>
      </c>
      <c r="F138" s="73">
        <v>-7.1393691003322601E-2</v>
      </c>
      <c r="G138" s="73">
        <v>348264</v>
      </c>
      <c r="H138" s="73">
        <v>-6.167856E-2</v>
      </c>
      <c r="I138" s="73">
        <f t="shared" si="2"/>
        <v>384.3546000205078</v>
      </c>
    </row>
    <row r="139" spans="1:9" x14ac:dyDescent="0.2">
      <c r="A139" s="73">
        <v>14542</v>
      </c>
      <c r="B139" s="74">
        <v>43644</v>
      </c>
      <c r="C139" s="73" t="s">
        <v>209</v>
      </c>
      <c r="D139" s="73" t="s">
        <v>217</v>
      </c>
      <c r="E139" s="73">
        <v>1080.9100341796875</v>
      </c>
      <c r="F139" s="73">
        <v>-2.0586583763360977E-2</v>
      </c>
      <c r="G139" s="73">
        <v>348008</v>
      </c>
      <c r="H139" s="73">
        <v>6.7278859999999996E-2</v>
      </c>
      <c r="I139" s="73">
        <f t="shared" si="2"/>
        <v>376.16533917480467</v>
      </c>
    </row>
    <row r="140" spans="1:9" x14ac:dyDescent="0.2">
      <c r="A140" s="73">
        <v>14542</v>
      </c>
      <c r="B140" s="74">
        <v>43677</v>
      </c>
      <c r="C140" s="73" t="s">
        <v>209</v>
      </c>
      <c r="D140" s="73" t="s">
        <v>217</v>
      </c>
      <c r="E140" s="73">
        <v>1216.6800537109375</v>
      </c>
      <c r="F140" s="73">
        <v>0.12560714781284332</v>
      </c>
      <c r="G140" s="73">
        <v>347345</v>
      </c>
      <c r="H140" s="73">
        <v>1.185431E-2</v>
      </c>
      <c r="I140" s="73">
        <f t="shared" si="2"/>
        <v>422.60773325622557</v>
      </c>
    </row>
    <row r="141" spans="1:9" x14ac:dyDescent="0.2">
      <c r="A141" s="73">
        <v>14542</v>
      </c>
      <c r="B141" s="74">
        <v>43707</v>
      </c>
      <c r="C141" s="73" t="s">
        <v>209</v>
      </c>
      <c r="D141" s="73" t="s">
        <v>217</v>
      </c>
      <c r="E141" s="73">
        <v>1188.0999755859375</v>
      </c>
      <c r="F141" s="73">
        <v>-2.3490216583013535E-2</v>
      </c>
      <c r="G141" s="73">
        <v>347345</v>
      </c>
      <c r="H141" s="73">
        <v>-2.0339329999999999E-2</v>
      </c>
      <c r="I141" s="73">
        <f t="shared" si="2"/>
        <v>412.68058601989748</v>
      </c>
    </row>
    <row r="142" spans="1:9" x14ac:dyDescent="0.2">
      <c r="A142" s="73">
        <v>14542</v>
      </c>
      <c r="B142" s="74">
        <v>43738</v>
      </c>
      <c r="C142" s="73" t="s">
        <v>209</v>
      </c>
      <c r="D142" s="73" t="s">
        <v>217</v>
      </c>
      <c r="E142" s="73">
        <v>1219</v>
      </c>
      <c r="F142" s="73">
        <v>2.6007933542132378E-2</v>
      </c>
      <c r="G142" s="73">
        <v>344774</v>
      </c>
      <c r="H142" s="73">
        <v>1.6032970000000001E-2</v>
      </c>
      <c r="I142" s="73">
        <f t="shared" si="2"/>
        <v>420.27950600000003</v>
      </c>
    </row>
    <row r="143" spans="1:9" x14ac:dyDescent="0.2">
      <c r="A143" s="73">
        <v>14542</v>
      </c>
      <c r="B143" s="74">
        <v>43769</v>
      </c>
      <c r="C143" s="73" t="s">
        <v>209</v>
      </c>
      <c r="D143" s="73" t="s">
        <v>217</v>
      </c>
      <c r="E143" s="73">
        <v>1260.1099853515625</v>
      </c>
      <c r="F143" s="73">
        <v>3.3724352717399597E-2</v>
      </c>
      <c r="G143" s="73">
        <v>343551</v>
      </c>
      <c r="H143" s="73">
        <v>1.9255939999999999E-2</v>
      </c>
      <c r="I143" s="73">
        <f t="shared" si="2"/>
        <v>432.91204557751468</v>
      </c>
    </row>
    <row r="144" spans="1:9" x14ac:dyDescent="0.2">
      <c r="A144" s="73">
        <v>14542</v>
      </c>
      <c r="B144" s="74">
        <v>43798</v>
      </c>
      <c r="C144" s="73" t="s">
        <v>209</v>
      </c>
      <c r="D144" s="73" t="s">
        <v>217</v>
      </c>
      <c r="E144" s="73">
        <v>1304.9599609375</v>
      </c>
      <c r="F144" s="73">
        <v>3.5592112690210342E-2</v>
      </c>
      <c r="G144" s="73">
        <v>343551</v>
      </c>
      <c r="H144" s="73">
        <v>3.4996520000000003E-2</v>
      </c>
      <c r="I144" s="73">
        <f t="shared" si="2"/>
        <v>448.32029954003906</v>
      </c>
    </row>
    <row r="145" spans="1:9" x14ac:dyDescent="0.2">
      <c r="A145" s="73">
        <v>14542</v>
      </c>
      <c r="B145" s="74">
        <v>43830</v>
      </c>
      <c r="C145" s="73" t="s">
        <v>209</v>
      </c>
      <c r="D145" s="73" t="s">
        <v>217</v>
      </c>
      <c r="E145" s="73">
        <v>1337.02001953125</v>
      </c>
      <c r="F145" s="73">
        <v>2.4567848071455956E-2</v>
      </c>
      <c r="G145" s="73">
        <v>342066</v>
      </c>
      <c r="H145" s="73">
        <v>2.8490680000000001E-2</v>
      </c>
      <c r="I145" s="73">
        <f t="shared" si="2"/>
        <v>457.34909000097656</v>
      </c>
    </row>
    <row r="146" spans="1:9" x14ac:dyDescent="0.2">
      <c r="A146" s="73">
        <v>14542</v>
      </c>
      <c r="B146" s="74">
        <v>43861</v>
      </c>
      <c r="C146" s="73" t="s">
        <v>209</v>
      </c>
      <c r="D146" s="73" t="s">
        <v>217</v>
      </c>
      <c r="E146" s="73">
        <v>1434.22998046875</v>
      </c>
      <c r="F146" s="73">
        <v>7.2706438601016998E-2</v>
      </c>
      <c r="G146" s="73">
        <v>340980</v>
      </c>
      <c r="H146" s="73">
        <v>-1.7277760000000001E-3</v>
      </c>
      <c r="I146" s="73">
        <f t="shared" si="2"/>
        <v>489.0437387402344</v>
      </c>
    </row>
    <row r="147" spans="1:9" x14ac:dyDescent="0.2">
      <c r="A147" s="73">
        <v>14542</v>
      </c>
      <c r="B147" s="74">
        <v>43889</v>
      </c>
      <c r="C147" s="73" t="s">
        <v>209</v>
      </c>
      <c r="D147" s="73" t="s">
        <v>217</v>
      </c>
      <c r="E147" s="73">
        <v>1339.3299560546875</v>
      </c>
      <c r="F147" s="73">
        <v>-6.6167928278446198E-2</v>
      </c>
      <c r="G147" s="73">
        <v>340980</v>
      </c>
      <c r="H147" s="73">
        <v>-7.7918070000000006E-2</v>
      </c>
      <c r="I147" s="73">
        <f t="shared" si="2"/>
        <v>456.68472841552733</v>
      </c>
    </row>
    <row r="148" spans="1:9" x14ac:dyDescent="0.2">
      <c r="A148" s="73">
        <v>14542</v>
      </c>
      <c r="B148" s="74">
        <v>43921</v>
      </c>
      <c r="C148" s="73" t="s">
        <v>209</v>
      </c>
      <c r="D148" s="73" t="s">
        <v>217</v>
      </c>
      <c r="E148" s="73">
        <v>1162.81005859375</v>
      </c>
      <c r="F148" s="73">
        <v>-0.13179716467857361</v>
      </c>
      <c r="G148" s="73">
        <v>337518</v>
      </c>
      <c r="H148" s="73">
        <v>-0.14173259999999999</v>
      </c>
      <c r="I148" s="73">
        <f t="shared" si="2"/>
        <v>392.46932535644532</v>
      </c>
    </row>
    <row r="149" spans="1:9" x14ac:dyDescent="0.2">
      <c r="A149" s="73">
        <v>14542</v>
      </c>
      <c r="B149" s="74">
        <v>43951</v>
      </c>
      <c r="C149" s="73" t="s">
        <v>209</v>
      </c>
      <c r="D149" s="73" t="s">
        <v>217</v>
      </c>
      <c r="E149" s="73">
        <v>1348.6600341796875</v>
      </c>
      <c r="F149" s="73">
        <v>0.15982832014560699</v>
      </c>
      <c r="G149" s="73">
        <v>336162</v>
      </c>
      <c r="H149" s="73">
        <v>0.1296766</v>
      </c>
      <c r="I149" s="73">
        <f t="shared" si="2"/>
        <v>453.36825440991208</v>
      </c>
    </row>
    <row r="150" spans="1:9" x14ac:dyDescent="0.2">
      <c r="A150" s="73">
        <v>14542</v>
      </c>
      <c r="B150" s="74">
        <v>43980</v>
      </c>
      <c r="C150" s="73" t="s">
        <v>209</v>
      </c>
      <c r="D150" s="73" t="s">
        <v>217</v>
      </c>
      <c r="E150" s="73">
        <v>1428.9200439453125</v>
      </c>
      <c r="F150" s="73">
        <v>5.9510927647352219E-2</v>
      </c>
      <c r="G150" s="73">
        <v>336162</v>
      </c>
      <c r="H150" s="73">
        <v>5.3738750000000002E-2</v>
      </c>
      <c r="I150" s="73">
        <f t="shared" si="2"/>
        <v>480.34861981274412</v>
      </c>
    </row>
    <row r="151" spans="1:9" x14ac:dyDescent="0.2">
      <c r="A151" s="73">
        <v>14542</v>
      </c>
      <c r="B151" s="74">
        <v>44012</v>
      </c>
      <c r="C151" s="73" t="s">
        <v>209</v>
      </c>
      <c r="D151" s="73" t="s">
        <v>217</v>
      </c>
      <c r="E151" s="73">
        <v>1413.6099853515625</v>
      </c>
      <c r="F151" s="73">
        <v>-1.0714426636695862E-2</v>
      </c>
      <c r="G151" s="73">
        <v>334692</v>
      </c>
      <c r="H151" s="73">
        <v>2.5299080000000002E-2</v>
      </c>
      <c r="I151" s="73">
        <f t="shared" si="2"/>
        <v>473.12395321728513</v>
      </c>
    </row>
    <row r="152" spans="1:9" x14ac:dyDescent="0.2">
      <c r="A152" s="73">
        <v>14542</v>
      </c>
      <c r="B152" s="74">
        <v>44043</v>
      </c>
      <c r="C152" s="73" t="s">
        <v>209</v>
      </c>
      <c r="D152" s="73" t="s">
        <v>217</v>
      </c>
      <c r="E152" s="73">
        <v>1482.9599609375</v>
      </c>
      <c r="F152" s="73">
        <v>4.9058776348829269E-2</v>
      </c>
      <c r="G152" s="73">
        <v>333631</v>
      </c>
      <c r="H152" s="73">
        <v>5.5528970000000004E-2</v>
      </c>
      <c r="I152" s="73">
        <f t="shared" si="2"/>
        <v>494.76141472753909</v>
      </c>
    </row>
    <row r="153" spans="1:9" x14ac:dyDescent="0.2">
      <c r="A153" s="73">
        <v>14542</v>
      </c>
      <c r="B153" s="74">
        <v>44074</v>
      </c>
      <c r="C153" s="73" t="s">
        <v>209</v>
      </c>
      <c r="D153" s="73" t="s">
        <v>217</v>
      </c>
      <c r="E153" s="73">
        <v>1634.1800537109375</v>
      </c>
      <c r="F153" s="73">
        <v>0.10197179764509201</v>
      </c>
      <c r="G153" s="73">
        <v>333631</v>
      </c>
      <c r="H153" s="73">
        <v>6.844219E-2</v>
      </c>
      <c r="I153" s="73">
        <f t="shared" si="2"/>
        <v>545.21312549963375</v>
      </c>
    </row>
    <row r="154" spans="1:9" x14ac:dyDescent="0.2">
      <c r="A154" s="73">
        <v>14542</v>
      </c>
      <c r="B154" s="74">
        <v>44104</v>
      </c>
      <c r="C154" s="73" t="s">
        <v>209</v>
      </c>
      <c r="D154" s="73" t="s">
        <v>217</v>
      </c>
      <c r="E154" s="73">
        <v>1469.5999755859375</v>
      </c>
      <c r="F154" s="73">
        <v>-0.10071110725402832</v>
      </c>
      <c r="G154" s="73">
        <v>331168</v>
      </c>
      <c r="H154" s="73">
        <v>-3.5055990000000002E-2</v>
      </c>
      <c r="I154" s="73">
        <f t="shared" si="2"/>
        <v>486.68448471484373</v>
      </c>
    </row>
    <row r="155" spans="1:9" x14ac:dyDescent="0.2">
      <c r="A155" s="73">
        <v>14542</v>
      </c>
      <c r="B155" s="74">
        <v>44134</v>
      </c>
      <c r="C155" s="73" t="s">
        <v>209</v>
      </c>
      <c r="D155" s="73" t="s">
        <v>217</v>
      </c>
      <c r="E155" s="73">
        <v>1621.010009765625</v>
      </c>
      <c r="F155" s="73">
        <v>0.1030280590057373</v>
      </c>
      <c r="G155" s="73">
        <v>329867</v>
      </c>
      <c r="H155" s="73">
        <v>-2.0178270000000002E-2</v>
      </c>
      <c r="I155" s="73">
        <f t="shared" si="2"/>
        <v>534.71770889135746</v>
      </c>
    </row>
    <row r="156" spans="1:9" x14ac:dyDescent="0.2">
      <c r="A156" s="73">
        <v>14542</v>
      </c>
      <c r="B156" s="74">
        <v>44165</v>
      </c>
      <c r="C156" s="73" t="s">
        <v>209</v>
      </c>
      <c r="D156" s="73" t="s">
        <v>217</v>
      </c>
      <c r="E156" s="73">
        <v>1760.739990234375</v>
      </c>
      <c r="F156" s="73">
        <v>8.6199335753917694E-2</v>
      </c>
      <c r="G156" s="73">
        <v>329867</v>
      </c>
      <c r="H156" s="73">
        <v>0.12370679999999999</v>
      </c>
      <c r="I156" s="73">
        <f t="shared" si="2"/>
        <v>580.81001835864254</v>
      </c>
    </row>
    <row r="157" spans="1:9" x14ac:dyDescent="0.2">
      <c r="A157" s="73">
        <v>14542</v>
      </c>
      <c r="B157" s="74">
        <v>44196</v>
      </c>
      <c r="C157" s="73" t="s">
        <v>209</v>
      </c>
      <c r="D157" s="73" t="s">
        <v>217</v>
      </c>
      <c r="E157" s="73">
        <v>1751.8800048828125</v>
      </c>
      <c r="F157" s="73">
        <v>-5.03196706995368E-3</v>
      </c>
      <c r="G157" s="73">
        <v>328649</v>
      </c>
      <c r="H157" s="73">
        <v>4.5048190000000002E-2</v>
      </c>
      <c r="I157" s="73">
        <f t="shared" si="2"/>
        <v>575.7536117247314</v>
      </c>
    </row>
    <row r="158" spans="1:9" x14ac:dyDescent="0.2">
      <c r="A158" s="73">
        <v>14542</v>
      </c>
      <c r="B158" s="74">
        <v>44225</v>
      </c>
      <c r="C158" s="73" t="s">
        <v>209</v>
      </c>
      <c r="D158" s="73" t="s">
        <v>217</v>
      </c>
      <c r="E158" s="73">
        <v>1835.739990234375</v>
      </c>
      <c r="F158" s="73">
        <v>4.7868568450212479E-2</v>
      </c>
      <c r="G158" s="73">
        <v>327556</v>
      </c>
      <c r="H158" s="73">
        <v>-6.3112759999999998E-4</v>
      </c>
      <c r="I158" s="73">
        <f t="shared" si="2"/>
        <v>601.30764824121093</v>
      </c>
    </row>
    <row r="159" spans="1:9" x14ac:dyDescent="0.2">
      <c r="A159" s="73">
        <v>14542</v>
      </c>
      <c r="B159" s="74">
        <v>44253</v>
      </c>
      <c r="C159" s="73" t="s">
        <v>209</v>
      </c>
      <c r="D159" s="73" t="s">
        <v>217</v>
      </c>
      <c r="E159" s="73">
        <v>2036.8599853515625</v>
      </c>
      <c r="F159" s="73">
        <v>0.10955799371004105</v>
      </c>
      <c r="G159" s="73">
        <v>327556</v>
      </c>
      <c r="H159" s="73">
        <v>2.9196240000000002E-2</v>
      </c>
      <c r="I159" s="73">
        <f t="shared" si="2"/>
        <v>667.18570936181641</v>
      </c>
    </row>
    <row r="160" spans="1:9" x14ac:dyDescent="0.2">
      <c r="A160" s="73">
        <v>14542</v>
      </c>
      <c r="B160" s="74">
        <v>44286</v>
      </c>
      <c r="C160" s="73" t="s">
        <v>209</v>
      </c>
      <c r="D160" s="73" t="s">
        <v>217</v>
      </c>
      <c r="E160" s="73">
        <v>2068.6298828125</v>
      </c>
      <c r="F160" s="73">
        <v>1.559748686850071E-2</v>
      </c>
      <c r="G160" s="73">
        <v>324511</v>
      </c>
      <c r="H160" s="73">
        <v>3.0573309999999999E-2</v>
      </c>
      <c r="I160" s="73">
        <f t="shared" si="2"/>
        <v>671.2931519013672</v>
      </c>
    </row>
    <row r="161" spans="1:9" x14ac:dyDescent="0.2">
      <c r="A161" s="73">
        <v>14542</v>
      </c>
      <c r="B161" s="74">
        <v>44316</v>
      </c>
      <c r="C161" s="73" t="s">
        <v>209</v>
      </c>
      <c r="D161" s="73" t="s">
        <v>217</v>
      </c>
      <c r="E161" s="73">
        <v>2410.1201171875</v>
      </c>
      <c r="F161" s="73">
        <v>0.16508039832115173</v>
      </c>
      <c r="G161" s="73">
        <v>323580</v>
      </c>
      <c r="H161" s="73">
        <v>4.8191879999999999E-2</v>
      </c>
      <c r="I161" s="73">
        <f t="shared" si="2"/>
        <v>779.86666751953123</v>
      </c>
    </row>
    <row r="162" spans="1:9" x14ac:dyDescent="0.2">
      <c r="A162" s="73">
        <v>14542</v>
      </c>
      <c r="B162" s="74">
        <v>44344</v>
      </c>
      <c r="C162" s="73" t="s">
        <v>209</v>
      </c>
      <c r="D162" s="73" t="s">
        <v>217</v>
      </c>
      <c r="E162" s="73">
        <v>2411.56005859375</v>
      </c>
      <c r="F162" s="73">
        <v>5.9745629550889134E-4</v>
      </c>
      <c r="G162" s="73">
        <v>323580</v>
      </c>
      <c r="H162" s="73">
        <v>7.0916690000000001E-3</v>
      </c>
      <c r="I162" s="73">
        <f t="shared" si="2"/>
        <v>780.33260375976568</v>
      </c>
    </row>
    <row r="163" spans="1:9" x14ac:dyDescent="0.2">
      <c r="A163" s="73">
        <v>14542</v>
      </c>
      <c r="B163" s="74">
        <v>44377</v>
      </c>
      <c r="C163" s="73" t="s">
        <v>209</v>
      </c>
      <c r="D163" s="73" t="s">
        <v>217</v>
      </c>
      <c r="E163" s="73">
        <v>2506.320068359375</v>
      </c>
      <c r="F163" s="73">
        <v>3.929407149553299E-2</v>
      </c>
      <c r="G163" s="73">
        <v>321051</v>
      </c>
      <c r="H163" s="73">
        <v>2.34218E-2</v>
      </c>
      <c r="I163" s="73">
        <f t="shared" si="2"/>
        <v>804.65656426684575</v>
      </c>
    </row>
    <row r="164" spans="1:9" x14ac:dyDescent="0.2">
      <c r="A164" s="73">
        <v>14542</v>
      </c>
      <c r="B164" s="74">
        <v>44407</v>
      </c>
      <c r="C164" s="73" t="s">
        <v>209</v>
      </c>
      <c r="D164" s="73" t="s">
        <v>217</v>
      </c>
      <c r="E164" s="73">
        <v>2704.419921875</v>
      </c>
      <c r="F164" s="73">
        <v>7.9040125012397766E-2</v>
      </c>
      <c r="G164" s="73">
        <v>320168</v>
      </c>
      <c r="H164" s="73">
        <v>1.1827520000000001E-2</v>
      </c>
      <c r="I164" s="73">
        <f t="shared" si="2"/>
        <v>865.86871754687502</v>
      </c>
    </row>
    <row r="165" spans="1:9" x14ac:dyDescent="0.2">
      <c r="A165" s="73">
        <v>14542</v>
      </c>
      <c r="B165" s="74">
        <v>44439</v>
      </c>
      <c r="C165" s="73" t="s">
        <v>209</v>
      </c>
      <c r="D165" s="73" t="s">
        <v>217</v>
      </c>
      <c r="E165" s="73">
        <v>2909.239990234375</v>
      </c>
      <c r="F165" s="73">
        <v>7.5735308229923248E-2</v>
      </c>
      <c r="G165" s="73">
        <v>320168</v>
      </c>
      <c r="H165" s="73">
        <v>2.71466E-2</v>
      </c>
      <c r="I165" s="73">
        <f t="shared" si="2"/>
        <v>931.4455491933594</v>
      </c>
    </row>
    <row r="166" spans="1:9" x14ac:dyDescent="0.2">
      <c r="A166" s="73">
        <v>14542</v>
      </c>
      <c r="B166" s="74">
        <v>44469</v>
      </c>
      <c r="C166" s="73" t="s">
        <v>209</v>
      </c>
      <c r="D166" s="73" t="s">
        <v>217</v>
      </c>
      <c r="E166" s="73">
        <v>2665.31005859375</v>
      </c>
      <c r="F166" s="73">
        <v>-8.3846613764762878E-2</v>
      </c>
      <c r="G166" s="73">
        <v>318620</v>
      </c>
      <c r="H166" s="73">
        <v>-4.2243500000000003E-2</v>
      </c>
      <c r="I166" s="73">
        <f t="shared" si="2"/>
        <v>849.22109086914065</v>
      </c>
    </row>
    <row r="167" spans="1:9" x14ac:dyDescent="0.2">
      <c r="A167" s="73">
        <v>14542</v>
      </c>
      <c r="B167" s="74">
        <v>44498</v>
      </c>
      <c r="C167" s="73" t="s">
        <v>209</v>
      </c>
      <c r="D167" s="73" t="s">
        <v>217</v>
      </c>
      <c r="E167" s="73">
        <v>2965.409912109375</v>
      </c>
      <c r="F167" s="73">
        <v>0.11259472370147705</v>
      </c>
      <c r="G167" s="73">
        <v>317738</v>
      </c>
      <c r="H167" s="73">
        <v>6.4656530000000004E-2</v>
      </c>
      <c r="I167" s="73">
        <f t="shared" si="2"/>
        <v>942.22341465380862</v>
      </c>
    </row>
    <row r="168" spans="1:9" x14ac:dyDescent="0.2">
      <c r="A168" s="73">
        <v>14542</v>
      </c>
      <c r="B168" s="74">
        <v>44530</v>
      </c>
      <c r="C168" s="73" t="s">
        <v>209</v>
      </c>
      <c r="D168" s="73" t="s">
        <v>217</v>
      </c>
      <c r="E168" s="73">
        <v>2849.0400390625</v>
      </c>
      <c r="F168" s="73">
        <v>-3.9242424070835114E-2</v>
      </c>
      <c r="G168" s="73">
        <v>317738</v>
      </c>
      <c r="H168" s="73">
        <v>-1.8346919999999999E-2</v>
      </c>
      <c r="I168" s="73">
        <f t="shared" si="2"/>
        <v>905.24828393164057</v>
      </c>
    </row>
    <row r="169" spans="1:9" x14ac:dyDescent="0.2">
      <c r="A169" s="73">
        <v>14542</v>
      </c>
      <c r="B169" s="74">
        <v>44561</v>
      </c>
      <c r="C169" s="73" t="s">
        <v>209</v>
      </c>
      <c r="D169" s="73" t="s">
        <v>217</v>
      </c>
      <c r="E169" s="73">
        <v>2893.590087890625</v>
      </c>
      <c r="F169" s="73">
        <v>1.5636863186955452E-2</v>
      </c>
      <c r="G169" s="73">
        <v>316719</v>
      </c>
      <c r="H169" s="73">
        <v>3.334492E-2</v>
      </c>
      <c r="I169" s="73">
        <f t="shared" si="2"/>
        <v>916.45495904663085</v>
      </c>
    </row>
    <row r="170" spans="1:9" x14ac:dyDescent="0.2">
      <c r="A170" s="73">
        <v>84788</v>
      </c>
      <c r="B170" s="74">
        <v>42034</v>
      </c>
      <c r="C170" s="73" t="s">
        <v>196</v>
      </c>
      <c r="D170" s="73" t="s">
        <v>213</v>
      </c>
      <c r="E170" s="73">
        <v>354.52999877929688</v>
      </c>
      <c r="F170" s="73">
        <v>0.14235538244247437</v>
      </c>
      <c r="G170" s="73">
        <v>464384</v>
      </c>
      <c r="H170" s="73">
        <v>-2.7206540000000001E-2</v>
      </c>
      <c r="I170" s="73">
        <f t="shared" si="2"/>
        <v>164.63805895312501</v>
      </c>
    </row>
    <row r="171" spans="1:9" x14ac:dyDescent="0.2">
      <c r="A171" s="73">
        <v>84788</v>
      </c>
      <c r="B171" s="74">
        <v>42062</v>
      </c>
      <c r="C171" s="73" t="s">
        <v>196</v>
      </c>
      <c r="D171" s="73" t="s">
        <v>213</v>
      </c>
      <c r="E171" s="73">
        <v>380.16000366210938</v>
      </c>
      <c r="F171" s="73">
        <v>7.2292909026145935E-2</v>
      </c>
      <c r="G171" s="73">
        <v>465393</v>
      </c>
      <c r="H171" s="73">
        <v>5.5974429999999999E-2</v>
      </c>
      <c r="I171" s="73">
        <f t="shared" si="2"/>
        <v>176.92380458432007</v>
      </c>
    </row>
    <row r="172" spans="1:9" x14ac:dyDescent="0.2">
      <c r="A172" s="73">
        <v>84788</v>
      </c>
      <c r="B172" s="74">
        <v>42094</v>
      </c>
      <c r="C172" s="73" t="s">
        <v>196</v>
      </c>
      <c r="D172" s="73" t="s">
        <v>213</v>
      </c>
      <c r="E172" s="73">
        <v>372.10000610351562</v>
      </c>
      <c r="F172" s="73">
        <v>-2.1201591938734055E-2</v>
      </c>
      <c r="G172" s="73">
        <v>466000</v>
      </c>
      <c r="H172" s="73">
        <v>-1.0409720000000001E-2</v>
      </c>
      <c r="I172" s="73">
        <f t="shared" si="2"/>
        <v>173.39860284423827</v>
      </c>
    </row>
    <row r="173" spans="1:9" x14ac:dyDescent="0.2">
      <c r="A173" s="73">
        <v>84788</v>
      </c>
      <c r="B173" s="74">
        <v>42124</v>
      </c>
      <c r="C173" s="73" t="s">
        <v>196</v>
      </c>
      <c r="D173" s="73" t="s">
        <v>213</v>
      </c>
      <c r="E173" s="73">
        <v>421.77999877929688</v>
      </c>
      <c r="F173" s="73">
        <v>0.13351248204708099</v>
      </c>
      <c r="G173" s="73">
        <v>465681</v>
      </c>
      <c r="H173" s="73">
        <v>8.7762480000000004E-3</v>
      </c>
      <c r="I173" s="73">
        <f t="shared" si="2"/>
        <v>196.41493161154176</v>
      </c>
    </row>
    <row r="174" spans="1:9" x14ac:dyDescent="0.2">
      <c r="A174" s="73">
        <v>84788</v>
      </c>
      <c r="B174" s="74">
        <v>42153</v>
      </c>
      <c r="C174" s="73" t="s">
        <v>196</v>
      </c>
      <c r="D174" s="73" t="s">
        <v>213</v>
      </c>
      <c r="E174" s="73">
        <v>429.23001098632812</v>
      </c>
      <c r="F174" s="73">
        <v>1.7663266509771347E-2</v>
      </c>
      <c r="G174" s="73">
        <v>465681</v>
      </c>
      <c r="H174" s="73">
        <v>1.029037E-2</v>
      </c>
      <c r="I174" s="73">
        <f t="shared" si="2"/>
        <v>199.88426074612426</v>
      </c>
    </row>
    <row r="175" spans="1:9" x14ac:dyDescent="0.2">
      <c r="A175" s="73">
        <v>84788</v>
      </c>
      <c r="B175" s="74">
        <v>42185</v>
      </c>
      <c r="C175" s="73" t="s">
        <v>196</v>
      </c>
      <c r="D175" s="73" t="s">
        <v>213</v>
      </c>
      <c r="E175" s="73">
        <v>434.08999633789062</v>
      </c>
      <c r="F175" s="73">
        <v>1.132256630808115E-2</v>
      </c>
      <c r="G175" s="73">
        <v>468000</v>
      </c>
      <c r="H175" s="73">
        <v>-1.9237859999999999E-2</v>
      </c>
      <c r="I175" s="73">
        <f t="shared" si="2"/>
        <v>203.15411828613281</v>
      </c>
    </row>
    <row r="176" spans="1:9" x14ac:dyDescent="0.2">
      <c r="A176" s="73">
        <v>84788</v>
      </c>
      <c r="B176" s="74">
        <v>42216</v>
      </c>
      <c r="C176" s="73" t="s">
        <v>196</v>
      </c>
      <c r="D176" s="73" t="s">
        <v>213</v>
      </c>
      <c r="E176" s="73">
        <v>536.1500244140625</v>
      </c>
      <c r="F176" s="73">
        <v>0.23511260747909546</v>
      </c>
      <c r="G176" s="73">
        <v>467710</v>
      </c>
      <c r="H176" s="73">
        <v>1.211042E-2</v>
      </c>
      <c r="I176" s="73">
        <f t="shared" si="2"/>
        <v>250.76272791870116</v>
      </c>
    </row>
    <row r="177" spans="1:9" x14ac:dyDescent="0.2">
      <c r="A177" s="73">
        <v>84788</v>
      </c>
      <c r="B177" s="74">
        <v>42247</v>
      </c>
      <c r="C177" s="73" t="s">
        <v>196</v>
      </c>
      <c r="D177" s="73" t="s">
        <v>213</v>
      </c>
      <c r="E177" s="73">
        <v>512.8900146484375</v>
      </c>
      <c r="F177" s="73">
        <v>-4.3383397161960602E-2</v>
      </c>
      <c r="G177" s="73">
        <v>467710</v>
      </c>
      <c r="H177" s="73">
        <v>-5.9982380000000002E-2</v>
      </c>
      <c r="I177" s="73">
        <f t="shared" si="2"/>
        <v>239.88378875122069</v>
      </c>
    </row>
    <row r="178" spans="1:9" x14ac:dyDescent="0.2">
      <c r="A178" s="73">
        <v>84788</v>
      </c>
      <c r="B178" s="74">
        <v>42277</v>
      </c>
      <c r="C178" s="73" t="s">
        <v>196</v>
      </c>
      <c r="D178" s="73" t="s">
        <v>213</v>
      </c>
      <c r="E178" s="73">
        <v>511.8900146484375</v>
      </c>
      <c r="F178" s="73">
        <v>-1.9497358007356524E-3</v>
      </c>
      <c r="G178" s="73">
        <v>469000</v>
      </c>
      <c r="H178" s="73">
        <v>-3.3792870000000003E-2</v>
      </c>
      <c r="I178" s="73">
        <f t="shared" si="2"/>
        <v>240.07641687011719</v>
      </c>
    </row>
    <row r="179" spans="1:9" x14ac:dyDescent="0.2">
      <c r="A179" s="73">
        <v>84788</v>
      </c>
      <c r="B179" s="74">
        <v>42307</v>
      </c>
      <c r="C179" s="73" t="s">
        <v>196</v>
      </c>
      <c r="D179" s="73" t="s">
        <v>213</v>
      </c>
      <c r="E179" s="73">
        <v>625.9000244140625</v>
      </c>
      <c r="F179" s="73">
        <v>0.22272364795207977</v>
      </c>
      <c r="G179" s="73">
        <v>468762</v>
      </c>
      <c r="H179" s="73">
        <v>7.4005660000000001E-2</v>
      </c>
      <c r="I179" s="73">
        <f t="shared" si="2"/>
        <v>293.39814724438475</v>
      </c>
    </row>
    <row r="180" spans="1:9" x14ac:dyDescent="0.2">
      <c r="A180" s="73">
        <v>84788</v>
      </c>
      <c r="B180" s="74">
        <v>42338</v>
      </c>
      <c r="C180" s="73" t="s">
        <v>196</v>
      </c>
      <c r="D180" s="73" t="s">
        <v>213</v>
      </c>
      <c r="E180" s="73">
        <v>664.79998779296875</v>
      </c>
      <c r="F180" s="73">
        <v>6.2150441110134125E-2</v>
      </c>
      <c r="G180" s="73">
        <v>468762</v>
      </c>
      <c r="H180" s="73">
        <v>2.410283E-3</v>
      </c>
      <c r="I180" s="73">
        <f t="shared" si="2"/>
        <v>311.63297187780762</v>
      </c>
    </row>
    <row r="181" spans="1:9" x14ac:dyDescent="0.2">
      <c r="A181" s="73">
        <v>84788</v>
      </c>
      <c r="B181" s="74">
        <v>42369</v>
      </c>
      <c r="C181" s="73" t="s">
        <v>196</v>
      </c>
      <c r="D181" s="73" t="s">
        <v>213</v>
      </c>
      <c r="E181" s="73">
        <v>675.8900146484375</v>
      </c>
      <c r="F181" s="73">
        <v>1.6681749373674393E-2</v>
      </c>
      <c r="G181" s="73">
        <v>471000</v>
      </c>
      <c r="H181" s="73">
        <v>-2.222741E-2</v>
      </c>
      <c r="I181" s="73">
        <f t="shared" si="2"/>
        <v>318.34419689941404</v>
      </c>
    </row>
    <row r="182" spans="1:9" x14ac:dyDescent="0.2">
      <c r="A182" s="73">
        <v>84788</v>
      </c>
      <c r="B182" s="74">
        <v>42398</v>
      </c>
      <c r="C182" s="73" t="s">
        <v>196</v>
      </c>
      <c r="D182" s="73" t="s">
        <v>213</v>
      </c>
      <c r="E182" s="73">
        <v>587</v>
      </c>
      <c r="F182" s="73">
        <v>-0.1315155029296875</v>
      </c>
      <c r="G182" s="73">
        <v>470842</v>
      </c>
      <c r="H182" s="73">
        <v>-5.714756E-2</v>
      </c>
      <c r="I182" s="73">
        <f t="shared" si="2"/>
        <v>276.384254</v>
      </c>
    </row>
    <row r="183" spans="1:9" x14ac:dyDescent="0.2">
      <c r="A183" s="73">
        <v>84788</v>
      </c>
      <c r="B183" s="74">
        <v>42429</v>
      </c>
      <c r="C183" s="73" t="s">
        <v>196</v>
      </c>
      <c r="D183" s="73" t="s">
        <v>213</v>
      </c>
      <c r="E183" s="73">
        <v>552.52001953125</v>
      </c>
      <c r="F183" s="73">
        <v>-5.8739319443702698E-2</v>
      </c>
      <c r="G183" s="73">
        <v>470899</v>
      </c>
      <c r="H183" s="73">
        <v>6.1252750000000003E-4</v>
      </c>
      <c r="I183" s="73">
        <f t="shared" si="2"/>
        <v>260.18112467724609</v>
      </c>
    </row>
    <row r="184" spans="1:9" x14ac:dyDescent="0.2">
      <c r="A184" s="73">
        <v>84788</v>
      </c>
      <c r="B184" s="74">
        <v>42460</v>
      </c>
      <c r="C184" s="73" t="s">
        <v>196</v>
      </c>
      <c r="D184" s="73" t="s">
        <v>213</v>
      </c>
      <c r="E184" s="73">
        <v>593.6400146484375</v>
      </c>
      <c r="F184" s="73">
        <v>7.4422635138034821E-2</v>
      </c>
      <c r="G184" s="73">
        <v>472000</v>
      </c>
      <c r="H184" s="73">
        <v>7.0554110000000003E-2</v>
      </c>
      <c r="I184" s="73">
        <f t="shared" si="2"/>
        <v>280.19808691406251</v>
      </c>
    </row>
    <row r="185" spans="1:9" x14ac:dyDescent="0.2">
      <c r="A185" s="73">
        <v>84788</v>
      </c>
      <c r="B185" s="74">
        <v>42489</v>
      </c>
      <c r="C185" s="73" t="s">
        <v>196</v>
      </c>
      <c r="D185" s="73" t="s">
        <v>213</v>
      </c>
      <c r="E185" s="73">
        <v>659.59002685546875</v>
      </c>
      <c r="F185" s="73">
        <v>0.11109428107738495</v>
      </c>
      <c r="G185" s="73">
        <v>471828</v>
      </c>
      <c r="H185" s="73">
        <v>1.172495E-2</v>
      </c>
      <c r="I185" s="73">
        <f t="shared" si="2"/>
        <v>311.21304319116211</v>
      </c>
    </row>
    <row r="186" spans="1:9" x14ac:dyDescent="0.2">
      <c r="A186" s="73">
        <v>84788</v>
      </c>
      <c r="B186" s="74">
        <v>42521</v>
      </c>
      <c r="C186" s="73" t="s">
        <v>196</v>
      </c>
      <c r="D186" s="73" t="s">
        <v>213</v>
      </c>
      <c r="E186" s="73">
        <v>722.78997802734375</v>
      </c>
      <c r="F186" s="73">
        <v>9.5817022025585175E-2</v>
      </c>
      <c r="G186" s="73">
        <v>471828</v>
      </c>
      <c r="H186" s="73">
        <v>1.4353880000000001E-2</v>
      </c>
      <c r="I186" s="73">
        <f t="shared" si="2"/>
        <v>341.03254975268555</v>
      </c>
    </row>
    <row r="187" spans="1:9" x14ac:dyDescent="0.2">
      <c r="A187" s="73">
        <v>84788</v>
      </c>
      <c r="B187" s="74">
        <v>42551</v>
      </c>
      <c r="C187" s="73" t="s">
        <v>196</v>
      </c>
      <c r="D187" s="73" t="s">
        <v>213</v>
      </c>
      <c r="E187" s="73">
        <v>715.6199951171875</v>
      </c>
      <c r="F187" s="73">
        <v>-9.9198706448078156E-3</v>
      </c>
      <c r="G187" s="73">
        <v>474000</v>
      </c>
      <c r="H187" s="73">
        <v>2.9293580000000004E-3</v>
      </c>
      <c r="I187" s="73">
        <f t="shared" si="2"/>
        <v>339.2038776855469</v>
      </c>
    </row>
    <row r="188" spans="1:9" x14ac:dyDescent="0.2">
      <c r="A188" s="73">
        <v>84788</v>
      </c>
      <c r="B188" s="74">
        <v>42580</v>
      </c>
      <c r="C188" s="73" t="s">
        <v>196</v>
      </c>
      <c r="D188" s="73" t="s">
        <v>213</v>
      </c>
      <c r="E188" s="73">
        <v>758.80999755859375</v>
      </c>
      <c r="F188" s="73">
        <v>6.0353264212608337E-2</v>
      </c>
      <c r="G188" s="73">
        <v>474074</v>
      </c>
      <c r="H188" s="73">
        <v>3.8848899999999999E-2</v>
      </c>
      <c r="I188" s="73">
        <f t="shared" si="2"/>
        <v>359.73209078259276</v>
      </c>
    </row>
    <row r="189" spans="1:9" x14ac:dyDescent="0.2">
      <c r="A189" s="73">
        <v>84788</v>
      </c>
      <c r="B189" s="74">
        <v>42613</v>
      </c>
      <c r="C189" s="73" t="s">
        <v>196</v>
      </c>
      <c r="D189" s="73" t="s">
        <v>213</v>
      </c>
      <c r="E189" s="73">
        <v>769.15997314453125</v>
      </c>
      <c r="F189" s="73">
        <v>1.3639746233820915E-2</v>
      </c>
      <c r="G189" s="73">
        <v>474074</v>
      </c>
      <c r="H189" s="73">
        <v>2.8064370000000002E-3</v>
      </c>
      <c r="I189" s="73">
        <f t="shared" si="2"/>
        <v>364.63874510852048</v>
      </c>
    </row>
    <row r="190" spans="1:9" x14ac:dyDescent="0.2">
      <c r="A190" s="73">
        <v>84788</v>
      </c>
      <c r="B190" s="74">
        <v>42643</v>
      </c>
      <c r="C190" s="73" t="s">
        <v>196</v>
      </c>
      <c r="D190" s="73" t="s">
        <v>213</v>
      </c>
      <c r="E190" s="73">
        <v>837.30999755859375</v>
      </c>
      <c r="F190" s="73">
        <v>8.8603183627128601E-2</v>
      </c>
      <c r="G190" s="73">
        <v>475000</v>
      </c>
      <c r="H190" s="73">
        <v>3.0154160000000004E-3</v>
      </c>
      <c r="I190" s="73">
        <f t="shared" si="2"/>
        <v>397.72224884033204</v>
      </c>
    </row>
    <row r="191" spans="1:9" x14ac:dyDescent="0.2">
      <c r="A191" s="73">
        <v>84788</v>
      </c>
      <c r="B191" s="74">
        <v>42674</v>
      </c>
      <c r="C191" s="73" t="s">
        <v>196</v>
      </c>
      <c r="D191" s="73" t="s">
        <v>213</v>
      </c>
      <c r="E191" s="73">
        <v>789.82000732421875</v>
      </c>
      <c r="F191" s="73">
        <v>-5.6717332452535629E-2</v>
      </c>
      <c r="G191" s="73">
        <v>475167</v>
      </c>
      <c r="H191" s="73">
        <v>-2.1565560000000001E-2</v>
      </c>
      <c r="I191" s="73">
        <f t="shared" si="2"/>
        <v>375.29640342022702</v>
      </c>
    </row>
    <row r="192" spans="1:9" x14ac:dyDescent="0.2">
      <c r="A192" s="73">
        <v>84788</v>
      </c>
      <c r="B192" s="74">
        <v>42704</v>
      </c>
      <c r="C192" s="73" t="s">
        <v>196</v>
      </c>
      <c r="D192" s="73" t="s">
        <v>213</v>
      </c>
      <c r="E192" s="73">
        <v>750.57000732421875</v>
      </c>
      <c r="F192" s="73">
        <v>-4.9694865942001343E-2</v>
      </c>
      <c r="G192" s="73">
        <v>475167</v>
      </c>
      <c r="H192" s="73">
        <v>4.0542750000000002E-2</v>
      </c>
      <c r="I192" s="73">
        <f t="shared" si="2"/>
        <v>356.64609867022705</v>
      </c>
    </row>
    <row r="193" spans="1:9" x14ac:dyDescent="0.2">
      <c r="A193" s="73">
        <v>84788</v>
      </c>
      <c r="B193" s="74">
        <v>42734</v>
      </c>
      <c r="C193" s="73" t="s">
        <v>196</v>
      </c>
      <c r="D193" s="73" t="s">
        <v>213</v>
      </c>
      <c r="E193" s="73">
        <v>749.8699951171875</v>
      </c>
      <c r="F193" s="73">
        <v>-9.3264080351218581E-4</v>
      </c>
      <c r="G193" s="73">
        <v>477000</v>
      </c>
      <c r="H193" s="73">
        <v>1.8772179999999999E-2</v>
      </c>
      <c r="I193" s="73">
        <f t="shared" si="2"/>
        <v>357.68798767089845</v>
      </c>
    </row>
    <row r="194" spans="1:9" x14ac:dyDescent="0.2">
      <c r="A194" s="73">
        <v>84788</v>
      </c>
      <c r="B194" s="74">
        <v>42766</v>
      </c>
      <c r="C194" s="73" t="s">
        <v>196</v>
      </c>
      <c r="D194" s="73" t="s">
        <v>213</v>
      </c>
      <c r="E194" s="73">
        <v>823.47998046875</v>
      </c>
      <c r="F194" s="73">
        <v>9.81636643409729E-2</v>
      </c>
      <c r="G194" s="73">
        <v>477171</v>
      </c>
      <c r="H194" s="73">
        <v>2.2173040000000001E-2</v>
      </c>
      <c r="I194" s="73">
        <f t="shared" si="2"/>
        <v>392.9407657602539</v>
      </c>
    </row>
    <row r="195" spans="1:9" x14ac:dyDescent="0.2">
      <c r="A195" s="73">
        <v>84788</v>
      </c>
      <c r="B195" s="74">
        <v>42794</v>
      </c>
      <c r="C195" s="73" t="s">
        <v>196</v>
      </c>
      <c r="D195" s="73" t="s">
        <v>213</v>
      </c>
      <c r="E195" s="73">
        <v>845.03997802734375</v>
      </c>
      <c r="F195" s="73">
        <v>2.6181569322943687E-2</v>
      </c>
      <c r="G195" s="73">
        <v>477615</v>
      </c>
      <c r="H195" s="73">
        <v>3.2623440000000004E-2</v>
      </c>
      <c r="I195" s="73">
        <f t="shared" ref="I195:I258" si="3">E195*G195/1000000</f>
        <v>403.60376910552981</v>
      </c>
    </row>
    <row r="196" spans="1:9" x14ac:dyDescent="0.2">
      <c r="A196" s="73">
        <v>84788</v>
      </c>
      <c r="B196" s="74">
        <v>42825</v>
      </c>
      <c r="C196" s="73" t="s">
        <v>196</v>
      </c>
      <c r="D196" s="73" t="s">
        <v>213</v>
      </c>
      <c r="E196" s="73">
        <v>886.53997802734375</v>
      </c>
      <c r="F196" s="73">
        <v>4.9110103398561478E-2</v>
      </c>
      <c r="G196" s="73">
        <v>478000</v>
      </c>
      <c r="H196" s="73">
        <v>2.0642049999999999E-3</v>
      </c>
      <c r="I196" s="73">
        <f t="shared" si="3"/>
        <v>423.76610949707032</v>
      </c>
    </row>
    <row r="197" spans="1:9" x14ac:dyDescent="0.2">
      <c r="A197" s="73">
        <v>84788</v>
      </c>
      <c r="B197" s="74">
        <v>42853</v>
      </c>
      <c r="C197" s="73" t="s">
        <v>196</v>
      </c>
      <c r="D197" s="73" t="s">
        <v>213</v>
      </c>
      <c r="E197" s="73">
        <v>924.989990234375</v>
      </c>
      <c r="F197" s="73">
        <v>4.3370872735977173E-2</v>
      </c>
      <c r="G197" s="73">
        <v>477975</v>
      </c>
      <c r="H197" s="73">
        <v>9.656754E-3</v>
      </c>
      <c r="I197" s="73">
        <f t="shared" si="3"/>
        <v>442.1220905822754</v>
      </c>
    </row>
    <row r="198" spans="1:9" x14ac:dyDescent="0.2">
      <c r="A198" s="73">
        <v>84788</v>
      </c>
      <c r="B198" s="74">
        <v>42886</v>
      </c>
      <c r="C198" s="73" t="s">
        <v>196</v>
      </c>
      <c r="D198" s="73" t="s">
        <v>213</v>
      </c>
      <c r="E198" s="73">
        <v>994.6199951171875</v>
      </c>
      <c r="F198" s="73">
        <v>7.5276494026184082E-2</v>
      </c>
      <c r="G198" s="73">
        <v>477975</v>
      </c>
      <c r="H198" s="73">
        <v>9.3348820000000009E-3</v>
      </c>
      <c r="I198" s="73">
        <f t="shared" si="3"/>
        <v>475.40349216613771</v>
      </c>
    </row>
    <row r="199" spans="1:9" x14ac:dyDescent="0.2">
      <c r="A199" s="73">
        <v>84788</v>
      </c>
      <c r="B199" s="74">
        <v>42916</v>
      </c>
      <c r="C199" s="73" t="s">
        <v>196</v>
      </c>
      <c r="D199" s="73" t="s">
        <v>213</v>
      </c>
      <c r="E199" s="73">
        <v>968</v>
      </c>
      <c r="F199" s="73">
        <v>-2.6763984933495522E-2</v>
      </c>
      <c r="G199" s="73">
        <v>480000</v>
      </c>
      <c r="H199" s="73">
        <v>9.5796500000000003E-3</v>
      </c>
      <c r="I199" s="73">
        <f t="shared" si="3"/>
        <v>464.64</v>
      </c>
    </row>
    <row r="200" spans="1:9" x14ac:dyDescent="0.2">
      <c r="A200" s="73">
        <v>84788</v>
      </c>
      <c r="B200" s="74">
        <v>42947</v>
      </c>
      <c r="C200" s="73" t="s">
        <v>196</v>
      </c>
      <c r="D200" s="73" t="s">
        <v>213</v>
      </c>
      <c r="E200" s="73">
        <v>987.780029296875</v>
      </c>
      <c r="F200" s="73">
        <v>2.0433913916349411E-2</v>
      </c>
      <c r="G200" s="73">
        <v>480380</v>
      </c>
      <c r="H200" s="73">
        <v>2.029371E-2</v>
      </c>
      <c r="I200" s="73">
        <f t="shared" si="3"/>
        <v>474.50977047363278</v>
      </c>
    </row>
    <row r="201" spans="1:9" x14ac:dyDescent="0.2">
      <c r="A201" s="73">
        <v>84788</v>
      </c>
      <c r="B201" s="74">
        <v>42978</v>
      </c>
      <c r="C201" s="73" t="s">
        <v>196</v>
      </c>
      <c r="D201" s="73" t="s">
        <v>213</v>
      </c>
      <c r="E201" s="73">
        <v>980.5999755859375</v>
      </c>
      <c r="F201" s="73">
        <v>-7.268879096955061E-3</v>
      </c>
      <c r="G201" s="73">
        <v>480380</v>
      </c>
      <c r="H201" s="73">
        <v>1.593433E-3</v>
      </c>
      <c r="I201" s="73">
        <f t="shared" si="3"/>
        <v>471.06061627197266</v>
      </c>
    </row>
    <row r="202" spans="1:9" x14ac:dyDescent="0.2">
      <c r="A202" s="73">
        <v>84788</v>
      </c>
      <c r="B202" s="74">
        <v>43007</v>
      </c>
      <c r="C202" s="73" t="s">
        <v>196</v>
      </c>
      <c r="D202" s="73" t="s">
        <v>213</v>
      </c>
      <c r="E202" s="73">
        <v>961.3499755859375</v>
      </c>
      <c r="F202" s="73">
        <v>-1.9630838185548782E-2</v>
      </c>
      <c r="G202" s="73">
        <v>482000</v>
      </c>
      <c r="H202" s="73">
        <v>2.375789E-2</v>
      </c>
      <c r="I202" s="73">
        <f t="shared" si="3"/>
        <v>463.37068823242186</v>
      </c>
    </row>
    <row r="203" spans="1:9" x14ac:dyDescent="0.2">
      <c r="A203" s="73">
        <v>84788</v>
      </c>
      <c r="B203" s="74">
        <v>43039</v>
      </c>
      <c r="C203" s="73" t="s">
        <v>196</v>
      </c>
      <c r="D203" s="73" t="s">
        <v>213</v>
      </c>
      <c r="E203" s="73">
        <v>1105.280029296875</v>
      </c>
      <c r="F203" s="73">
        <v>0.14971660077571869</v>
      </c>
      <c r="G203" s="73">
        <v>481872</v>
      </c>
      <c r="H203" s="73">
        <v>1.93113E-2</v>
      </c>
      <c r="I203" s="73">
        <f t="shared" si="3"/>
        <v>532.60349827734376</v>
      </c>
    </row>
    <row r="204" spans="1:9" x14ac:dyDescent="0.2">
      <c r="A204" s="73">
        <v>84788</v>
      </c>
      <c r="B204" s="74">
        <v>43069</v>
      </c>
      <c r="C204" s="73" t="s">
        <v>196</v>
      </c>
      <c r="D204" s="73" t="s">
        <v>213</v>
      </c>
      <c r="E204" s="73">
        <v>1176.75</v>
      </c>
      <c r="F204" s="73">
        <v>6.4662322402000427E-2</v>
      </c>
      <c r="G204" s="73">
        <v>481872</v>
      </c>
      <c r="H204" s="73">
        <v>2.725955E-2</v>
      </c>
      <c r="I204" s="73">
        <f t="shared" si="3"/>
        <v>567.04287599999998</v>
      </c>
    </row>
    <row r="205" spans="1:9" x14ac:dyDescent="0.2">
      <c r="A205" s="73">
        <v>84788</v>
      </c>
      <c r="B205" s="74">
        <v>43098</v>
      </c>
      <c r="C205" s="73" t="s">
        <v>196</v>
      </c>
      <c r="D205" s="73" t="s">
        <v>213</v>
      </c>
      <c r="E205" s="73">
        <v>1169.469970703125</v>
      </c>
      <c r="F205" s="73">
        <v>-6.1865556053817272E-3</v>
      </c>
      <c r="G205" s="73">
        <v>481872</v>
      </c>
      <c r="H205" s="73">
        <v>1.2128949999999999E-2</v>
      </c>
      <c r="I205" s="73">
        <f t="shared" si="3"/>
        <v>563.53483372265623</v>
      </c>
    </row>
    <row r="206" spans="1:9" x14ac:dyDescent="0.2">
      <c r="A206" s="73">
        <v>84788</v>
      </c>
      <c r="B206" s="74">
        <v>43131</v>
      </c>
      <c r="C206" s="73" t="s">
        <v>196</v>
      </c>
      <c r="D206" s="73" t="s">
        <v>213</v>
      </c>
      <c r="E206" s="73">
        <v>1450.8900146484375</v>
      </c>
      <c r="F206" s="73">
        <v>0.24063897132873535</v>
      </c>
      <c r="G206" s="73">
        <v>484107</v>
      </c>
      <c r="H206" s="73">
        <v>5.0638450000000002E-2</v>
      </c>
      <c r="I206" s="73">
        <f t="shared" si="3"/>
        <v>702.38601232141116</v>
      </c>
    </row>
    <row r="207" spans="1:9" x14ac:dyDescent="0.2">
      <c r="A207" s="73">
        <v>84788</v>
      </c>
      <c r="B207" s="74">
        <v>43159</v>
      </c>
      <c r="C207" s="73" t="s">
        <v>196</v>
      </c>
      <c r="D207" s="73" t="s">
        <v>213</v>
      </c>
      <c r="E207" s="73">
        <v>1512.449951171875</v>
      </c>
      <c r="F207" s="73">
        <v>4.2429085820913315E-2</v>
      </c>
      <c r="G207" s="73">
        <v>484608</v>
      </c>
      <c r="H207" s="73">
        <v>-3.9481330000000002E-2</v>
      </c>
      <c r="I207" s="73">
        <f t="shared" si="3"/>
        <v>732.94534593749995</v>
      </c>
    </row>
    <row r="208" spans="1:9" x14ac:dyDescent="0.2">
      <c r="A208" s="73">
        <v>84788</v>
      </c>
      <c r="B208" s="74">
        <v>43188</v>
      </c>
      <c r="C208" s="73" t="s">
        <v>196</v>
      </c>
      <c r="D208" s="73" t="s">
        <v>213</v>
      </c>
      <c r="E208" s="73">
        <v>1447.3399658203125</v>
      </c>
      <c r="F208" s="73">
        <v>-4.3049350380897522E-2</v>
      </c>
      <c r="G208" s="73">
        <v>485000</v>
      </c>
      <c r="H208" s="73">
        <v>-1.8445340000000001E-2</v>
      </c>
      <c r="I208" s="73">
        <f t="shared" si="3"/>
        <v>701.95988342285159</v>
      </c>
    </row>
    <row r="209" spans="1:9" x14ac:dyDescent="0.2">
      <c r="A209" s="73">
        <v>84788</v>
      </c>
      <c r="B209" s="74">
        <v>43220</v>
      </c>
      <c r="C209" s="73" t="s">
        <v>196</v>
      </c>
      <c r="D209" s="73" t="s">
        <v>213</v>
      </c>
      <c r="E209" s="73">
        <v>1566.1300048828125</v>
      </c>
      <c r="F209" s="73">
        <v>8.2074731588363647E-2</v>
      </c>
      <c r="G209" s="73">
        <v>485227</v>
      </c>
      <c r="H209" s="73">
        <v>4.6918850000000007E-3</v>
      </c>
      <c r="I209" s="73">
        <f t="shared" si="3"/>
        <v>759.92856387927247</v>
      </c>
    </row>
    <row r="210" spans="1:9" x14ac:dyDescent="0.2">
      <c r="A210" s="73">
        <v>84788</v>
      </c>
      <c r="B210" s="74">
        <v>43251</v>
      </c>
      <c r="C210" s="73" t="s">
        <v>196</v>
      </c>
      <c r="D210" s="73" t="s">
        <v>213</v>
      </c>
      <c r="E210" s="73">
        <v>1629.6199951171875</v>
      </c>
      <c r="F210" s="73">
        <v>4.0539413690567017E-2</v>
      </c>
      <c r="G210" s="73">
        <v>485227</v>
      </c>
      <c r="H210" s="73">
        <v>2.6164449999999999E-2</v>
      </c>
      <c r="I210" s="73">
        <f t="shared" si="3"/>
        <v>790.73562137072759</v>
      </c>
    </row>
    <row r="211" spans="1:9" x14ac:dyDescent="0.2">
      <c r="A211" s="73">
        <v>84788</v>
      </c>
      <c r="B211" s="74">
        <v>43280</v>
      </c>
      <c r="C211" s="73" t="s">
        <v>196</v>
      </c>
      <c r="D211" s="73" t="s">
        <v>213</v>
      </c>
      <c r="E211" s="73">
        <v>1699.800048828125</v>
      </c>
      <c r="F211" s="73">
        <v>4.3065287172794342E-2</v>
      </c>
      <c r="G211" s="73">
        <v>487000</v>
      </c>
      <c r="H211" s="73">
        <v>5.365018E-3</v>
      </c>
      <c r="I211" s="73">
        <f t="shared" si="3"/>
        <v>827.80262377929682</v>
      </c>
    </row>
    <row r="212" spans="1:9" x14ac:dyDescent="0.2">
      <c r="A212" s="73">
        <v>84788</v>
      </c>
      <c r="B212" s="74">
        <v>43312</v>
      </c>
      <c r="C212" s="73" t="s">
        <v>196</v>
      </c>
      <c r="D212" s="73" t="s">
        <v>213</v>
      </c>
      <c r="E212" s="73">
        <v>1777.43994140625</v>
      </c>
      <c r="F212" s="73">
        <v>4.5675896108150482E-2</v>
      </c>
      <c r="G212" s="73">
        <v>487741</v>
      </c>
      <c r="H212" s="73">
        <v>3.1603569999999997E-2</v>
      </c>
      <c r="I212" s="73">
        <f t="shared" si="3"/>
        <v>866.93033446142579</v>
      </c>
    </row>
    <row r="213" spans="1:9" x14ac:dyDescent="0.2">
      <c r="A213" s="73">
        <v>84788</v>
      </c>
      <c r="B213" s="74">
        <v>43343</v>
      </c>
      <c r="C213" s="73" t="s">
        <v>196</v>
      </c>
      <c r="D213" s="73" t="s">
        <v>213</v>
      </c>
      <c r="E213" s="73">
        <v>2012.7099609375</v>
      </c>
      <c r="F213" s="73">
        <v>0.13236454129219055</v>
      </c>
      <c r="G213" s="73">
        <v>487741</v>
      </c>
      <c r="H213" s="73">
        <v>3.0233019999999999E-2</v>
      </c>
      <c r="I213" s="73">
        <f t="shared" si="3"/>
        <v>981.68116905761724</v>
      </c>
    </row>
    <row r="214" spans="1:9" x14ac:dyDescent="0.2">
      <c r="A214" s="73">
        <v>84788</v>
      </c>
      <c r="B214" s="74">
        <v>43371</v>
      </c>
      <c r="C214" s="73" t="s">
        <v>196</v>
      </c>
      <c r="D214" s="73" t="s">
        <v>213</v>
      </c>
      <c r="E214" s="73">
        <v>2003</v>
      </c>
      <c r="F214" s="73">
        <v>-4.8243221826851368E-3</v>
      </c>
      <c r="G214" s="73">
        <v>484000</v>
      </c>
      <c r="H214" s="73">
        <v>4.2462880000000003E-4</v>
      </c>
      <c r="I214" s="73">
        <f t="shared" si="3"/>
        <v>969.452</v>
      </c>
    </row>
    <row r="215" spans="1:9" x14ac:dyDescent="0.2">
      <c r="A215" s="73">
        <v>84788</v>
      </c>
      <c r="B215" s="74">
        <v>43404</v>
      </c>
      <c r="C215" s="73" t="s">
        <v>196</v>
      </c>
      <c r="D215" s="73" t="s">
        <v>213</v>
      </c>
      <c r="E215" s="73">
        <v>1598.010009765625</v>
      </c>
      <c r="F215" s="73">
        <v>-0.20219171047210693</v>
      </c>
      <c r="G215" s="73">
        <v>488969</v>
      </c>
      <c r="H215" s="73">
        <v>-7.4045410000000006E-2</v>
      </c>
      <c r="I215" s="73">
        <f t="shared" si="3"/>
        <v>781.37735646508793</v>
      </c>
    </row>
    <row r="216" spans="1:9" x14ac:dyDescent="0.2">
      <c r="A216" s="73">
        <v>84788</v>
      </c>
      <c r="B216" s="74">
        <v>43434</v>
      </c>
      <c r="C216" s="73" t="s">
        <v>196</v>
      </c>
      <c r="D216" s="73" t="s">
        <v>213</v>
      </c>
      <c r="E216" s="73">
        <v>1690.1700439453125</v>
      </c>
      <c r="F216" s="73">
        <v>5.7671751827001572E-2</v>
      </c>
      <c r="G216" s="73">
        <v>488969</v>
      </c>
      <c r="H216" s="73">
        <v>1.8512150000000002E-2</v>
      </c>
      <c r="I216" s="73">
        <f t="shared" si="3"/>
        <v>826.44075621789545</v>
      </c>
    </row>
    <row r="217" spans="1:9" x14ac:dyDescent="0.2">
      <c r="A217" s="73">
        <v>84788</v>
      </c>
      <c r="B217" s="74">
        <v>43465</v>
      </c>
      <c r="C217" s="73" t="s">
        <v>196</v>
      </c>
      <c r="D217" s="73" t="s">
        <v>213</v>
      </c>
      <c r="E217" s="73">
        <v>1501.969970703125</v>
      </c>
      <c r="F217" s="73">
        <v>-0.11134978383779526</v>
      </c>
      <c r="G217" s="73">
        <v>488969</v>
      </c>
      <c r="H217" s="73">
        <v>-8.9890029999999996E-2</v>
      </c>
      <c r="I217" s="73">
        <f t="shared" si="3"/>
        <v>734.4167546047363</v>
      </c>
    </row>
    <row r="218" spans="1:9" x14ac:dyDescent="0.2">
      <c r="A218" s="73">
        <v>84788</v>
      </c>
      <c r="B218" s="74">
        <v>43496</v>
      </c>
      <c r="C218" s="73" t="s">
        <v>196</v>
      </c>
      <c r="D218" s="73" t="s">
        <v>213</v>
      </c>
      <c r="E218" s="73">
        <v>1718.72998046875</v>
      </c>
      <c r="F218" s="73">
        <v>0.1443171352148056</v>
      </c>
      <c r="G218" s="73">
        <v>491203</v>
      </c>
      <c r="H218" s="73">
        <v>8.8293910000000003E-2</v>
      </c>
      <c r="I218" s="73">
        <f t="shared" si="3"/>
        <v>844.24532259619139</v>
      </c>
    </row>
    <row r="219" spans="1:9" x14ac:dyDescent="0.2">
      <c r="A219" s="73">
        <v>84788</v>
      </c>
      <c r="B219" s="74">
        <v>43524</v>
      </c>
      <c r="C219" s="73" t="s">
        <v>196</v>
      </c>
      <c r="D219" s="73" t="s">
        <v>213</v>
      </c>
      <c r="E219" s="73">
        <v>1639.8299560546875</v>
      </c>
      <c r="F219" s="73">
        <v>-4.5906003564596176E-2</v>
      </c>
      <c r="G219" s="73">
        <v>491760</v>
      </c>
      <c r="H219" s="73">
        <v>3.2724210000000004E-2</v>
      </c>
      <c r="I219" s="73">
        <f t="shared" si="3"/>
        <v>806.4027791894531</v>
      </c>
    </row>
    <row r="220" spans="1:9" x14ac:dyDescent="0.2">
      <c r="A220" s="73">
        <v>84788</v>
      </c>
      <c r="B220" s="74">
        <v>43553</v>
      </c>
      <c r="C220" s="73" t="s">
        <v>196</v>
      </c>
      <c r="D220" s="73" t="s">
        <v>213</v>
      </c>
      <c r="E220" s="73">
        <v>1780.75</v>
      </c>
      <c r="F220" s="73">
        <v>8.5935764014720917E-2</v>
      </c>
      <c r="G220" s="73">
        <v>492000</v>
      </c>
      <c r="H220" s="73">
        <v>1.296229E-2</v>
      </c>
      <c r="I220" s="73">
        <f t="shared" si="3"/>
        <v>876.12900000000002</v>
      </c>
    </row>
    <row r="221" spans="1:9" x14ac:dyDescent="0.2">
      <c r="A221" s="73">
        <v>84788</v>
      </c>
      <c r="B221" s="74">
        <v>43585</v>
      </c>
      <c r="C221" s="73" t="s">
        <v>196</v>
      </c>
      <c r="D221" s="73" t="s">
        <v>213</v>
      </c>
      <c r="E221" s="73">
        <v>1926.52001953125</v>
      </c>
      <c r="F221" s="73">
        <v>8.185877650976181E-2</v>
      </c>
      <c r="G221" s="73">
        <v>492332</v>
      </c>
      <c r="H221" s="73">
        <v>3.789327E-2</v>
      </c>
      <c r="I221" s="73">
        <f t="shared" si="3"/>
        <v>948.48745425585935</v>
      </c>
    </row>
    <row r="222" spans="1:9" x14ac:dyDescent="0.2">
      <c r="A222" s="73">
        <v>84788</v>
      </c>
      <c r="B222" s="74">
        <v>43616</v>
      </c>
      <c r="C222" s="73" t="s">
        <v>196</v>
      </c>
      <c r="D222" s="73" t="s">
        <v>213</v>
      </c>
      <c r="E222" s="73">
        <v>1775.0699462890625</v>
      </c>
      <c r="F222" s="73">
        <v>-7.8613288700580597E-2</v>
      </c>
      <c r="G222" s="73">
        <v>492332</v>
      </c>
      <c r="H222" s="73">
        <v>-6.167856E-2</v>
      </c>
      <c r="I222" s="73">
        <f t="shared" si="3"/>
        <v>873.92373679638672</v>
      </c>
    </row>
    <row r="223" spans="1:9" x14ac:dyDescent="0.2">
      <c r="A223" s="73">
        <v>84788</v>
      </c>
      <c r="B223" s="74">
        <v>43644</v>
      </c>
      <c r="C223" s="73" t="s">
        <v>196</v>
      </c>
      <c r="D223" s="73" t="s">
        <v>213</v>
      </c>
      <c r="E223" s="73">
        <v>1893.6300048828125</v>
      </c>
      <c r="F223" s="73">
        <v>6.679176539182663E-2</v>
      </c>
      <c r="G223" s="73">
        <v>494000</v>
      </c>
      <c r="H223" s="73">
        <v>6.7278859999999996E-2</v>
      </c>
      <c r="I223" s="73">
        <f t="shared" si="3"/>
        <v>935.45322241210943</v>
      </c>
    </row>
    <row r="224" spans="1:9" x14ac:dyDescent="0.2">
      <c r="A224" s="73">
        <v>84788</v>
      </c>
      <c r="B224" s="74">
        <v>43677</v>
      </c>
      <c r="C224" s="73" t="s">
        <v>196</v>
      </c>
      <c r="D224" s="73" t="s">
        <v>213</v>
      </c>
      <c r="E224" s="73">
        <v>1866.780029296875</v>
      </c>
      <c r="F224" s="73">
        <v>-1.4179103076457977E-2</v>
      </c>
      <c r="G224" s="73">
        <v>494656</v>
      </c>
      <c r="H224" s="73">
        <v>1.185431E-2</v>
      </c>
      <c r="I224" s="73">
        <f t="shared" si="3"/>
        <v>923.41394217187496</v>
      </c>
    </row>
    <row r="225" spans="1:9" x14ac:dyDescent="0.2">
      <c r="A225" s="73">
        <v>84788</v>
      </c>
      <c r="B225" s="74">
        <v>43707</v>
      </c>
      <c r="C225" s="73" t="s">
        <v>196</v>
      </c>
      <c r="D225" s="73" t="s">
        <v>213</v>
      </c>
      <c r="E225" s="73">
        <v>1776.2900390625</v>
      </c>
      <c r="F225" s="73">
        <v>-4.8473834991455078E-2</v>
      </c>
      <c r="G225" s="73">
        <v>494656</v>
      </c>
      <c r="H225" s="73">
        <v>-2.0339329999999999E-2</v>
      </c>
      <c r="I225" s="73">
        <f t="shared" si="3"/>
        <v>878.65252556250005</v>
      </c>
    </row>
    <row r="226" spans="1:9" x14ac:dyDescent="0.2">
      <c r="A226" s="73">
        <v>84788</v>
      </c>
      <c r="B226" s="74">
        <v>43738</v>
      </c>
      <c r="C226" s="73" t="s">
        <v>196</v>
      </c>
      <c r="D226" s="73" t="s">
        <v>213</v>
      </c>
      <c r="E226" s="73">
        <v>1735.9100341796875</v>
      </c>
      <c r="F226" s="73">
        <v>-2.2732777521014214E-2</v>
      </c>
      <c r="G226" s="73">
        <v>495000</v>
      </c>
      <c r="H226" s="73">
        <v>1.6032970000000001E-2</v>
      </c>
      <c r="I226" s="73">
        <f t="shared" si="3"/>
        <v>859.27546691894531</v>
      </c>
    </row>
    <row r="227" spans="1:9" x14ac:dyDescent="0.2">
      <c r="A227" s="73">
        <v>84788</v>
      </c>
      <c r="B227" s="74">
        <v>43769</v>
      </c>
      <c r="C227" s="73" t="s">
        <v>196</v>
      </c>
      <c r="D227" s="73" t="s">
        <v>213</v>
      </c>
      <c r="E227" s="73">
        <v>1776.6600341796875</v>
      </c>
      <c r="F227" s="73">
        <v>2.3474719375371933E-2</v>
      </c>
      <c r="G227" s="73">
        <v>495797</v>
      </c>
      <c r="H227" s="73">
        <v>1.9255939999999999E-2</v>
      </c>
      <c r="I227" s="73">
        <f t="shared" si="3"/>
        <v>880.86271496618656</v>
      </c>
    </row>
    <row r="228" spans="1:9" x14ac:dyDescent="0.2">
      <c r="A228" s="73">
        <v>84788</v>
      </c>
      <c r="B228" s="74">
        <v>43798</v>
      </c>
      <c r="C228" s="73" t="s">
        <v>196</v>
      </c>
      <c r="D228" s="73" t="s">
        <v>213</v>
      </c>
      <c r="E228" s="73">
        <v>1800.800048828125</v>
      </c>
      <c r="F228" s="73">
        <v>1.3587300665676594E-2</v>
      </c>
      <c r="G228" s="73">
        <v>495797</v>
      </c>
      <c r="H228" s="73">
        <v>3.4996520000000003E-2</v>
      </c>
      <c r="I228" s="73">
        <f t="shared" si="3"/>
        <v>892.83126180883789</v>
      </c>
    </row>
    <row r="229" spans="1:9" x14ac:dyDescent="0.2">
      <c r="A229" s="73">
        <v>84788</v>
      </c>
      <c r="B229" s="74">
        <v>43830</v>
      </c>
      <c r="C229" s="73" t="s">
        <v>196</v>
      </c>
      <c r="D229" s="73" t="s">
        <v>213</v>
      </c>
      <c r="E229" s="73">
        <v>1847.8399658203125</v>
      </c>
      <c r="F229" s="73">
        <v>2.6121675968170166E-2</v>
      </c>
      <c r="G229" s="73">
        <v>498000</v>
      </c>
      <c r="H229" s="73">
        <v>2.8490680000000001E-2</v>
      </c>
      <c r="I229" s="73">
        <f t="shared" si="3"/>
        <v>920.22430297851565</v>
      </c>
    </row>
    <row r="230" spans="1:9" x14ac:dyDescent="0.2">
      <c r="A230" s="73">
        <v>84788</v>
      </c>
      <c r="B230" s="74">
        <v>43861</v>
      </c>
      <c r="C230" s="73" t="s">
        <v>196</v>
      </c>
      <c r="D230" s="73" t="s">
        <v>213</v>
      </c>
      <c r="E230" s="73">
        <v>2008.719970703125</v>
      </c>
      <c r="F230" s="73">
        <v>8.7063819169998169E-2</v>
      </c>
      <c r="G230" s="73">
        <v>497810</v>
      </c>
      <c r="H230" s="73">
        <v>-1.7277760000000001E-3</v>
      </c>
      <c r="I230" s="73">
        <f t="shared" si="3"/>
        <v>999.96088861572264</v>
      </c>
    </row>
    <row r="231" spans="1:9" x14ac:dyDescent="0.2">
      <c r="A231" s="73">
        <v>84788</v>
      </c>
      <c r="B231" s="74">
        <v>43889</v>
      </c>
      <c r="C231" s="73" t="s">
        <v>196</v>
      </c>
      <c r="D231" s="73" t="s">
        <v>213</v>
      </c>
      <c r="E231" s="73">
        <v>1883.75</v>
      </c>
      <c r="F231" s="73">
        <v>-6.2213733792304993E-2</v>
      </c>
      <c r="G231" s="73">
        <v>497856</v>
      </c>
      <c r="H231" s="73">
        <v>-7.7918070000000006E-2</v>
      </c>
      <c r="I231" s="73">
        <f t="shared" si="3"/>
        <v>937.83623999999998</v>
      </c>
    </row>
    <row r="232" spans="1:9" x14ac:dyDescent="0.2">
      <c r="A232" s="73">
        <v>84788</v>
      </c>
      <c r="B232" s="74">
        <v>43921</v>
      </c>
      <c r="C232" s="73" t="s">
        <v>196</v>
      </c>
      <c r="D232" s="73" t="s">
        <v>213</v>
      </c>
      <c r="E232" s="73">
        <v>1949.719970703125</v>
      </c>
      <c r="F232" s="73">
        <v>3.5020556300878525E-2</v>
      </c>
      <c r="G232" s="73">
        <v>499000</v>
      </c>
      <c r="H232" s="73">
        <v>-0.14173259999999999</v>
      </c>
      <c r="I232" s="73">
        <f t="shared" si="3"/>
        <v>972.91026538085941</v>
      </c>
    </row>
    <row r="233" spans="1:9" x14ac:dyDescent="0.2">
      <c r="A233" s="73">
        <v>84788</v>
      </c>
      <c r="B233" s="74">
        <v>43951</v>
      </c>
      <c r="C233" s="73" t="s">
        <v>196</v>
      </c>
      <c r="D233" s="73" t="s">
        <v>213</v>
      </c>
      <c r="E233" s="73">
        <v>2474</v>
      </c>
      <c r="F233" s="73">
        <v>0.26890015602111816</v>
      </c>
      <c r="G233" s="73">
        <v>498776</v>
      </c>
      <c r="H233" s="73">
        <v>0.1296766</v>
      </c>
      <c r="I233" s="73">
        <f t="shared" si="3"/>
        <v>1233.971824</v>
      </c>
    </row>
    <row r="234" spans="1:9" x14ac:dyDescent="0.2">
      <c r="A234" s="73">
        <v>84788</v>
      </c>
      <c r="B234" s="74">
        <v>43980</v>
      </c>
      <c r="C234" s="73" t="s">
        <v>196</v>
      </c>
      <c r="D234" s="73" t="s">
        <v>213</v>
      </c>
      <c r="E234" s="73">
        <v>2442.3701171875</v>
      </c>
      <c r="F234" s="73">
        <v>-1.278491597622633E-2</v>
      </c>
      <c r="G234" s="73">
        <v>498776</v>
      </c>
      <c r="H234" s="73">
        <v>5.3738750000000002E-2</v>
      </c>
      <c r="I234" s="73">
        <f t="shared" si="3"/>
        <v>1218.1955975703124</v>
      </c>
    </row>
    <row r="235" spans="1:9" x14ac:dyDescent="0.2">
      <c r="A235" s="73">
        <v>84788</v>
      </c>
      <c r="B235" s="74">
        <v>44012</v>
      </c>
      <c r="C235" s="73" t="s">
        <v>196</v>
      </c>
      <c r="D235" s="73" t="s">
        <v>213</v>
      </c>
      <c r="E235" s="73">
        <v>2758.820068359375</v>
      </c>
      <c r="F235" s="73">
        <v>0.1295667439699173</v>
      </c>
      <c r="G235" s="73">
        <v>501000</v>
      </c>
      <c r="H235" s="73">
        <v>2.5299080000000002E-2</v>
      </c>
      <c r="I235" s="73">
        <f t="shared" si="3"/>
        <v>1382.168854248047</v>
      </c>
    </row>
    <row r="236" spans="1:9" x14ac:dyDescent="0.2">
      <c r="A236" s="73">
        <v>84788</v>
      </c>
      <c r="B236" s="74">
        <v>44043</v>
      </c>
      <c r="C236" s="73" t="s">
        <v>196</v>
      </c>
      <c r="D236" s="73" t="s">
        <v>213</v>
      </c>
      <c r="E236" s="73">
        <v>3164.679931640625</v>
      </c>
      <c r="F236" s="73">
        <v>0.14711356163024902</v>
      </c>
      <c r="G236" s="73">
        <v>500890</v>
      </c>
      <c r="H236" s="73">
        <v>5.5528970000000004E-2</v>
      </c>
      <c r="I236" s="73">
        <f t="shared" si="3"/>
        <v>1585.1565309594725</v>
      </c>
    </row>
    <row r="237" spans="1:9" x14ac:dyDescent="0.2">
      <c r="A237" s="73">
        <v>84788</v>
      </c>
      <c r="B237" s="74">
        <v>44074</v>
      </c>
      <c r="C237" s="73" t="s">
        <v>196</v>
      </c>
      <c r="D237" s="73" t="s">
        <v>213</v>
      </c>
      <c r="E237" s="73">
        <v>3450.9599609375</v>
      </c>
      <c r="F237" s="73">
        <v>9.0460970997810364E-2</v>
      </c>
      <c r="G237" s="73">
        <v>500890</v>
      </c>
      <c r="H237" s="73">
        <v>6.844219E-2</v>
      </c>
      <c r="I237" s="73">
        <f t="shared" si="3"/>
        <v>1728.5513348339844</v>
      </c>
    </row>
    <row r="238" spans="1:9" x14ac:dyDescent="0.2">
      <c r="A238" s="73">
        <v>84788</v>
      </c>
      <c r="B238" s="74">
        <v>44104</v>
      </c>
      <c r="C238" s="73" t="s">
        <v>196</v>
      </c>
      <c r="D238" s="73" t="s">
        <v>213</v>
      </c>
      <c r="E238" s="73">
        <v>3148.72998046875</v>
      </c>
      <c r="F238" s="73">
        <v>-8.7578527629375458E-2</v>
      </c>
      <c r="G238" s="73">
        <v>502000</v>
      </c>
      <c r="H238" s="73">
        <v>-3.5055990000000002E-2</v>
      </c>
      <c r="I238" s="73">
        <f t="shared" si="3"/>
        <v>1580.6624501953124</v>
      </c>
    </row>
    <row r="239" spans="1:9" x14ac:dyDescent="0.2">
      <c r="A239" s="73">
        <v>84788</v>
      </c>
      <c r="B239" s="74">
        <v>44134</v>
      </c>
      <c r="C239" s="73" t="s">
        <v>196</v>
      </c>
      <c r="D239" s="73" t="s">
        <v>213</v>
      </c>
      <c r="E239" s="73">
        <v>3036.14990234375</v>
      </c>
      <c r="F239" s="73">
        <v>-3.5754121840000153E-2</v>
      </c>
      <c r="G239" s="73">
        <v>501751</v>
      </c>
      <c r="H239" s="73">
        <v>-2.0178270000000002E-2</v>
      </c>
      <c r="I239" s="73">
        <f t="shared" si="3"/>
        <v>1523.391249650879</v>
      </c>
    </row>
    <row r="240" spans="1:9" x14ac:dyDescent="0.2">
      <c r="A240" s="73">
        <v>84788</v>
      </c>
      <c r="B240" s="74">
        <v>44165</v>
      </c>
      <c r="C240" s="73" t="s">
        <v>196</v>
      </c>
      <c r="D240" s="73" t="s">
        <v>213</v>
      </c>
      <c r="E240" s="73">
        <v>3168.0400390625</v>
      </c>
      <c r="F240" s="73">
        <v>4.3439928442239761E-2</v>
      </c>
      <c r="G240" s="73">
        <v>501751</v>
      </c>
      <c r="H240" s="73">
        <v>0.12370679999999999</v>
      </c>
      <c r="I240" s="73">
        <f t="shared" si="3"/>
        <v>1589.5672576396485</v>
      </c>
    </row>
    <row r="241" spans="1:9" x14ac:dyDescent="0.2">
      <c r="A241" s="73">
        <v>84788</v>
      </c>
      <c r="B241" s="74">
        <v>44196</v>
      </c>
      <c r="C241" s="73" t="s">
        <v>196</v>
      </c>
      <c r="D241" s="73" t="s">
        <v>213</v>
      </c>
      <c r="E241" s="73">
        <v>3256.929931640625</v>
      </c>
      <c r="F241" s="73">
        <v>2.8058324009180069E-2</v>
      </c>
      <c r="G241" s="73">
        <v>503000</v>
      </c>
      <c r="H241" s="73">
        <v>4.5048190000000002E-2</v>
      </c>
      <c r="I241" s="73">
        <f t="shared" si="3"/>
        <v>1638.2357556152344</v>
      </c>
    </row>
    <row r="242" spans="1:9" x14ac:dyDescent="0.2">
      <c r="A242" s="73">
        <v>84788</v>
      </c>
      <c r="B242" s="74">
        <v>44225</v>
      </c>
      <c r="C242" s="73" t="s">
        <v>196</v>
      </c>
      <c r="D242" s="73" t="s">
        <v>213</v>
      </c>
      <c r="E242" s="73">
        <v>3206.199951171875</v>
      </c>
      <c r="F242" s="73">
        <v>-1.5576012432575226E-2</v>
      </c>
      <c r="G242" s="73">
        <v>503565</v>
      </c>
      <c r="H242" s="73">
        <v>-6.3112759999999998E-4</v>
      </c>
      <c r="I242" s="73">
        <f t="shared" si="3"/>
        <v>1614.5300784118651</v>
      </c>
    </row>
    <row r="243" spans="1:9" x14ac:dyDescent="0.2">
      <c r="A243" s="73">
        <v>84788</v>
      </c>
      <c r="B243" s="74">
        <v>44253</v>
      </c>
      <c r="C243" s="73" t="s">
        <v>196</v>
      </c>
      <c r="D243" s="73" t="s">
        <v>213</v>
      </c>
      <c r="E243" s="73">
        <v>3092.929931640625</v>
      </c>
      <c r="F243" s="73">
        <v>-3.532843291759491E-2</v>
      </c>
      <c r="G243" s="73">
        <v>503598</v>
      </c>
      <c r="H243" s="73">
        <v>2.9196240000000002E-2</v>
      </c>
      <c r="I243" s="73">
        <f t="shared" si="3"/>
        <v>1557.5933277143554</v>
      </c>
    </row>
    <row r="244" spans="1:9" x14ac:dyDescent="0.2">
      <c r="A244" s="73">
        <v>84788</v>
      </c>
      <c r="B244" s="74">
        <v>44286</v>
      </c>
      <c r="C244" s="73" t="s">
        <v>196</v>
      </c>
      <c r="D244" s="73" t="s">
        <v>213</v>
      </c>
      <c r="E244" s="73">
        <v>3094.080078125</v>
      </c>
      <c r="F244" s="73">
        <v>3.7186310510151088E-4</v>
      </c>
      <c r="G244" s="73">
        <v>504000</v>
      </c>
      <c r="H244" s="73">
        <v>3.0573309999999999E-2</v>
      </c>
      <c r="I244" s="73">
        <f t="shared" si="3"/>
        <v>1559.416359375</v>
      </c>
    </row>
    <row r="245" spans="1:9" x14ac:dyDescent="0.2">
      <c r="A245" s="73">
        <v>84788</v>
      </c>
      <c r="B245" s="74">
        <v>44316</v>
      </c>
      <c r="C245" s="73" t="s">
        <v>196</v>
      </c>
      <c r="D245" s="73" t="s">
        <v>213</v>
      </c>
      <c r="E245" s="73">
        <v>3467.419921875</v>
      </c>
      <c r="F245" s="73">
        <v>0.1206626296043396</v>
      </c>
      <c r="G245" s="73">
        <v>504324</v>
      </c>
      <c r="H245" s="73">
        <v>4.8191879999999999E-2</v>
      </c>
      <c r="I245" s="73">
        <f t="shared" si="3"/>
        <v>1748.7030846796874</v>
      </c>
    </row>
    <row r="246" spans="1:9" x14ac:dyDescent="0.2">
      <c r="A246" s="73">
        <v>84788</v>
      </c>
      <c r="B246" s="74">
        <v>44344</v>
      </c>
      <c r="C246" s="73" t="s">
        <v>196</v>
      </c>
      <c r="D246" s="73" t="s">
        <v>213</v>
      </c>
      <c r="E246" s="73">
        <v>3223.070068359375</v>
      </c>
      <c r="F246" s="73">
        <v>-7.0470221340656281E-2</v>
      </c>
      <c r="G246" s="73">
        <v>504324</v>
      </c>
      <c r="H246" s="73">
        <v>7.0916690000000001E-3</v>
      </c>
      <c r="I246" s="73">
        <f t="shared" si="3"/>
        <v>1625.4715891552735</v>
      </c>
    </row>
    <row r="247" spans="1:9" x14ac:dyDescent="0.2">
      <c r="A247" s="73">
        <v>84788</v>
      </c>
      <c r="B247" s="74">
        <v>44377</v>
      </c>
      <c r="C247" s="73" t="s">
        <v>196</v>
      </c>
      <c r="D247" s="73" t="s">
        <v>213</v>
      </c>
      <c r="E247" s="73">
        <v>3440.159912109375</v>
      </c>
      <c r="F247" s="73">
        <v>6.735498458147049E-2</v>
      </c>
      <c r="G247" s="73">
        <v>506000</v>
      </c>
      <c r="H247" s="73">
        <v>2.34218E-2</v>
      </c>
      <c r="I247" s="73">
        <f t="shared" si="3"/>
        <v>1740.7209155273438</v>
      </c>
    </row>
    <row r="248" spans="1:9" x14ac:dyDescent="0.2">
      <c r="A248" s="73">
        <v>84788</v>
      </c>
      <c r="B248" s="74">
        <v>44407</v>
      </c>
      <c r="C248" s="73" t="s">
        <v>196</v>
      </c>
      <c r="D248" s="73" t="s">
        <v>213</v>
      </c>
      <c r="E248" s="73">
        <v>3327.590087890625</v>
      </c>
      <c r="F248" s="73">
        <v>-3.2722264528274536E-2</v>
      </c>
      <c r="G248" s="73">
        <v>506441</v>
      </c>
      <c r="H248" s="73">
        <v>1.1827520000000001E-2</v>
      </c>
      <c r="I248" s="73">
        <f t="shared" si="3"/>
        <v>1685.228051701416</v>
      </c>
    </row>
    <row r="249" spans="1:9" x14ac:dyDescent="0.2">
      <c r="A249" s="73">
        <v>84788</v>
      </c>
      <c r="B249" s="74">
        <v>44439</v>
      </c>
      <c r="C249" s="73" t="s">
        <v>196</v>
      </c>
      <c r="D249" s="73" t="s">
        <v>213</v>
      </c>
      <c r="E249" s="73">
        <v>3470.7900390625</v>
      </c>
      <c r="F249" s="73">
        <v>4.3034132570028305E-2</v>
      </c>
      <c r="G249" s="73">
        <v>506441</v>
      </c>
      <c r="H249" s="73">
        <v>2.71466E-2</v>
      </c>
      <c r="I249" s="73">
        <f t="shared" si="3"/>
        <v>1757.7503781728515</v>
      </c>
    </row>
    <row r="250" spans="1:9" x14ac:dyDescent="0.2">
      <c r="A250" s="73">
        <v>84788</v>
      </c>
      <c r="B250" s="74">
        <v>44469</v>
      </c>
      <c r="C250" s="73" t="s">
        <v>196</v>
      </c>
      <c r="D250" s="73" t="s">
        <v>213</v>
      </c>
      <c r="E250" s="73">
        <v>3285.0400390625</v>
      </c>
      <c r="F250" s="73">
        <v>-5.3518075495958328E-2</v>
      </c>
      <c r="G250" s="73">
        <v>507000</v>
      </c>
      <c r="H250" s="73">
        <v>-4.2243500000000003E-2</v>
      </c>
      <c r="I250" s="73">
        <f t="shared" si="3"/>
        <v>1665.5152998046874</v>
      </c>
    </row>
    <row r="251" spans="1:9" x14ac:dyDescent="0.2">
      <c r="A251" s="73">
        <v>84788</v>
      </c>
      <c r="B251" s="74">
        <v>44498</v>
      </c>
      <c r="C251" s="73" t="s">
        <v>196</v>
      </c>
      <c r="D251" s="73" t="s">
        <v>213</v>
      </c>
      <c r="E251" s="73">
        <v>3372.429931640625</v>
      </c>
      <c r="F251" s="73">
        <v>2.6602383702993393E-2</v>
      </c>
      <c r="G251" s="73">
        <v>507148</v>
      </c>
      <c r="H251" s="73">
        <v>6.4656530000000004E-2</v>
      </c>
      <c r="I251" s="73">
        <f t="shared" si="3"/>
        <v>1710.3210949716797</v>
      </c>
    </row>
    <row r="252" spans="1:9" x14ac:dyDescent="0.2">
      <c r="A252" s="73">
        <v>84788</v>
      </c>
      <c r="B252" s="74">
        <v>44530</v>
      </c>
      <c r="C252" s="73" t="s">
        <v>196</v>
      </c>
      <c r="D252" s="73" t="s">
        <v>213</v>
      </c>
      <c r="E252" s="73">
        <v>3507.070068359375</v>
      </c>
      <c r="F252" s="73">
        <v>3.9923775941133499E-2</v>
      </c>
      <c r="G252" s="73">
        <v>507148</v>
      </c>
      <c r="H252" s="73">
        <v>-1.8346919999999999E-2</v>
      </c>
      <c r="I252" s="73">
        <f t="shared" si="3"/>
        <v>1778.6035710283204</v>
      </c>
    </row>
    <row r="253" spans="1:9" x14ac:dyDescent="0.2">
      <c r="A253" s="73">
        <v>84788</v>
      </c>
      <c r="B253" s="74">
        <v>44561</v>
      </c>
      <c r="C253" s="73" t="s">
        <v>196</v>
      </c>
      <c r="D253" s="73" t="s">
        <v>213</v>
      </c>
      <c r="E253" s="73">
        <v>3334.340087890625</v>
      </c>
      <c r="F253" s="73">
        <v>-4.925193265080452E-2</v>
      </c>
      <c r="G253" s="73">
        <v>509000</v>
      </c>
      <c r="H253" s="73">
        <v>3.334492E-2</v>
      </c>
      <c r="I253" s="73">
        <f t="shared" si="3"/>
        <v>1697.1791047363281</v>
      </c>
    </row>
    <row r="254" spans="1:9" x14ac:dyDescent="0.2">
      <c r="A254" s="73">
        <v>90319</v>
      </c>
      <c r="B254" s="74">
        <v>42034</v>
      </c>
      <c r="C254" s="73" t="s">
        <v>216</v>
      </c>
      <c r="D254" s="73" t="s">
        <v>215</v>
      </c>
      <c r="E254" s="73">
        <v>537.54998779296875</v>
      </c>
      <c r="F254" s="73">
        <v>1.2983859516680241E-2</v>
      </c>
      <c r="G254" s="73">
        <v>286938</v>
      </c>
      <c r="H254" s="73">
        <v>-2.7206540000000001E-2</v>
      </c>
      <c r="I254" s="73">
        <f t="shared" si="3"/>
        <v>154.24351839733887</v>
      </c>
    </row>
    <row r="255" spans="1:9" x14ac:dyDescent="0.2">
      <c r="A255" s="73">
        <v>90319</v>
      </c>
      <c r="B255" s="74">
        <v>42062</v>
      </c>
      <c r="C255" s="73" t="s">
        <v>216</v>
      </c>
      <c r="D255" s="73" t="s">
        <v>215</v>
      </c>
      <c r="E255" s="73">
        <v>562.6300048828125</v>
      </c>
      <c r="F255" s="73">
        <v>4.6656157821416855E-2</v>
      </c>
      <c r="G255" s="73">
        <v>286938</v>
      </c>
      <c r="H255" s="73">
        <v>5.5974429999999999E-2</v>
      </c>
      <c r="I255" s="73">
        <f t="shared" si="3"/>
        <v>161.43992834106444</v>
      </c>
    </row>
    <row r="256" spans="1:9" x14ac:dyDescent="0.2">
      <c r="A256" s="73">
        <v>90319</v>
      </c>
      <c r="B256" s="74">
        <v>42094</v>
      </c>
      <c r="C256" s="73" t="s">
        <v>216</v>
      </c>
      <c r="D256" s="73" t="s">
        <v>215</v>
      </c>
      <c r="E256" s="73">
        <v>554.70001220703125</v>
      </c>
      <c r="F256" s="73">
        <v>-1.4094507321715355E-2</v>
      </c>
      <c r="G256" s="73">
        <v>288198</v>
      </c>
      <c r="H256" s="73">
        <v>-1.0409720000000001E-2</v>
      </c>
      <c r="I256" s="73">
        <f t="shared" si="3"/>
        <v>159.86343411804199</v>
      </c>
    </row>
    <row r="257" spans="1:9" x14ac:dyDescent="0.2">
      <c r="A257" s="73">
        <v>90319</v>
      </c>
      <c r="B257" s="74">
        <v>42124</v>
      </c>
      <c r="C257" s="73" t="s">
        <v>216</v>
      </c>
      <c r="D257" s="73" t="s">
        <v>215</v>
      </c>
      <c r="E257" s="73">
        <v>548.77001953125</v>
      </c>
      <c r="F257" s="73">
        <v>-1.0690449737012386E-2</v>
      </c>
      <c r="G257" s="73">
        <v>288265</v>
      </c>
      <c r="H257" s="73">
        <v>8.7762480000000004E-3</v>
      </c>
      <c r="I257" s="73">
        <f t="shared" si="3"/>
        <v>158.19118968017577</v>
      </c>
    </row>
    <row r="258" spans="1:9" x14ac:dyDescent="0.2">
      <c r="A258" s="73">
        <v>90319</v>
      </c>
      <c r="B258" s="74">
        <v>42153</v>
      </c>
      <c r="C258" s="73" t="s">
        <v>216</v>
      </c>
      <c r="D258" s="73" t="s">
        <v>215</v>
      </c>
      <c r="E258" s="73">
        <v>545.32000732421875</v>
      </c>
      <c r="F258" s="73">
        <v>-6.286808755248785E-3</v>
      </c>
      <c r="G258" s="73">
        <v>288265</v>
      </c>
      <c r="H258" s="73">
        <v>1.029037E-2</v>
      </c>
      <c r="I258" s="73">
        <f t="shared" si="3"/>
        <v>157.19667191131592</v>
      </c>
    </row>
    <row r="259" spans="1:9" x14ac:dyDescent="0.2">
      <c r="A259" s="73">
        <v>90319</v>
      </c>
      <c r="B259" s="74">
        <v>42185</v>
      </c>
      <c r="C259" s="73" t="s">
        <v>216</v>
      </c>
      <c r="D259" s="73" t="s">
        <v>215</v>
      </c>
      <c r="E259" s="73">
        <v>540.03997802734375</v>
      </c>
      <c r="F259" s="73">
        <v>-9.6824420616030693E-3</v>
      </c>
      <c r="G259" s="73">
        <v>289834</v>
      </c>
      <c r="H259" s="73">
        <v>-1.9237859999999999E-2</v>
      </c>
      <c r="I259" s="73">
        <f t="shared" ref="I259:I322" si="4">E259*G259/1000000</f>
        <v>156.52194699157715</v>
      </c>
    </row>
    <row r="260" spans="1:9" x14ac:dyDescent="0.2">
      <c r="A260" s="73">
        <v>90319</v>
      </c>
      <c r="B260" s="74">
        <v>42216</v>
      </c>
      <c r="C260" s="73" t="s">
        <v>216</v>
      </c>
      <c r="D260" s="73" t="s">
        <v>215</v>
      </c>
      <c r="E260" s="73">
        <v>657.5</v>
      </c>
      <c r="F260" s="73">
        <v>0.21750245988368988</v>
      </c>
      <c r="G260" s="73">
        <v>289886</v>
      </c>
      <c r="H260" s="73">
        <v>1.211042E-2</v>
      </c>
      <c r="I260" s="73">
        <f t="shared" si="4"/>
        <v>190.60004499999999</v>
      </c>
    </row>
    <row r="261" spans="1:9" x14ac:dyDescent="0.2">
      <c r="A261" s="73">
        <v>90319</v>
      </c>
      <c r="B261" s="74">
        <v>42247</v>
      </c>
      <c r="C261" s="73" t="s">
        <v>216</v>
      </c>
      <c r="D261" s="73" t="s">
        <v>215</v>
      </c>
      <c r="E261" s="73">
        <v>647.82000732421875</v>
      </c>
      <c r="F261" s="73">
        <v>-1.4722422696650028E-2</v>
      </c>
      <c r="G261" s="73">
        <v>289886</v>
      </c>
      <c r="H261" s="73">
        <v>-5.9982380000000002E-2</v>
      </c>
      <c r="I261" s="73">
        <f t="shared" si="4"/>
        <v>187.79395064318848</v>
      </c>
    </row>
    <row r="262" spans="1:9" x14ac:dyDescent="0.2">
      <c r="A262" s="73">
        <v>90319</v>
      </c>
      <c r="B262" s="74">
        <v>42277</v>
      </c>
      <c r="C262" s="73" t="s">
        <v>216</v>
      </c>
      <c r="D262" s="73" t="s">
        <v>215</v>
      </c>
      <c r="E262" s="73">
        <v>638.3699951171875</v>
      </c>
      <c r="F262" s="73">
        <v>-1.4587404206395149E-2</v>
      </c>
      <c r="G262" s="73">
        <v>291214</v>
      </c>
      <c r="H262" s="73">
        <v>-3.3792870000000003E-2</v>
      </c>
      <c r="I262" s="73">
        <f t="shared" si="4"/>
        <v>185.90227975805664</v>
      </c>
    </row>
    <row r="263" spans="1:9" x14ac:dyDescent="0.2">
      <c r="A263" s="73">
        <v>90319</v>
      </c>
      <c r="B263" s="74">
        <v>42307</v>
      </c>
      <c r="C263" s="73" t="s">
        <v>216</v>
      </c>
      <c r="D263" s="73" t="s">
        <v>217</v>
      </c>
      <c r="E263" s="73">
        <v>737.3900146484375</v>
      </c>
      <c r="F263" s="73">
        <v>0.1551138311624527</v>
      </c>
      <c r="G263" s="73">
        <v>291328</v>
      </c>
      <c r="H263" s="73">
        <v>7.4005660000000001E-2</v>
      </c>
      <c r="I263" s="73">
        <f t="shared" si="4"/>
        <v>214.82235818749999</v>
      </c>
    </row>
    <row r="264" spans="1:9" x14ac:dyDescent="0.2">
      <c r="A264" s="73">
        <v>90319</v>
      </c>
      <c r="B264" s="74">
        <v>42338</v>
      </c>
      <c r="C264" s="73" t="s">
        <v>216</v>
      </c>
      <c r="D264" s="73" t="s">
        <v>217</v>
      </c>
      <c r="E264" s="73">
        <v>762.8499755859375</v>
      </c>
      <c r="F264" s="73">
        <v>3.4527130424976349E-2</v>
      </c>
      <c r="G264" s="73">
        <v>291328</v>
      </c>
      <c r="H264" s="73">
        <v>2.410283E-3</v>
      </c>
      <c r="I264" s="73">
        <f t="shared" si="4"/>
        <v>222.2395576875</v>
      </c>
    </row>
    <row r="265" spans="1:9" x14ac:dyDescent="0.2">
      <c r="A265" s="73">
        <v>90319</v>
      </c>
      <c r="B265" s="74">
        <v>42369</v>
      </c>
      <c r="C265" s="73" t="s">
        <v>216</v>
      </c>
      <c r="D265" s="73" t="s">
        <v>217</v>
      </c>
      <c r="E265" s="73">
        <v>778.010009765625</v>
      </c>
      <c r="F265" s="73">
        <v>1.9872890785336494E-2</v>
      </c>
      <c r="G265" s="73">
        <v>292581</v>
      </c>
      <c r="H265" s="73">
        <v>-2.222741E-2</v>
      </c>
      <c r="I265" s="73">
        <f t="shared" si="4"/>
        <v>227.63094666723632</v>
      </c>
    </row>
    <row r="266" spans="1:9" x14ac:dyDescent="0.2">
      <c r="A266" s="73">
        <v>90319</v>
      </c>
      <c r="B266" s="74">
        <v>42398</v>
      </c>
      <c r="C266" s="73" t="s">
        <v>216</v>
      </c>
      <c r="D266" s="73" t="s">
        <v>217</v>
      </c>
      <c r="E266" s="73">
        <v>761.3499755859375</v>
      </c>
      <c r="F266" s="73">
        <v>-2.1413650363683701E-2</v>
      </c>
      <c r="G266" s="73">
        <v>292581</v>
      </c>
      <c r="H266" s="73">
        <v>-5.714756E-2</v>
      </c>
      <c r="I266" s="73">
        <f t="shared" si="4"/>
        <v>222.75653720690917</v>
      </c>
    </row>
    <row r="267" spans="1:9" x14ac:dyDescent="0.2">
      <c r="A267" s="73">
        <v>90319</v>
      </c>
      <c r="B267" s="74">
        <v>42429</v>
      </c>
      <c r="C267" s="73" t="s">
        <v>216</v>
      </c>
      <c r="D267" s="73" t="s">
        <v>217</v>
      </c>
      <c r="E267" s="73">
        <v>717.219970703125</v>
      </c>
      <c r="F267" s="73">
        <v>-5.7962838560342789E-2</v>
      </c>
      <c r="G267" s="73">
        <v>292586</v>
      </c>
      <c r="H267" s="73">
        <v>6.1252750000000003E-4</v>
      </c>
      <c r="I267" s="73">
        <f t="shared" si="4"/>
        <v>209.84852234814454</v>
      </c>
    </row>
    <row r="268" spans="1:9" x14ac:dyDescent="0.2">
      <c r="A268" s="73">
        <v>90319</v>
      </c>
      <c r="B268" s="74">
        <v>42460</v>
      </c>
      <c r="C268" s="73" t="s">
        <v>216</v>
      </c>
      <c r="D268" s="73" t="s">
        <v>217</v>
      </c>
      <c r="E268" s="73">
        <v>762.9000244140625</v>
      </c>
      <c r="F268" s="73">
        <v>6.3690438866615295E-2</v>
      </c>
      <c r="G268" s="73">
        <v>293573</v>
      </c>
      <c r="H268" s="73">
        <v>7.0554110000000003E-2</v>
      </c>
      <c r="I268" s="73">
        <f t="shared" si="4"/>
        <v>223.96684886730958</v>
      </c>
    </row>
    <row r="269" spans="1:9" x14ac:dyDescent="0.2">
      <c r="A269" s="73">
        <v>90319</v>
      </c>
      <c r="B269" s="74">
        <v>42489</v>
      </c>
      <c r="C269" s="73" t="s">
        <v>216</v>
      </c>
      <c r="D269" s="73" t="s">
        <v>217</v>
      </c>
      <c r="E269" s="73">
        <v>707.8800048828125</v>
      </c>
      <c r="F269" s="73">
        <v>-7.2119563817977905E-2</v>
      </c>
      <c r="G269" s="73">
        <v>293675</v>
      </c>
      <c r="H269" s="73">
        <v>1.172495E-2</v>
      </c>
      <c r="I269" s="73">
        <f t="shared" si="4"/>
        <v>207.88666043395997</v>
      </c>
    </row>
    <row r="270" spans="1:9" x14ac:dyDescent="0.2">
      <c r="A270" s="73">
        <v>90319</v>
      </c>
      <c r="B270" s="74">
        <v>42521</v>
      </c>
      <c r="C270" s="73" t="s">
        <v>216</v>
      </c>
      <c r="D270" s="73" t="s">
        <v>217</v>
      </c>
      <c r="E270" s="73">
        <v>748.8499755859375</v>
      </c>
      <c r="F270" s="73">
        <v>5.7877000421285629E-2</v>
      </c>
      <c r="G270" s="73">
        <v>293675</v>
      </c>
      <c r="H270" s="73">
        <v>1.4353880000000001E-2</v>
      </c>
      <c r="I270" s="73">
        <f t="shared" si="4"/>
        <v>219.91851658020019</v>
      </c>
    </row>
    <row r="271" spans="1:9" x14ac:dyDescent="0.2">
      <c r="A271" s="73">
        <v>90319</v>
      </c>
      <c r="B271" s="74">
        <v>42551</v>
      </c>
      <c r="C271" s="73" t="s">
        <v>216</v>
      </c>
      <c r="D271" s="73" t="s">
        <v>217</v>
      </c>
      <c r="E271" s="73">
        <v>703.530029296875</v>
      </c>
      <c r="F271" s="73">
        <v>-6.0519393533468246E-2</v>
      </c>
      <c r="G271" s="73">
        <v>294686</v>
      </c>
      <c r="H271" s="73">
        <v>2.9293580000000004E-3</v>
      </c>
      <c r="I271" s="73">
        <f t="shared" si="4"/>
        <v>207.3204502133789</v>
      </c>
    </row>
    <row r="272" spans="1:9" x14ac:dyDescent="0.2">
      <c r="A272" s="73">
        <v>90319</v>
      </c>
      <c r="B272" s="74">
        <v>42580</v>
      </c>
      <c r="C272" s="73" t="s">
        <v>216</v>
      </c>
      <c r="D272" s="73" t="s">
        <v>217</v>
      </c>
      <c r="E272" s="73">
        <v>791.34002685546875</v>
      </c>
      <c r="F272" s="73">
        <v>0.12481343001127243</v>
      </c>
      <c r="G272" s="73">
        <v>294844</v>
      </c>
      <c r="H272" s="73">
        <v>3.8848899999999999E-2</v>
      </c>
      <c r="I272" s="73">
        <f t="shared" si="4"/>
        <v>233.32185887817383</v>
      </c>
    </row>
    <row r="273" spans="1:9" x14ac:dyDescent="0.2">
      <c r="A273" s="73">
        <v>90319</v>
      </c>
      <c r="B273" s="74">
        <v>42613</v>
      </c>
      <c r="C273" s="73" t="s">
        <v>216</v>
      </c>
      <c r="D273" s="73" t="s">
        <v>217</v>
      </c>
      <c r="E273" s="73">
        <v>789.8499755859375</v>
      </c>
      <c r="F273" s="73">
        <v>-1.882946933619678E-3</v>
      </c>
      <c r="G273" s="73">
        <v>294844</v>
      </c>
      <c r="H273" s="73">
        <v>2.8064370000000002E-3</v>
      </c>
      <c r="I273" s="73">
        <f t="shared" si="4"/>
        <v>232.88252620166017</v>
      </c>
    </row>
    <row r="274" spans="1:9" x14ac:dyDescent="0.2">
      <c r="A274" s="73">
        <v>90319</v>
      </c>
      <c r="B274" s="74">
        <v>42643</v>
      </c>
      <c r="C274" s="73" t="s">
        <v>216</v>
      </c>
      <c r="D274" s="73" t="s">
        <v>217</v>
      </c>
      <c r="E274" s="73">
        <v>804.05999755859375</v>
      </c>
      <c r="F274" s="73">
        <v>1.7990786582231522E-2</v>
      </c>
      <c r="G274" s="73">
        <v>295995</v>
      </c>
      <c r="H274" s="73">
        <v>3.0154160000000004E-3</v>
      </c>
      <c r="I274" s="73">
        <f t="shared" si="4"/>
        <v>237.99773897735597</v>
      </c>
    </row>
    <row r="275" spans="1:9" x14ac:dyDescent="0.2">
      <c r="A275" s="73">
        <v>90319</v>
      </c>
      <c r="B275" s="74">
        <v>42674</v>
      </c>
      <c r="C275" s="73" t="s">
        <v>216</v>
      </c>
      <c r="D275" s="73" t="s">
        <v>217</v>
      </c>
      <c r="E275" s="73">
        <v>809.9000244140625</v>
      </c>
      <c r="F275" s="73">
        <v>7.2631728835403919E-3</v>
      </c>
      <c r="G275" s="73">
        <v>296087</v>
      </c>
      <c r="H275" s="73">
        <v>-2.1565560000000001E-2</v>
      </c>
      <c r="I275" s="73">
        <f t="shared" si="4"/>
        <v>239.80086852868652</v>
      </c>
    </row>
    <row r="276" spans="1:9" x14ac:dyDescent="0.2">
      <c r="A276" s="73">
        <v>90319</v>
      </c>
      <c r="B276" s="74">
        <v>42704</v>
      </c>
      <c r="C276" s="73" t="s">
        <v>216</v>
      </c>
      <c r="D276" s="73" t="s">
        <v>217</v>
      </c>
      <c r="E276" s="73">
        <v>775.8800048828125</v>
      </c>
      <c r="F276" s="73">
        <v>-4.2005207389593124E-2</v>
      </c>
      <c r="G276" s="73">
        <v>296087</v>
      </c>
      <c r="H276" s="73">
        <v>4.0542750000000002E-2</v>
      </c>
      <c r="I276" s="73">
        <f t="shared" si="4"/>
        <v>229.72798300573731</v>
      </c>
    </row>
    <row r="277" spans="1:9" x14ac:dyDescent="0.2">
      <c r="A277" s="73">
        <v>90319</v>
      </c>
      <c r="B277" s="74">
        <v>42734</v>
      </c>
      <c r="C277" s="73" t="s">
        <v>216</v>
      </c>
      <c r="D277" s="73" t="s">
        <v>217</v>
      </c>
      <c r="E277" s="73">
        <v>792.45001220703125</v>
      </c>
      <c r="F277" s="73">
        <v>2.1356403827667236E-2</v>
      </c>
      <c r="G277" s="73">
        <v>296992</v>
      </c>
      <c r="H277" s="73">
        <v>1.8772179999999999E-2</v>
      </c>
      <c r="I277" s="73">
        <f t="shared" si="4"/>
        <v>235.35131402539062</v>
      </c>
    </row>
    <row r="278" spans="1:9" x14ac:dyDescent="0.2">
      <c r="A278" s="73">
        <v>90319</v>
      </c>
      <c r="B278" s="74">
        <v>42766</v>
      </c>
      <c r="C278" s="73" t="s">
        <v>216</v>
      </c>
      <c r="D278" s="73" t="s">
        <v>217</v>
      </c>
      <c r="E278" s="73">
        <v>820.19000244140625</v>
      </c>
      <c r="F278" s="73">
        <v>3.5005349665880203E-2</v>
      </c>
      <c r="G278" s="73">
        <v>297118</v>
      </c>
      <c r="H278" s="73">
        <v>2.2173040000000001E-2</v>
      </c>
      <c r="I278" s="73">
        <f t="shared" si="4"/>
        <v>243.69321314538576</v>
      </c>
    </row>
    <row r="279" spans="1:9" x14ac:dyDescent="0.2">
      <c r="A279" s="73">
        <v>90319</v>
      </c>
      <c r="B279" s="74">
        <v>42794</v>
      </c>
      <c r="C279" s="73" t="s">
        <v>216</v>
      </c>
      <c r="D279" s="73" t="s">
        <v>217</v>
      </c>
      <c r="E279" s="73">
        <v>844.92999267578125</v>
      </c>
      <c r="F279" s="73">
        <v>3.0163731426000595E-2</v>
      </c>
      <c r="G279" s="73">
        <v>297118</v>
      </c>
      <c r="H279" s="73">
        <v>3.2623440000000004E-2</v>
      </c>
      <c r="I279" s="73">
        <f t="shared" si="4"/>
        <v>251.04390956384276</v>
      </c>
    </row>
    <row r="280" spans="1:9" x14ac:dyDescent="0.2">
      <c r="A280" s="73">
        <v>90319</v>
      </c>
      <c r="B280" s="74">
        <v>42825</v>
      </c>
      <c r="C280" s="73" t="s">
        <v>216</v>
      </c>
      <c r="D280" s="73" t="s">
        <v>217</v>
      </c>
      <c r="E280" s="73">
        <v>847.79998779296875</v>
      </c>
      <c r="F280" s="73">
        <v>3.3967252820730209E-3</v>
      </c>
      <c r="G280" s="73">
        <v>297600</v>
      </c>
      <c r="H280" s="73">
        <v>2.0642049999999999E-3</v>
      </c>
      <c r="I280" s="73">
        <f t="shared" si="4"/>
        <v>252.3052763671875</v>
      </c>
    </row>
    <row r="281" spans="1:9" x14ac:dyDescent="0.2">
      <c r="A281" s="73">
        <v>90319</v>
      </c>
      <c r="B281" s="74">
        <v>42853</v>
      </c>
      <c r="C281" s="73" t="s">
        <v>216</v>
      </c>
      <c r="D281" s="73" t="s">
        <v>217</v>
      </c>
      <c r="E281" s="73">
        <v>924.52001953125</v>
      </c>
      <c r="F281" s="73">
        <v>9.0493083000183105E-2</v>
      </c>
      <c r="G281" s="73">
        <v>297629</v>
      </c>
      <c r="H281" s="73">
        <v>9.656754E-3</v>
      </c>
      <c r="I281" s="73">
        <f t="shared" si="4"/>
        <v>275.1639688930664</v>
      </c>
    </row>
    <row r="282" spans="1:9" x14ac:dyDescent="0.2">
      <c r="A282" s="73">
        <v>90319</v>
      </c>
      <c r="B282" s="74">
        <v>42886</v>
      </c>
      <c r="C282" s="73" t="s">
        <v>216</v>
      </c>
      <c r="D282" s="73" t="s">
        <v>217</v>
      </c>
      <c r="E282" s="73">
        <v>987.09002685546875</v>
      </c>
      <c r="F282" s="73">
        <v>6.7678369581699371E-2</v>
      </c>
      <c r="G282" s="73">
        <v>297629</v>
      </c>
      <c r="H282" s="73">
        <v>9.3348820000000009E-3</v>
      </c>
      <c r="I282" s="73">
        <f t="shared" si="4"/>
        <v>293.78661760296632</v>
      </c>
    </row>
    <row r="283" spans="1:9" x14ac:dyDescent="0.2">
      <c r="A283" s="73">
        <v>90319</v>
      </c>
      <c r="B283" s="74">
        <v>42916</v>
      </c>
      <c r="C283" s="73" t="s">
        <v>216</v>
      </c>
      <c r="D283" s="73" t="s">
        <v>217</v>
      </c>
      <c r="E283" s="73">
        <v>929.67999267578125</v>
      </c>
      <c r="F283" s="73">
        <v>-5.8160889893770218E-2</v>
      </c>
      <c r="G283" s="73">
        <v>298043</v>
      </c>
      <c r="H283" s="73">
        <v>9.5796500000000003E-3</v>
      </c>
      <c r="I283" s="73">
        <f t="shared" si="4"/>
        <v>277.08461405706788</v>
      </c>
    </row>
    <row r="284" spans="1:9" x14ac:dyDescent="0.2">
      <c r="A284" s="73">
        <v>90319</v>
      </c>
      <c r="B284" s="74">
        <v>42947</v>
      </c>
      <c r="C284" s="73" t="s">
        <v>216</v>
      </c>
      <c r="D284" s="73" t="s">
        <v>217</v>
      </c>
      <c r="E284" s="73">
        <v>945.5</v>
      </c>
      <c r="F284" s="73">
        <v>1.7016615718603134E-2</v>
      </c>
      <c r="G284" s="73">
        <v>298045</v>
      </c>
      <c r="H284" s="73">
        <v>2.029371E-2</v>
      </c>
      <c r="I284" s="73">
        <f t="shared" si="4"/>
        <v>281.80154750000003</v>
      </c>
    </row>
    <row r="285" spans="1:9" x14ac:dyDescent="0.2">
      <c r="A285" s="73">
        <v>90319</v>
      </c>
      <c r="B285" s="74">
        <v>42978</v>
      </c>
      <c r="C285" s="73" t="s">
        <v>216</v>
      </c>
      <c r="D285" s="73" t="s">
        <v>217</v>
      </c>
      <c r="E285" s="73">
        <v>955.239990234375</v>
      </c>
      <c r="F285" s="73">
        <v>1.0301417671144009E-2</v>
      </c>
      <c r="G285" s="73">
        <v>298045</v>
      </c>
      <c r="H285" s="73">
        <v>1.593433E-3</v>
      </c>
      <c r="I285" s="73">
        <f t="shared" si="4"/>
        <v>284.7045028894043</v>
      </c>
    </row>
    <row r="286" spans="1:9" x14ac:dyDescent="0.2">
      <c r="A286" s="73">
        <v>90319</v>
      </c>
      <c r="B286" s="74">
        <v>43007</v>
      </c>
      <c r="C286" s="73" t="s">
        <v>216</v>
      </c>
      <c r="D286" s="73" t="s">
        <v>217</v>
      </c>
      <c r="E286" s="73">
        <v>973.719970703125</v>
      </c>
      <c r="F286" s="73">
        <v>1.9345903769135475E-2</v>
      </c>
      <c r="G286" s="73">
        <v>298263</v>
      </c>
      <c r="H286" s="73">
        <v>2.375789E-2</v>
      </c>
      <c r="I286" s="73">
        <f t="shared" si="4"/>
        <v>290.42463962182615</v>
      </c>
    </row>
    <row r="287" spans="1:9" x14ac:dyDescent="0.2">
      <c r="A287" s="73">
        <v>90319</v>
      </c>
      <c r="B287" s="74">
        <v>43039</v>
      </c>
      <c r="C287" s="73" t="s">
        <v>216</v>
      </c>
      <c r="D287" s="73" t="s">
        <v>217</v>
      </c>
      <c r="E287" s="73">
        <v>1033.0400390625</v>
      </c>
      <c r="F287" s="73">
        <v>6.0921076685190201E-2</v>
      </c>
      <c r="G287" s="73">
        <v>298279</v>
      </c>
      <c r="H287" s="73">
        <v>1.93113E-2</v>
      </c>
      <c r="I287" s="73">
        <f t="shared" si="4"/>
        <v>308.13414981152346</v>
      </c>
    </row>
    <row r="288" spans="1:9" x14ac:dyDescent="0.2">
      <c r="A288" s="73">
        <v>90319</v>
      </c>
      <c r="B288" s="74">
        <v>43069</v>
      </c>
      <c r="C288" s="73" t="s">
        <v>216</v>
      </c>
      <c r="D288" s="73" t="s">
        <v>217</v>
      </c>
      <c r="E288" s="73">
        <v>1036.1700439453125</v>
      </c>
      <c r="F288" s="73">
        <v>3.0298968777060509E-3</v>
      </c>
      <c r="G288" s="73">
        <v>298279</v>
      </c>
      <c r="H288" s="73">
        <v>2.725955E-2</v>
      </c>
      <c r="I288" s="73">
        <f t="shared" si="4"/>
        <v>309.06776453796385</v>
      </c>
    </row>
    <row r="289" spans="1:9" x14ac:dyDescent="0.2">
      <c r="A289" s="73">
        <v>90319</v>
      </c>
      <c r="B289" s="74">
        <v>43098</v>
      </c>
      <c r="C289" s="73" t="s">
        <v>216</v>
      </c>
      <c r="D289" s="73" t="s">
        <v>217</v>
      </c>
      <c r="E289" s="73">
        <v>1053.4000244140625</v>
      </c>
      <c r="F289" s="73">
        <v>1.6628526151180267E-2</v>
      </c>
      <c r="G289" s="73">
        <v>298470</v>
      </c>
      <c r="H289" s="73">
        <v>1.2128949999999999E-2</v>
      </c>
      <c r="I289" s="73">
        <f t="shared" si="4"/>
        <v>314.40830528686524</v>
      </c>
    </row>
    <row r="290" spans="1:9" x14ac:dyDescent="0.2">
      <c r="A290" s="73">
        <v>90319</v>
      </c>
      <c r="B290" s="74">
        <v>43131</v>
      </c>
      <c r="C290" s="73" t="s">
        <v>216</v>
      </c>
      <c r="D290" s="73" t="s">
        <v>217</v>
      </c>
      <c r="E290" s="73">
        <v>1182.219970703125</v>
      </c>
      <c r="F290" s="73">
        <v>0.12228967249393463</v>
      </c>
      <c r="G290" s="73">
        <v>298493</v>
      </c>
      <c r="H290" s="73">
        <v>5.0638450000000002E-2</v>
      </c>
      <c r="I290" s="73">
        <f t="shared" si="4"/>
        <v>352.88438571508789</v>
      </c>
    </row>
    <row r="291" spans="1:9" x14ac:dyDescent="0.2">
      <c r="A291" s="73">
        <v>90319</v>
      </c>
      <c r="B291" s="74">
        <v>43159</v>
      </c>
      <c r="C291" s="73" t="s">
        <v>216</v>
      </c>
      <c r="D291" s="73" t="s">
        <v>217</v>
      </c>
      <c r="E291" s="73">
        <v>1103.9200439453125</v>
      </c>
      <c r="F291" s="73">
        <v>-6.6231265664100647E-2</v>
      </c>
      <c r="G291" s="73">
        <v>298493</v>
      </c>
      <c r="H291" s="73">
        <v>-3.9481330000000002E-2</v>
      </c>
      <c r="I291" s="73">
        <f t="shared" si="4"/>
        <v>329.51240567736818</v>
      </c>
    </row>
    <row r="292" spans="1:9" x14ac:dyDescent="0.2">
      <c r="A292" s="73">
        <v>90319</v>
      </c>
      <c r="B292" s="74">
        <v>43188</v>
      </c>
      <c r="C292" s="73" t="s">
        <v>216</v>
      </c>
      <c r="D292" s="73" t="s">
        <v>217</v>
      </c>
      <c r="E292" s="73">
        <v>1037.1400146484375</v>
      </c>
      <c r="F292" s="73">
        <v>-6.0493536293506622E-2</v>
      </c>
      <c r="G292" s="73">
        <v>298652</v>
      </c>
      <c r="H292" s="73">
        <v>-1.8445340000000001E-2</v>
      </c>
      <c r="I292" s="73">
        <f t="shared" si="4"/>
        <v>309.74393965478515</v>
      </c>
    </row>
    <row r="293" spans="1:9" x14ac:dyDescent="0.2">
      <c r="A293" s="73">
        <v>90319</v>
      </c>
      <c r="B293" s="74">
        <v>43220</v>
      </c>
      <c r="C293" s="73" t="s">
        <v>216</v>
      </c>
      <c r="D293" s="73" t="s">
        <v>217</v>
      </c>
      <c r="E293" s="73">
        <v>1018.5800170898438</v>
      </c>
      <c r="F293" s="73">
        <v>-1.789536327123642E-2</v>
      </c>
      <c r="G293" s="73">
        <v>298656</v>
      </c>
      <c r="H293" s="73">
        <v>4.6918850000000007E-3</v>
      </c>
      <c r="I293" s="73">
        <f t="shared" si="4"/>
        <v>304.2050335839844</v>
      </c>
    </row>
    <row r="294" spans="1:9" x14ac:dyDescent="0.2">
      <c r="A294" s="73">
        <v>90319</v>
      </c>
      <c r="B294" s="74">
        <v>43251</v>
      </c>
      <c r="C294" s="73" t="s">
        <v>216</v>
      </c>
      <c r="D294" s="73" t="s">
        <v>217</v>
      </c>
      <c r="E294" s="73">
        <v>1100</v>
      </c>
      <c r="F294" s="73">
        <v>7.9934790730476379E-2</v>
      </c>
      <c r="G294" s="73">
        <v>298656</v>
      </c>
      <c r="H294" s="73">
        <v>2.6164449999999999E-2</v>
      </c>
      <c r="I294" s="73">
        <f t="shared" si="4"/>
        <v>328.52159999999998</v>
      </c>
    </row>
    <row r="295" spans="1:9" x14ac:dyDescent="0.2">
      <c r="A295" s="73">
        <v>90319</v>
      </c>
      <c r="B295" s="74">
        <v>43280</v>
      </c>
      <c r="C295" s="73" t="s">
        <v>216</v>
      </c>
      <c r="D295" s="73" t="s">
        <v>217</v>
      </c>
      <c r="E295" s="73">
        <v>1129.18994140625</v>
      </c>
      <c r="F295" s="73">
        <v>2.6536310091614723E-2</v>
      </c>
      <c r="G295" s="73">
        <v>298895</v>
      </c>
      <c r="H295" s="73">
        <v>5.365018E-3</v>
      </c>
      <c r="I295" s="73">
        <f t="shared" si="4"/>
        <v>337.5092275366211</v>
      </c>
    </row>
    <row r="296" spans="1:9" x14ac:dyDescent="0.2">
      <c r="A296" s="73">
        <v>90319</v>
      </c>
      <c r="B296" s="74">
        <v>43312</v>
      </c>
      <c r="C296" s="73" t="s">
        <v>216</v>
      </c>
      <c r="D296" s="73" t="s">
        <v>217</v>
      </c>
      <c r="E296" s="73">
        <v>1227.219970703125</v>
      </c>
      <c r="F296" s="73">
        <v>8.6814470589160919E-2</v>
      </c>
      <c r="G296" s="73">
        <v>298914</v>
      </c>
      <c r="H296" s="73">
        <v>3.1603569999999997E-2</v>
      </c>
      <c r="I296" s="73">
        <f t="shared" si="4"/>
        <v>366.83323032275393</v>
      </c>
    </row>
    <row r="297" spans="1:9" x14ac:dyDescent="0.2">
      <c r="A297" s="73">
        <v>90319</v>
      </c>
      <c r="B297" s="74">
        <v>43343</v>
      </c>
      <c r="C297" s="73" t="s">
        <v>216</v>
      </c>
      <c r="D297" s="73" t="s">
        <v>217</v>
      </c>
      <c r="E297" s="73">
        <v>1231.800048828125</v>
      </c>
      <c r="F297" s="73">
        <v>3.7320759147405624E-3</v>
      </c>
      <c r="G297" s="73">
        <v>298914</v>
      </c>
      <c r="H297" s="73">
        <v>3.0233019999999999E-2</v>
      </c>
      <c r="I297" s="73">
        <f t="shared" si="4"/>
        <v>368.20227979541016</v>
      </c>
    </row>
    <row r="298" spans="1:9" x14ac:dyDescent="0.2">
      <c r="A298" s="73">
        <v>90319</v>
      </c>
      <c r="B298" s="74">
        <v>43371</v>
      </c>
      <c r="C298" s="73" t="s">
        <v>216</v>
      </c>
      <c r="D298" s="73" t="s">
        <v>217</v>
      </c>
      <c r="E298" s="73">
        <v>1207.0799560546875</v>
      </c>
      <c r="F298" s="73">
        <v>-2.0068267360329628E-2</v>
      </c>
      <c r="G298" s="73">
        <v>298470</v>
      </c>
      <c r="H298" s="73">
        <v>4.2462880000000003E-4</v>
      </c>
      <c r="I298" s="73">
        <f t="shared" si="4"/>
        <v>360.27715448364256</v>
      </c>
    </row>
    <row r="299" spans="1:9" x14ac:dyDescent="0.2">
      <c r="A299" s="73">
        <v>90319</v>
      </c>
      <c r="B299" s="74">
        <v>43404</v>
      </c>
      <c r="C299" s="73" t="s">
        <v>216</v>
      </c>
      <c r="D299" s="73" t="s">
        <v>217</v>
      </c>
      <c r="E299" s="73">
        <v>1090.5799560546875</v>
      </c>
      <c r="F299" s="73">
        <v>-9.6513904631137848E-2</v>
      </c>
      <c r="G299" s="73">
        <v>298971</v>
      </c>
      <c r="H299" s="73">
        <v>-7.4045410000000006E-2</v>
      </c>
      <c r="I299" s="73">
        <f t="shared" si="4"/>
        <v>326.05178004162599</v>
      </c>
    </row>
    <row r="300" spans="1:9" x14ac:dyDescent="0.2">
      <c r="A300" s="73">
        <v>90319</v>
      </c>
      <c r="B300" s="74">
        <v>43434</v>
      </c>
      <c r="C300" s="73" t="s">
        <v>216</v>
      </c>
      <c r="D300" s="73" t="s">
        <v>217</v>
      </c>
      <c r="E300" s="73">
        <v>1109.6500244140625</v>
      </c>
      <c r="F300" s="73">
        <v>1.7486171796917915E-2</v>
      </c>
      <c r="G300" s="73">
        <v>298971</v>
      </c>
      <c r="H300" s="73">
        <v>1.8512150000000002E-2</v>
      </c>
      <c r="I300" s="73">
        <f t="shared" si="4"/>
        <v>331.75317744909665</v>
      </c>
    </row>
    <row r="301" spans="1:9" x14ac:dyDescent="0.2">
      <c r="A301" s="73">
        <v>90319</v>
      </c>
      <c r="B301" s="74">
        <v>43465</v>
      </c>
      <c r="C301" s="73" t="s">
        <v>216</v>
      </c>
      <c r="D301" s="73" t="s">
        <v>217</v>
      </c>
      <c r="E301" s="73">
        <v>1044.9599609375</v>
      </c>
      <c r="F301" s="73">
        <v>-5.8297716081142426E-2</v>
      </c>
      <c r="G301" s="73">
        <v>299242</v>
      </c>
      <c r="H301" s="73">
        <v>-8.9890029999999996E-2</v>
      </c>
      <c r="I301" s="73">
        <f t="shared" si="4"/>
        <v>312.69590863085938</v>
      </c>
    </row>
    <row r="302" spans="1:9" x14ac:dyDescent="0.2">
      <c r="A302" s="73">
        <v>90319</v>
      </c>
      <c r="B302" s="74">
        <v>43496</v>
      </c>
      <c r="C302" s="73" t="s">
        <v>216</v>
      </c>
      <c r="D302" s="73" t="s">
        <v>217</v>
      </c>
      <c r="E302" s="73">
        <v>1125.8900146484375</v>
      </c>
      <c r="F302" s="73">
        <v>7.7447995543479919E-2</v>
      </c>
      <c r="G302" s="73">
        <v>299360</v>
      </c>
      <c r="H302" s="73">
        <v>8.8293910000000003E-2</v>
      </c>
      <c r="I302" s="73">
        <f t="shared" si="4"/>
        <v>337.04643478515624</v>
      </c>
    </row>
    <row r="303" spans="1:9" x14ac:dyDescent="0.2">
      <c r="A303" s="73">
        <v>90319</v>
      </c>
      <c r="B303" s="74">
        <v>43524</v>
      </c>
      <c r="C303" s="73" t="s">
        <v>216</v>
      </c>
      <c r="D303" s="73" t="s">
        <v>217</v>
      </c>
      <c r="E303" s="73">
        <v>1126.550048828125</v>
      </c>
      <c r="F303" s="73">
        <v>5.8623327640816569E-4</v>
      </c>
      <c r="G303" s="73">
        <v>299360</v>
      </c>
      <c r="H303" s="73">
        <v>3.2724210000000004E-2</v>
      </c>
      <c r="I303" s="73">
        <f t="shared" si="4"/>
        <v>337.24402261718751</v>
      </c>
    </row>
    <row r="304" spans="1:9" x14ac:dyDescent="0.2">
      <c r="A304" s="73">
        <v>90319</v>
      </c>
      <c r="B304" s="74">
        <v>43553</v>
      </c>
      <c r="C304" s="73" t="s">
        <v>216</v>
      </c>
      <c r="D304" s="73" t="s">
        <v>217</v>
      </c>
      <c r="E304" s="73">
        <v>1176.8900146484375</v>
      </c>
      <c r="F304" s="73">
        <v>4.4685069471597672E-2</v>
      </c>
      <c r="G304" s="73">
        <v>299444</v>
      </c>
      <c r="H304" s="73">
        <v>1.296229E-2</v>
      </c>
      <c r="I304" s="73">
        <f t="shared" si="4"/>
        <v>352.41265354638671</v>
      </c>
    </row>
    <row r="305" spans="1:9" x14ac:dyDescent="0.2">
      <c r="A305" s="73">
        <v>90319</v>
      </c>
      <c r="B305" s="74">
        <v>43585</v>
      </c>
      <c r="C305" s="73" t="s">
        <v>216</v>
      </c>
      <c r="D305" s="73" t="s">
        <v>217</v>
      </c>
      <c r="E305" s="73">
        <v>1198.9599609375</v>
      </c>
      <c r="F305" s="73">
        <v>1.8752768635749817E-2</v>
      </c>
      <c r="G305" s="73">
        <v>299436</v>
      </c>
      <c r="H305" s="73">
        <v>3.789327E-2</v>
      </c>
      <c r="I305" s="73">
        <f t="shared" si="4"/>
        <v>359.01177486328123</v>
      </c>
    </row>
    <row r="306" spans="1:9" x14ac:dyDescent="0.2">
      <c r="A306" s="73">
        <v>90319</v>
      </c>
      <c r="B306" s="74">
        <v>43616</v>
      </c>
      <c r="C306" s="73" t="s">
        <v>216</v>
      </c>
      <c r="D306" s="73" t="s">
        <v>217</v>
      </c>
      <c r="E306" s="73">
        <v>1106.5</v>
      </c>
      <c r="F306" s="73">
        <v>-7.7116802334785461E-2</v>
      </c>
      <c r="G306" s="73">
        <v>299436</v>
      </c>
      <c r="H306" s="73">
        <v>-6.167856E-2</v>
      </c>
      <c r="I306" s="73">
        <f t="shared" si="4"/>
        <v>331.32593400000002</v>
      </c>
    </row>
    <row r="307" spans="1:9" x14ac:dyDescent="0.2">
      <c r="A307" s="73">
        <v>90319</v>
      </c>
      <c r="B307" s="74">
        <v>43644</v>
      </c>
      <c r="C307" s="73" t="s">
        <v>216</v>
      </c>
      <c r="D307" s="73" t="s">
        <v>217</v>
      </c>
      <c r="E307" s="73">
        <v>1082.800048828125</v>
      </c>
      <c r="F307" s="73">
        <v>-2.1418843418359756E-2</v>
      </c>
      <c r="G307" s="73">
        <v>299520</v>
      </c>
      <c r="H307" s="73">
        <v>6.7278859999999996E-2</v>
      </c>
      <c r="I307" s="73">
        <f t="shared" si="4"/>
        <v>324.32027062499998</v>
      </c>
    </row>
    <row r="308" spans="1:9" x14ac:dyDescent="0.2">
      <c r="A308" s="73">
        <v>90319</v>
      </c>
      <c r="B308" s="74">
        <v>43677</v>
      </c>
      <c r="C308" s="73" t="s">
        <v>216</v>
      </c>
      <c r="D308" s="73" t="s">
        <v>217</v>
      </c>
      <c r="E308" s="73">
        <v>1218.199951171875</v>
      </c>
      <c r="F308" s="73">
        <v>0.12504607439041138</v>
      </c>
      <c r="G308" s="73">
        <v>299532</v>
      </c>
      <c r="H308" s="73">
        <v>1.185431E-2</v>
      </c>
      <c r="I308" s="73">
        <f t="shared" si="4"/>
        <v>364.88986777441409</v>
      </c>
    </row>
    <row r="309" spans="1:9" x14ac:dyDescent="0.2">
      <c r="A309" s="73">
        <v>90319</v>
      </c>
      <c r="B309" s="74">
        <v>43707</v>
      </c>
      <c r="C309" s="73" t="s">
        <v>216</v>
      </c>
      <c r="D309" s="73" t="s">
        <v>217</v>
      </c>
      <c r="E309" s="73">
        <v>1190.530029296875</v>
      </c>
      <c r="F309" s="73">
        <v>-2.2713776677846909E-2</v>
      </c>
      <c r="G309" s="73">
        <v>299532</v>
      </c>
      <c r="H309" s="73">
        <v>-2.0339329999999999E-2</v>
      </c>
      <c r="I309" s="73">
        <f t="shared" si="4"/>
        <v>356.60184073535157</v>
      </c>
    </row>
    <row r="310" spans="1:9" x14ac:dyDescent="0.2">
      <c r="A310" s="73">
        <v>90319</v>
      </c>
      <c r="B310" s="74">
        <v>43738</v>
      </c>
      <c r="C310" s="73" t="s">
        <v>216</v>
      </c>
      <c r="D310" s="73" t="s">
        <v>217</v>
      </c>
      <c r="E310" s="73">
        <v>1221.1400146484375</v>
      </c>
      <c r="F310" s="73">
        <v>2.5711225345730782E-2</v>
      </c>
      <c r="G310" s="73">
        <v>299624</v>
      </c>
      <c r="H310" s="73">
        <v>1.6032970000000001E-2</v>
      </c>
      <c r="I310" s="73">
        <f t="shared" si="4"/>
        <v>365.88285574902346</v>
      </c>
    </row>
    <row r="311" spans="1:9" x14ac:dyDescent="0.2">
      <c r="A311" s="73">
        <v>90319</v>
      </c>
      <c r="B311" s="74">
        <v>43769</v>
      </c>
      <c r="C311" s="73" t="s">
        <v>216</v>
      </c>
      <c r="D311" s="73" t="s">
        <v>217</v>
      </c>
      <c r="E311" s="73">
        <v>1258.800048828125</v>
      </c>
      <c r="F311" s="73">
        <v>3.0840061604976654E-2</v>
      </c>
      <c r="G311" s="73">
        <v>299628</v>
      </c>
      <c r="H311" s="73">
        <v>1.9255939999999999E-2</v>
      </c>
      <c r="I311" s="73">
        <f t="shared" si="4"/>
        <v>377.17174103027344</v>
      </c>
    </row>
    <row r="312" spans="1:9" x14ac:dyDescent="0.2">
      <c r="A312" s="73">
        <v>90319</v>
      </c>
      <c r="B312" s="74">
        <v>43798</v>
      </c>
      <c r="C312" s="73" t="s">
        <v>216</v>
      </c>
      <c r="D312" s="73" t="s">
        <v>217</v>
      </c>
      <c r="E312" s="73">
        <v>1304.0899658203125</v>
      </c>
      <c r="F312" s="73">
        <v>3.5978641360998154E-2</v>
      </c>
      <c r="G312" s="73">
        <v>299628</v>
      </c>
      <c r="H312" s="73">
        <v>3.4996520000000003E-2</v>
      </c>
      <c r="I312" s="73">
        <f t="shared" si="4"/>
        <v>390.74186827880857</v>
      </c>
    </row>
    <row r="313" spans="1:9" x14ac:dyDescent="0.2">
      <c r="A313" s="73">
        <v>90319</v>
      </c>
      <c r="B313" s="74">
        <v>43830</v>
      </c>
      <c r="C313" s="73" t="s">
        <v>216</v>
      </c>
      <c r="D313" s="73" t="s">
        <v>217</v>
      </c>
      <c r="E313" s="73">
        <v>1339.3900146484375</v>
      </c>
      <c r="F313" s="73">
        <v>2.7068721130490303E-2</v>
      </c>
      <c r="G313" s="73">
        <v>299828</v>
      </c>
      <c r="H313" s="73">
        <v>2.8490680000000001E-2</v>
      </c>
      <c r="I313" s="73">
        <f t="shared" si="4"/>
        <v>401.58662931201172</v>
      </c>
    </row>
    <row r="314" spans="1:9" x14ac:dyDescent="0.2">
      <c r="A314" s="73">
        <v>90319</v>
      </c>
      <c r="B314" s="74">
        <v>43861</v>
      </c>
      <c r="C314" s="73" t="s">
        <v>216</v>
      </c>
      <c r="D314" s="73" t="s">
        <v>217</v>
      </c>
      <c r="E314" s="73">
        <v>1432.780029296875</v>
      </c>
      <c r="F314" s="73">
        <v>6.9725781679153442E-2</v>
      </c>
      <c r="G314" s="73">
        <v>299895</v>
      </c>
      <c r="H314" s="73">
        <v>-1.7277760000000001E-3</v>
      </c>
      <c r="I314" s="73">
        <f t="shared" si="4"/>
        <v>429.68356688598635</v>
      </c>
    </row>
    <row r="315" spans="1:9" x14ac:dyDescent="0.2">
      <c r="A315" s="73">
        <v>90319</v>
      </c>
      <c r="B315" s="74">
        <v>43889</v>
      </c>
      <c r="C315" s="73" t="s">
        <v>216</v>
      </c>
      <c r="D315" s="73" t="s">
        <v>217</v>
      </c>
      <c r="E315" s="73">
        <v>1339.25</v>
      </c>
      <c r="F315" s="73">
        <v>-6.5278708934783936E-2</v>
      </c>
      <c r="G315" s="73">
        <v>299895</v>
      </c>
      <c r="H315" s="73">
        <v>-7.7918070000000006E-2</v>
      </c>
      <c r="I315" s="73">
        <f t="shared" si="4"/>
        <v>401.63437875</v>
      </c>
    </row>
    <row r="316" spans="1:9" x14ac:dyDescent="0.2">
      <c r="A316" s="73">
        <v>90319</v>
      </c>
      <c r="B316" s="74">
        <v>43921</v>
      </c>
      <c r="C316" s="73" t="s">
        <v>216</v>
      </c>
      <c r="D316" s="73" t="s">
        <v>217</v>
      </c>
      <c r="E316" s="73">
        <v>1161.949951171875</v>
      </c>
      <c r="F316" s="73">
        <v>-0.13238756358623505</v>
      </c>
      <c r="G316" s="73">
        <v>300047</v>
      </c>
      <c r="H316" s="73">
        <v>-0.14173259999999999</v>
      </c>
      <c r="I316" s="73">
        <f t="shared" si="4"/>
        <v>348.63959699926755</v>
      </c>
    </row>
    <row r="317" spans="1:9" x14ac:dyDescent="0.2">
      <c r="A317" s="73">
        <v>90319</v>
      </c>
      <c r="B317" s="74">
        <v>43951</v>
      </c>
      <c r="C317" s="73" t="s">
        <v>216</v>
      </c>
      <c r="D317" s="73" t="s">
        <v>217</v>
      </c>
      <c r="E317" s="73">
        <v>1346.699951171875</v>
      </c>
      <c r="F317" s="73">
        <v>0.158999964594841</v>
      </c>
      <c r="G317" s="73">
        <v>300050</v>
      </c>
      <c r="H317" s="73">
        <v>0.1296766</v>
      </c>
      <c r="I317" s="73">
        <f t="shared" si="4"/>
        <v>404.07732034912107</v>
      </c>
    </row>
    <row r="318" spans="1:9" x14ac:dyDescent="0.2">
      <c r="A318" s="73">
        <v>90319</v>
      </c>
      <c r="B318" s="74">
        <v>43980</v>
      </c>
      <c r="C318" s="73" t="s">
        <v>216</v>
      </c>
      <c r="D318" s="73" t="s">
        <v>217</v>
      </c>
      <c r="E318" s="73">
        <v>1433.52001953125</v>
      </c>
      <c r="F318" s="73">
        <v>6.4468756318092346E-2</v>
      </c>
      <c r="G318" s="73">
        <v>300050</v>
      </c>
      <c r="H318" s="73">
        <v>5.3738750000000002E-2</v>
      </c>
      <c r="I318" s="73">
        <f t="shared" si="4"/>
        <v>430.12768186035157</v>
      </c>
    </row>
    <row r="319" spans="1:9" x14ac:dyDescent="0.2">
      <c r="A319" s="73">
        <v>90319</v>
      </c>
      <c r="B319" s="74">
        <v>44012</v>
      </c>
      <c r="C319" s="73" t="s">
        <v>216</v>
      </c>
      <c r="D319" s="73" t="s">
        <v>217</v>
      </c>
      <c r="E319" s="73">
        <v>1418.050048828125</v>
      </c>
      <c r="F319" s="73">
        <v>-1.0791596956551075E-2</v>
      </c>
      <c r="G319" s="73">
        <v>300221</v>
      </c>
      <c r="H319" s="73">
        <v>2.5299080000000002E-2</v>
      </c>
      <c r="I319" s="73">
        <f t="shared" si="4"/>
        <v>425.72840370922853</v>
      </c>
    </row>
    <row r="320" spans="1:9" x14ac:dyDescent="0.2">
      <c r="A320" s="73">
        <v>90319</v>
      </c>
      <c r="B320" s="74">
        <v>44043</v>
      </c>
      <c r="C320" s="73" t="s">
        <v>216</v>
      </c>
      <c r="D320" s="73" t="s">
        <v>217</v>
      </c>
      <c r="E320" s="73">
        <v>1487.949951171875</v>
      </c>
      <c r="F320" s="73">
        <v>4.9292974174022675E-2</v>
      </c>
      <c r="G320" s="73">
        <v>300471</v>
      </c>
      <c r="H320" s="73">
        <v>5.5528970000000004E-2</v>
      </c>
      <c r="I320" s="73">
        <f t="shared" si="4"/>
        <v>447.08580977856445</v>
      </c>
    </row>
    <row r="321" spans="1:9" x14ac:dyDescent="0.2">
      <c r="A321" s="73">
        <v>90319</v>
      </c>
      <c r="B321" s="74">
        <v>44074</v>
      </c>
      <c r="C321" s="73" t="s">
        <v>216</v>
      </c>
      <c r="D321" s="73" t="s">
        <v>217</v>
      </c>
      <c r="E321" s="73">
        <v>1629.530029296875</v>
      </c>
      <c r="F321" s="73">
        <v>9.5151104032993317E-2</v>
      </c>
      <c r="G321" s="73">
        <v>300471</v>
      </c>
      <c r="H321" s="73">
        <v>6.844219E-2</v>
      </c>
      <c r="I321" s="73">
        <f t="shared" si="4"/>
        <v>489.62651743286131</v>
      </c>
    </row>
    <row r="322" spans="1:9" x14ac:dyDescent="0.2">
      <c r="A322" s="73">
        <v>90319</v>
      </c>
      <c r="B322" s="74">
        <v>44104</v>
      </c>
      <c r="C322" s="73" t="s">
        <v>216</v>
      </c>
      <c r="D322" s="73" t="s">
        <v>217</v>
      </c>
      <c r="E322" s="73">
        <v>1465.5999755859375</v>
      </c>
      <c r="F322" s="73">
        <v>-0.10059958696365356</v>
      </c>
      <c r="G322" s="73">
        <v>300641</v>
      </c>
      <c r="H322" s="73">
        <v>-3.5055990000000002E-2</v>
      </c>
      <c r="I322" s="73">
        <f t="shared" si="4"/>
        <v>440.61944226013185</v>
      </c>
    </row>
    <row r="323" spans="1:9" x14ac:dyDescent="0.2">
      <c r="A323" s="73">
        <v>90319</v>
      </c>
      <c r="B323" s="74">
        <v>44134</v>
      </c>
      <c r="C323" s="73" t="s">
        <v>216</v>
      </c>
      <c r="D323" s="73" t="s">
        <v>217</v>
      </c>
      <c r="E323" s="73">
        <v>1616.1099853515625</v>
      </c>
      <c r="F323" s="73">
        <v>0.10269515216350555</v>
      </c>
      <c r="G323" s="73">
        <v>300644</v>
      </c>
      <c r="H323" s="73">
        <v>-2.0178270000000002E-2</v>
      </c>
      <c r="I323" s="73">
        <f t="shared" ref="I323:I337" si="5">E323*G323/1000000</f>
        <v>485.87377043603516</v>
      </c>
    </row>
    <row r="324" spans="1:9" x14ac:dyDescent="0.2">
      <c r="A324" s="73">
        <v>90319</v>
      </c>
      <c r="B324" s="74">
        <v>44165</v>
      </c>
      <c r="C324" s="73" t="s">
        <v>216</v>
      </c>
      <c r="D324" s="73" t="s">
        <v>217</v>
      </c>
      <c r="E324" s="73">
        <v>1754.4000244140625</v>
      </c>
      <c r="F324" s="73">
        <v>8.5569694638252258E-2</v>
      </c>
      <c r="G324" s="73">
        <v>300644</v>
      </c>
      <c r="H324" s="73">
        <v>0.12370679999999999</v>
      </c>
      <c r="I324" s="73">
        <f t="shared" si="5"/>
        <v>527.4498409399414</v>
      </c>
    </row>
    <row r="325" spans="1:9" x14ac:dyDescent="0.2">
      <c r="A325" s="73">
        <v>90319</v>
      </c>
      <c r="B325" s="74">
        <v>44196</v>
      </c>
      <c r="C325" s="73" t="s">
        <v>216</v>
      </c>
      <c r="D325" s="73" t="s">
        <v>217</v>
      </c>
      <c r="E325" s="73">
        <v>1752.6400146484375</v>
      </c>
      <c r="F325" s="73">
        <v>-1.0031975107267499E-3</v>
      </c>
      <c r="G325" s="73">
        <v>300730</v>
      </c>
      <c r="H325" s="73">
        <v>4.5048190000000002E-2</v>
      </c>
      <c r="I325" s="73">
        <f t="shared" si="5"/>
        <v>527.07143160522457</v>
      </c>
    </row>
    <row r="326" spans="1:9" x14ac:dyDescent="0.2">
      <c r="A326" s="73">
        <v>90319</v>
      </c>
      <c r="B326" s="74">
        <v>44225</v>
      </c>
      <c r="C326" s="73" t="s">
        <v>216</v>
      </c>
      <c r="D326" s="73" t="s">
        <v>217</v>
      </c>
      <c r="E326" s="73">
        <v>1827.3599853515625</v>
      </c>
      <c r="F326" s="73">
        <v>4.2632810771465302E-2</v>
      </c>
      <c r="G326" s="73">
        <v>300737</v>
      </c>
      <c r="H326" s="73">
        <v>-6.3112759999999998E-4</v>
      </c>
      <c r="I326" s="73">
        <f t="shared" si="5"/>
        <v>549.5547599146729</v>
      </c>
    </row>
    <row r="327" spans="1:9" x14ac:dyDescent="0.2">
      <c r="A327" s="73">
        <v>90319</v>
      </c>
      <c r="B327" s="74">
        <v>44253</v>
      </c>
      <c r="C327" s="73" t="s">
        <v>216</v>
      </c>
      <c r="D327" s="73" t="s">
        <v>217</v>
      </c>
      <c r="E327" s="73">
        <v>2021.9100341796875</v>
      </c>
      <c r="F327" s="73">
        <v>0.10646509379148483</v>
      </c>
      <c r="G327" s="73">
        <v>300737</v>
      </c>
      <c r="H327" s="73">
        <v>2.9196240000000002E-2</v>
      </c>
      <c r="I327" s="73">
        <f t="shared" si="5"/>
        <v>608.06315794909665</v>
      </c>
    </row>
    <row r="328" spans="1:9" x14ac:dyDescent="0.2">
      <c r="A328" s="73">
        <v>90319</v>
      </c>
      <c r="B328" s="74">
        <v>44286</v>
      </c>
      <c r="C328" s="73" t="s">
        <v>216</v>
      </c>
      <c r="D328" s="73" t="s">
        <v>217</v>
      </c>
      <c r="E328" s="73">
        <v>2062.52001953125</v>
      </c>
      <c r="F328" s="73">
        <v>2.0084962248802185E-2</v>
      </c>
      <c r="G328" s="73">
        <v>300747</v>
      </c>
      <c r="H328" s="73">
        <v>3.0573309999999999E-2</v>
      </c>
      <c r="I328" s="73">
        <f t="shared" si="5"/>
        <v>620.29670831396481</v>
      </c>
    </row>
    <row r="329" spans="1:9" x14ac:dyDescent="0.2">
      <c r="A329" s="73">
        <v>90319</v>
      </c>
      <c r="B329" s="74">
        <v>44316</v>
      </c>
      <c r="C329" s="73" t="s">
        <v>216</v>
      </c>
      <c r="D329" s="73" t="s">
        <v>217</v>
      </c>
      <c r="E329" s="73">
        <v>2353.5</v>
      </c>
      <c r="F329" s="73">
        <v>0.14107982814311981</v>
      </c>
      <c r="G329" s="73">
        <v>300747</v>
      </c>
      <c r="H329" s="73">
        <v>4.8191879999999999E-2</v>
      </c>
      <c r="I329" s="73">
        <f t="shared" si="5"/>
        <v>707.8080645</v>
      </c>
    </row>
    <row r="330" spans="1:9" x14ac:dyDescent="0.2">
      <c r="A330" s="73">
        <v>90319</v>
      </c>
      <c r="B330" s="74">
        <v>44344</v>
      </c>
      <c r="C330" s="73" t="s">
        <v>216</v>
      </c>
      <c r="D330" s="73" t="s">
        <v>217</v>
      </c>
      <c r="E330" s="73">
        <v>2356.85009765625</v>
      </c>
      <c r="F330" s="73">
        <v>1.4234534464776516E-3</v>
      </c>
      <c r="G330" s="73">
        <v>300747</v>
      </c>
      <c r="H330" s="73">
        <v>7.0916690000000001E-3</v>
      </c>
      <c r="I330" s="73">
        <f t="shared" si="5"/>
        <v>708.81559631982418</v>
      </c>
    </row>
    <row r="331" spans="1:9" x14ac:dyDescent="0.2">
      <c r="A331" s="73">
        <v>90319</v>
      </c>
      <c r="B331" s="74">
        <v>44377</v>
      </c>
      <c r="C331" s="73" t="s">
        <v>216</v>
      </c>
      <c r="D331" s="73" t="s">
        <v>217</v>
      </c>
      <c r="E331" s="73">
        <v>2441.7900390625</v>
      </c>
      <c r="F331" s="73">
        <v>3.6039602011442184E-2</v>
      </c>
      <c r="G331" s="73">
        <v>301040</v>
      </c>
      <c r="H331" s="73">
        <v>2.34218E-2</v>
      </c>
      <c r="I331" s="73">
        <f t="shared" si="5"/>
        <v>735.07647335937497</v>
      </c>
    </row>
    <row r="332" spans="1:9" x14ac:dyDescent="0.2">
      <c r="A332" s="73">
        <v>90319</v>
      </c>
      <c r="B332" s="74">
        <v>44407</v>
      </c>
      <c r="C332" s="73" t="s">
        <v>216</v>
      </c>
      <c r="D332" s="73" t="s">
        <v>217</v>
      </c>
      <c r="E332" s="73">
        <v>2694.530029296875</v>
      </c>
      <c r="F332" s="73">
        <v>0.10350602865219116</v>
      </c>
      <c r="G332" s="73">
        <v>301085</v>
      </c>
      <c r="H332" s="73">
        <v>1.1827520000000001E-2</v>
      </c>
      <c r="I332" s="73">
        <f t="shared" si="5"/>
        <v>811.28257387084966</v>
      </c>
    </row>
    <row r="333" spans="1:9" x14ac:dyDescent="0.2">
      <c r="A333" s="73">
        <v>90319</v>
      </c>
      <c r="B333" s="74">
        <v>44439</v>
      </c>
      <c r="C333" s="73" t="s">
        <v>216</v>
      </c>
      <c r="D333" s="73" t="s">
        <v>217</v>
      </c>
      <c r="E333" s="73">
        <v>2893.949951171875</v>
      </c>
      <c r="F333" s="73">
        <v>7.4009165167808533E-2</v>
      </c>
      <c r="G333" s="73">
        <v>301085</v>
      </c>
      <c r="H333" s="73">
        <v>2.71466E-2</v>
      </c>
      <c r="I333" s="73">
        <f t="shared" si="5"/>
        <v>871.32492104858397</v>
      </c>
    </row>
    <row r="334" spans="1:9" x14ac:dyDescent="0.2">
      <c r="A334" s="73">
        <v>90319</v>
      </c>
      <c r="B334" s="74">
        <v>44469</v>
      </c>
      <c r="C334" s="73" t="s">
        <v>216</v>
      </c>
      <c r="D334" s="73" t="s">
        <v>217</v>
      </c>
      <c r="E334" s="73">
        <v>2673.52001953125</v>
      </c>
      <c r="F334" s="73">
        <v>-7.6169230043888092E-2</v>
      </c>
      <c r="G334" s="73">
        <v>300801</v>
      </c>
      <c r="H334" s="73">
        <v>-4.2243500000000003E-2</v>
      </c>
      <c r="I334" s="73">
        <f t="shared" si="5"/>
        <v>804.19749539501959</v>
      </c>
    </row>
    <row r="335" spans="1:9" x14ac:dyDescent="0.2">
      <c r="A335" s="73">
        <v>90319</v>
      </c>
      <c r="B335" s="74">
        <v>44498</v>
      </c>
      <c r="C335" s="73" t="s">
        <v>216</v>
      </c>
      <c r="D335" s="73" t="s">
        <v>217</v>
      </c>
      <c r="E335" s="73">
        <v>2960.919921875</v>
      </c>
      <c r="F335" s="73">
        <v>0.10749869048595428</v>
      </c>
      <c r="G335" s="73">
        <v>300810</v>
      </c>
      <c r="H335" s="73">
        <v>6.4656530000000004E-2</v>
      </c>
      <c r="I335" s="73">
        <f t="shared" si="5"/>
        <v>890.67432169921869</v>
      </c>
    </row>
    <row r="336" spans="1:9" x14ac:dyDescent="0.2">
      <c r="A336" s="73">
        <v>90319</v>
      </c>
      <c r="B336" s="74">
        <v>44530</v>
      </c>
      <c r="C336" s="73" t="s">
        <v>216</v>
      </c>
      <c r="D336" s="73" t="s">
        <v>217</v>
      </c>
      <c r="E336" s="73">
        <v>2837.949951171875</v>
      </c>
      <c r="F336" s="73">
        <v>-4.1531000286340714E-2</v>
      </c>
      <c r="G336" s="73">
        <v>300810</v>
      </c>
      <c r="H336" s="73">
        <v>-1.8346919999999999E-2</v>
      </c>
      <c r="I336" s="73">
        <f t="shared" si="5"/>
        <v>853.68372481201175</v>
      </c>
    </row>
    <row r="337" spans="1:9" x14ac:dyDescent="0.2">
      <c r="A337" s="73">
        <v>90319</v>
      </c>
      <c r="B337" s="74">
        <v>44561</v>
      </c>
      <c r="C337" s="73" t="s">
        <v>216</v>
      </c>
      <c r="D337" s="73" t="s">
        <v>217</v>
      </c>
      <c r="E337" s="73">
        <v>2897.0400390625</v>
      </c>
      <c r="F337" s="73">
        <v>2.0821398124098778E-2</v>
      </c>
      <c r="G337" s="73">
        <v>300737</v>
      </c>
      <c r="H337" s="73">
        <v>3.334492E-2</v>
      </c>
      <c r="I337" s="73">
        <f t="shared" si="5"/>
        <v>871.24713022753906</v>
      </c>
    </row>
  </sheetDat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7B4B9-C700-4E92-ADD3-D493B3DCCBAE}">
  <dimension ref="B4:W25"/>
  <sheetViews>
    <sheetView workbookViewId="0"/>
  </sheetViews>
  <sheetFormatPr baseColWidth="10" defaultColWidth="8.83203125" defaultRowHeight="13" x14ac:dyDescent="0.15"/>
  <sheetData>
    <row r="4" spans="2:23" x14ac:dyDescent="0.15">
      <c r="J4" t="s">
        <v>179</v>
      </c>
      <c r="O4" t="s">
        <v>180</v>
      </c>
    </row>
    <row r="5" spans="2:23" x14ac:dyDescent="0.15">
      <c r="B5" t="s">
        <v>181</v>
      </c>
      <c r="C5" t="s">
        <v>170</v>
      </c>
      <c r="D5" t="s">
        <v>182</v>
      </c>
      <c r="E5" t="s">
        <v>183</v>
      </c>
      <c r="F5" t="s">
        <v>184</v>
      </c>
      <c r="G5" t="s">
        <v>185</v>
      </c>
      <c r="H5" t="s">
        <v>186</v>
      </c>
      <c r="J5" t="s">
        <v>187</v>
      </c>
      <c r="K5" t="s">
        <v>188</v>
      </c>
      <c r="L5" t="s">
        <v>63</v>
      </c>
      <c r="M5" t="s">
        <v>189</v>
      </c>
    </row>
    <row r="6" spans="2:23" x14ac:dyDescent="0.15">
      <c r="B6">
        <v>2015</v>
      </c>
      <c r="C6" t="s">
        <v>190</v>
      </c>
      <c r="D6">
        <v>233715</v>
      </c>
      <c r="E6">
        <v>129589</v>
      </c>
      <c r="F6">
        <v>81730</v>
      </c>
      <c r="G6">
        <v>71230</v>
      </c>
      <c r="H6">
        <v>53394</v>
      </c>
      <c r="J6" s="11">
        <f>($D6-E6)/$D6</f>
        <v>0.44552553323492289</v>
      </c>
      <c r="K6" s="11">
        <f>F6/$D6</f>
        <v>0.34969942023404577</v>
      </c>
      <c r="L6" s="11">
        <f t="shared" ref="L6:M6" si="0">G6/$D6</f>
        <v>0.30477290717326661</v>
      </c>
      <c r="M6" s="11">
        <f t="shared" si="0"/>
        <v>0.22845773698735639</v>
      </c>
      <c r="W6" t="s">
        <v>191</v>
      </c>
    </row>
    <row r="7" spans="2:23" x14ac:dyDescent="0.15">
      <c r="B7">
        <v>2016</v>
      </c>
      <c r="C7" t="s">
        <v>190</v>
      </c>
      <c r="D7">
        <v>215091</v>
      </c>
      <c r="E7">
        <v>121576</v>
      </c>
      <c r="F7">
        <v>69276</v>
      </c>
      <c r="G7">
        <v>59476</v>
      </c>
      <c r="H7">
        <v>45687</v>
      </c>
      <c r="J7" s="11">
        <f t="shared" ref="J7:J25" si="1">($D7-E7)/$D7</f>
        <v>0.43476946966632729</v>
      </c>
      <c r="K7" s="11">
        <f t="shared" ref="K7:K25" si="2">F7/$D7</f>
        <v>0.32207763225797453</v>
      </c>
      <c r="L7" s="11">
        <f t="shared" ref="L7:L25" si="3">G7/$D7</f>
        <v>0.27651552133748042</v>
      </c>
      <c r="M7" s="11">
        <f t="shared" ref="M7:M25" si="4">H7/$D7</f>
        <v>0.21240777159434843</v>
      </c>
      <c r="W7" t="s">
        <v>192</v>
      </c>
    </row>
    <row r="8" spans="2:23" x14ac:dyDescent="0.15">
      <c r="B8">
        <v>2017</v>
      </c>
      <c r="C8" t="s">
        <v>190</v>
      </c>
      <c r="D8">
        <v>229234</v>
      </c>
      <c r="E8">
        <v>131648</v>
      </c>
      <c r="F8">
        <v>70744</v>
      </c>
      <c r="G8">
        <v>61344</v>
      </c>
      <c r="H8">
        <v>48351</v>
      </c>
      <c r="J8" s="11">
        <f t="shared" si="1"/>
        <v>0.42570473838959316</v>
      </c>
      <c r="K8" s="11">
        <f t="shared" si="2"/>
        <v>0.30861041555790153</v>
      </c>
      <c r="L8" s="11">
        <f t="shared" si="3"/>
        <v>0.26760428208729942</v>
      </c>
      <c r="M8" s="11">
        <f t="shared" si="4"/>
        <v>0.21092420845075338</v>
      </c>
      <c r="W8" t="s">
        <v>193</v>
      </c>
    </row>
    <row r="9" spans="2:23" x14ac:dyDescent="0.15">
      <c r="B9">
        <v>2015</v>
      </c>
      <c r="C9" t="s">
        <v>194</v>
      </c>
      <c r="D9">
        <v>81741</v>
      </c>
      <c r="E9">
        <v>36966</v>
      </c>
      <c r="F9">
        <v>19423</v>
      </c>
      <c r="G9">
        <v>15568</v>
      </c>
      <c r="H9">
        <v>13364</v>
      </c>
      <c r="J9" s="11">
        <f t="shared" si="1"/>
        <v>0.54776672661210413</v>
      </c>
      <c r="K9" s="11">
        <f t="shared" si="2"/>
        <v>0.23761637366804908</v>
      </c>
      <c r="L9" s="11">
        <f t="shared" si="3"/>
        <v>0.19045521831149606</v>
      </c>
      <c r="M9" s="11">
        <f t="shared" si="4"/>
        <v>0.16349200523605045</v>
      </c>
    </row>
    <row r="10" spans="2:23" x14ac:dyDescent="0.15">
      <c r="B10">
        <v>2016</v>
      </c>
      <c r="C10" t="s">
        <v>194</v>
      </c>
      <c r="D10">
        <v>79920</v>
      </c>
      <c r="E10">
        <v>37171</v>
      </c>
      <c r="F10">
        <v>16389</v>
      </c>
      <c r="G10">
        <v>12008</v>
      </c>
      <c r="H10">
        <v>11881</v>
      </c>
      <c r="J10" s="11">
        <f t="shared" si="1"/>
        <v>0.53489739739739739</v>
      </c>
      <c r="K10" s="11">
        <f t="shared" si="2"/>
        <v>0.20506756756756755</v>
      </c>
      <c r="L10" s="11">
        <f t="shared" si="3"/>
        <v>0.15025025025025024</v>
      </c>
      <c r="M10" s="11">
        <f t="shared" si="4"/>
        <v>0.14866116116116115</v>
      </c>
    </row>
    <row r="11" spans="2:23" x14ac:dyDescent="0.15">
      <c r="B11">
        <v>2017</v>
      </c>
      <c r="C11" t="s">
        <v>194</v>
      </c>
      <c r="D11">
        <v>79139</v>
      </c>
      <c r="E11">
        <v>38209</v>
      </c>
      <c r="F11">
        <v>15454</v>
      </c>
      <c r="G11">
        <v>10913</v>
      </c>
      <c r="H11">
        <v>5758</v>
      </c>
      <c r="J11" s="11">
        <f t="shared" si="1"/>
        <v>0.51719127105472651</v>
      </c>
      <c r="K11" s="11">
        <f t="shared" si="2"/>
        <v>0.1952766651082273</v>
      </c>
      <c r="L11" s="11">
        <f t="shared" si="3"/>
        <v>0.13789661228976863</v>
      </c>
      <c r="M11" s="11">
        <f t="shared" si="4"/>
        <v>7.275805860574433E-2</v>
      </c>
    </row>
    <row r="12" spans="2:23" x14ac:dyDescent="0.15">
      <c r="B12">
        <v>2015</v>
      </c>
      <c r="C12" t="s">
        <v>177</v>
      </c>
      <c r="D12">
        <v>93580</v>
      </c>
      <c r="E12">
        <v>27638</v>
      </c>
      <c r="F12">
        <v>33572</v>
      </c>
      <c r="G12">
        <v>28172</v>
      </c>
      <c r="H12">
        <v>12193</v>
      </c>
      <c r="J12" s="11">
        <f t="shared" si="1"/>
        <v>0.70465911519555458</v>
      </c>
      <c r="K12" s="11">
        <f t="shared" si="2"/>
        <v>0.35875187005770465</v>
      </c>
      <c r="L12" s="11">
        <f t="shared" si="3"/>
        <v>0.30104723231459712</v>
      </c>
      <c r="M12" s="11">
        <f t="shared" si="4"/>
        <v>0.13029493481513144</v>
      </c>
    </row>
    <row r="13" spans="2:23" x14ac:dyDescent="0.15">
      <c r="B13">
        <v>2016</v>
      </c>
      <c r="C13" t="s">
        <v>177</v>
      </c>
      <c r="D13">
        <v>85320</v>
      </c>
      <c r="E13">
        <v>26902</v>
      </c>
      <c r="F13">
        <v>27170</v>
      </c>
      <c r="G13">
        <v>21292</v>
      </c>
      <c r="H13">
        <v>16798</v>
      </c>
      <c r="J13" s="11">
        <f t="shared" si="1"/>
        <v>0.68469292076887012</v>
      </c>
      <c r="K13" s="11">
        <f t="shared" si="2"/>
        <v>0.3184481950304735</v>
      </c>
      <c r="L13" s="11">
        <f t="shared" si="3"/>
        <v>0.24955461790904829</v>
      </c>
      <c r="M13" s="11">
        <f t="shared" si="4"/>
        <v>0.19688232536333802</v>
      </c>
    </row>
    <row r="14" spans="2:23" x14ac:dyDescent="0.15">
      <c r="B14">
        <v>2017</v>
      </c>
      <c r="C14" t="s">
        <v>177</v>
      </c>
      <c r="D14">
        <v>89950</v>
      </c>
      <c r="E14">
        <v>26461</v>
      </c>
      <c r="F14">
        <v>30432</v>
      </c>
      <c r="G14">
        <v>22632</v>
      </c>
      <c r="H14">
        <v>21204</v>
      </c>
      <c r="J14" s="11">
        <f t="shared" si="1"/>
        <v>0.70582545858810453</v>
      </c>
      <c r="K14" s="11">
        <f t="shared" si="2"/>
        <v>0.33832128960533631</v>
      </c>
      <c r="L14" s="11">
        <f t="shared" si="3"/>
        <v>0.25160644802668147</v>
      </c>
      <c r="M14" s="11">
        <f t="shared" si="4"/>
        <v>0.23573096164535853</v>
      </c>
    </row>
    <row r="15" spans="2:23" x14ac:dyDescent="0.15">
      <c r="B15">
        <v>2018</v>
      </c>
      <c r="C15" t="s">
        <v>177</v>
      </c>
      <c r="D15">
        <v>110360</v>
      </c>
      <c r="E15">
        <v>28453</v>
      </c>
      <c r="F15">
        <v>44958</v>
      </c>
      <c r="G15">
        <v>35058</v>
      </c>
      <c r="H15">
        <v>16571</v>
      </c>
      <c r="J15" s="11">
        <f t="shared" si="1"/>
        <v>0.74218013773106195</v>
      </c>
      <c r="K15" s="11">
        <f t="shared" si="2"/>
        <v>0.40737586081913735</v>
      </c>
      <c r="L15" s="11">
        <f t="shared" si="3"/>
        <v>0.31766944545125048</v>
      </c>
      <c r="M15" s="11">
        <f t="shared" si="4"/>
        <v>0.15015404131931859</v>
      </c>
    </row>
    <row r="16" spans="2:23" x14ac:dyDescent="0.15">
      <c r="B16">
        <v>2014</v>
      </c>
      <c r="C16" t="s">
        <v>195</v>
      </c>
      <c r="D16">
        <v>38226</v>
      </c>
      <c r="E16">
        <v>6820</v>
      </c>
      <c r="F16">
        <v>17070</v>
      </c>
      <c r="G16">
        <v>14209</v>
      </c>
      <c r="H16">
        <v>9938</v>
      </c>
      <c r="J16" s="11">
        <f t="shared" si="1"/>
        <v>0.82158740124522578</v>
      </c>
      <c r="K16" s="11">
        <f t="shared" si="2"/>
        <v>0.44655470098885575</v>
      </c>
      <c r="L16" s="11">
        <f t="shared" si="3"/>
        <v>0.37171035420917697</v>
      </c>
      <c r="M16" s="11">
        <f t="shared" si="4"/>
        <v>0.25998011824412703</v>
      </c>
    </row>
    <row r="17" spans="2:13" x14ac:dyDescent="0.15">
      <c r="B17">
        <v>2015</v>
      </c>
      <c r="C17" t="s">
        <v>195</v>
      </c>
      <c r="D17">
        <v>37047</v>
      </c>
      <c r="E17">
        <v>6608</v>
      </c>
      <c r="F17">
        <v>15555</v>
      </c>
      <c r="G17">
        <v>13046</v>
      </c>
      <c r="H17">
        <v>8901</v>
      </c>
      <c r="J17" s="11">
        <f t="shared" si="1"/>
        <v>0.82163198099711177</v>
      </c>
      <c r="K17" s="11">
        <f t="shared" si="2"/>
        <v>0.41987205441736175</v>
      </c>
      <c r="L17" s="11">
        <f t="shared" si="3"/>
        <v>0.35214727238372878</v>
      </c>
      <c r="M17" s="11">
        <f t="shared" si="4"/>
        <v>0.24026236942262533</v>
      </c>
    </row>
    <row r="18" spans="2:13" x14ac:dyDescent="0.15">
      <c r="B18">
        <v>2016</v>
      </c>
      <c r="C18" t="s">
        <v>195</v>
      </c>
      <c r="D18">
        <v>37728</v>
      </c>
      <c r="E18">
        <v>6469</v>
      </c>
      <c r="F18">
        <v>15618</v>
      </c>
      <c r="G18">
        <v>13167</v>
      </c>
      <c r="H18">
        <v>9335</v>
      </c>
      <c r="J18" s="11">
        <f t="shared" si="1"/>
        <v>0.82853583545377441</v>
      </c>
      <c r="K18" s="11">
        <f t="shared" si="2"/>
        <v>0.41396310432569977</v>
      </c>
      <c r="L18" s="11">
        <f t="shared" si="3"/>
        <v>0.34899809160305345</v>
      </c>
      <c r="M18" s="11">
        <f t="shared" si="4"/>
        <v>0.24742896522476676</v>
      </c>
    </row>
    <row r="19" spans="2:13" x14ac:dyDescent="0.15">
      <c r="B19">
        <v>2017</v>
      </c>
      <c r="C19" t="s">
        <v>195</v>
      </c>
      <c r="D19">
        <v>39831</v>
      </c>
      <c r="E19">
        <v>6916</v>
      </c>
      <c r="F19">
        <v>17052</v>
      </c>
      <c r="G19">
        <v>14267</v>
      </c>
      <c r="H19">
        <v>3825</v>
      </c>
      <c r="J19" s="11">
        <f t="shared" si="1"/>
        <v>0.82636639803168388</v>
      </c>
      <c r="K19" s="11">
        <f t="shared" si="2"/>
        <v>0.42810875950892519</v>
      </c>
      <c r="L19" s="11">
        <f t="shared" si="3"/>
        <v>0.35818834576083952</v>
      </c>
      <c r="M19" s="11">
        <f t="shared" si="4"/>
        <v>9.6030729833546741E-2</v>
      </c>
    </row>
    <row r="20" spans="2:13" x14ac:dyDescent="0.15">
      <c r="B20">
        <v>2015</v>
      </c>
      <c r="C20" t="s">
        <v>196</v>
      </c>
      <c r="D20">
        <v>107006</v>
      </c>
      <c r="E20">
        <v>66751</v>
      </c>
      <c r="F20">
        <v>7304</v>
      </c>
      <c r="G20">
        <v>2176</v>
      </c>
      <c r="H20">
        <v>596</v>
      </c>
      <c r="J20" s="11">
        <f t="shared" si="1"/>
        <v>0.3761938582883203</v>
      </c>
      <c r="K20" s="11">
        <f t="shared" si="2"/>
        <v>6.825785469973647E-2</v>
      </c>
      <c r="L20" s="11">
        <f t="shared" si="3"/>
        <v>2.0335308300469132E-2</v>
      </c>
      <c r="M20" s="11">
        <f t="shared" si="4"/>
        <v>5.5697811337681999E-3</v>
      </c>
    </row>
    <row r="21" spans="2:13" x14ac:dyDescent="0.15">
      <c r="B21">
        <v>2016</v>
      </c>
      <c r="C21" t="s">
        <v>196</v>
      </c>
      <c r="D21">
        <v>135987</v>
      </c>
      <c r="E21">
        <v>81865</v>
      </c>
      <c r="F21">
        <v>10753</v>
      </c>
      <c r="G21">
        <v>4066</v>
      </c>
      <c r="H21">
        <v>2371</v>
      </c>
      <c r="J21" s="11">
        <f t="shared" si="1"/>
        <v>0.39799392588997479</v>
      </c>
      <c r="K21" s="11">
        <f t="shared" si="2"/>
        <v>7.9073734989373978E-2</v>
      </c>
      <c r="L21" s="11">
        <f t="shared" si="3"/>
        <v>2.989991690382169E-2</v>
      </c>
      <c r="M21" s="11">
        <f t="shared" si="4"/>
        <v>1.7435490157147373E-2</v>
      </c>
    </row>
    <row r="22" spans="2:13" x14ac:dyDescent="0.15">
      <c r="B22">
        <v>2017</v>
      </c>
      <c r="C22" t="s">
        <v>196</v>
      </c>
      <c r="D22">
        <v>177866</v>
      </c>
      <c r="E22">
        <v>103134</v>
      </c>
      <c r="F22">
        <v>13120</v>
      </c>
      <c r="G22">
        <v>3954</v>
      </c>
      <c r="H22">
        <v>3033</v>
      </c>
      <c r="J22" s="11">
        <f t="shared" si="1"/>
        <v>0.4201589960981863</v>
      </c>
      <c r="K22" s="11">
        <f t="shared" si="2"/>
        <v>7.3763394915273298E-2</v>
      </c>
      <c r="L22" s="11">
        <f t="shared" si="3"/>
        <v>2.2230218254191358E-2</v>
      </c>
      <c r="M22" s="11">
        <f t="shared" si="4"/>
        <v>1.7052162864178651E-2</v>
      </c>
    </row>
    <row r="23" spans="2:13" x14ac:dyDescent="0.15">
      <c r="B23">
        <v>2015</v>
      </c>
      <c r="C23" t="s">
        <v>197</v>
      </c>
      <c r="D23">
        <v>8592</v>
      </c>
      <c r="E23">
        <v>1132</v>
      </c>
      <c r="F23">
        <v>2939</v>
      </c>
      <c r="G23">
        <v>2259</v>
      </c>
      <c r="H23">
        <v>1947</v>
      </c>
      <c r="J23" s="11">
        <f t="shared" si="1"/>
        <v>0.86824953445065178</v>
      </c>
      <c r="K23" s="11">
        <f t="shared" si="2"/>
        <v>0.34206238361266295</v>
      </c>
      <c r="L23" s="11">
        <f t="shared" si="3"/>
        <v>0.26291899441340782</v>
      </c>
      <c r="M23" s="11">
        <f t="shared" si="4"/>
        <v>0.22660614525139663</v>
      </c>
    </row>
    <row r="24" spans="2:13" x14ac:dyDescent="0.15">
      <c r="B24">
        <v>2016</v>
      </c>
      <c r="C24" t="s">
        <v>197</v>
      </c>
      <c r="D24">
        <v>8979</v>
      </c>
      <c r="E24">
        <v>1380</v>
      </c>
      <c r="F24">
        <v>2986</v>
      </c>
      <c r="G24">
        <v>2325</v>
      </c>
      <c r="H24">
        <v>7285</v>
      </c>
      <c r="J24" s="11">
        <f t="shared" si="1"/>
        <v>0.84630805212161708</v>
      </c>
      <c r="K24" s="11">
        <f t="shared" si="2"/>
        <v>0.33255373649626907</v>
      </c>
      <c r="L24" s="11">
        <f t="shared" si="3"/>
        <v>0.25893752088205813</v>
      </c>
      <c r="M24" s="11">
        <f t="shared" si="4"/>
        <v>0.81133756543044877</v>
      </c>
    </row>
    <row r="25" spans="2:13" x14ac:dyDescent="0.15">
      <c r="B25">
        <v>2017</v>
      </c>
      <c r="C25" t="s">
        <v>197</v>
      </c>
      <c r="D25">
        <v>9567</v>
      </c>
      <c r="E25">
        <v>1584</v>
      </c>
      <c r="F25">
        <v>2941</v>
      </c>
      <c r="G25">
        <v>2265</v>
      </c>
      <c r="H25">
        <v>-1012</v>
      </c>
      <c r="J25" s="11">
        <f t="shared" si="1"/>
        <v>0.83443085606773282</v>
      </c>
      <c r="K25" s="11">
        <f t="shared" si="2"/>
        <v>0.30741089160656421</v>
      </c>
      <c r="L25" s="11">
        <f t="shared" si="3"/>
        <v>0.23675133270617749</v>
      </c>
      <c r="M25" s="11">
        <f t="shared" si="4"/>
        <v>-0.1057802864011707</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666E9-8520-4980-9951-79740BC6BAEE}">
  <dimension ref="C2:AC491"/>
  <sheetViews>
    <sheetView workbookViewId="0"/>
  </sheetViews>
  <sheetFormatPr baseColWidth="10" defaultColWidth="8.83203125" defaultRowHeight="13" x14ac:dyDescent="0.15"/>
  <cols>
    <col min="1" max="1" width="2.6640625" customWidth="1"/>
    <col min="2" max="2" width="8.6640625" bestFit="1" customWidth="1"/>
    <col min="3" max="3" width="36.6640625" bestFit="1" customWidth="1"/>
    <col min="4" max="4" width="10.83203125" bestFit="1" customWidth="1"/>
    <col min="5" max="5" width="9.33203125" bestFit="1" customWidth="1"/>
    <col min="6" max="19" width="8.6640625" customWidth="1"/>
    <col min="20" max="20" width="10.83203125" bestFit="1" customWidth="1"/>
    <col min="21" max="21" width="12.1640625" bestFit="1" customWidth="1"/>
    <col min="22" max="22" width="36.6640625" bestFit="1" customWidth="1"/>
    <col min="23" max="23" width="8.6640625" bestFit="1" customWidth="1"/>
    <col min="24" max="24" width="21" bestFit="1" customWidth="1"/>
    <col min="25" max="25" width="9.33203125" bestFit="1" customWidth="1"/>
    <col min="26" max="26" width="17" bestFit="1" customWidth="1"/>
    <col min="27" max="27" width="22" bestFit="1" customWidth="1"/>
    <col min="28" max="28" width="32" bestFit="1" customWidth="1"/>
    <col min="29" max="29" width="24.5" bestFit="1" customWidth="1"/>
  </cols>
  <sheetData>
    <row r="2" spans="3:29" x14ac:dyDescent="0.15">
      <c r="N2" t="s">
        <v>198</v>
      </c>
    </row>
    <row r="3" spans="3:29" x14ac:dyDescent="0.15">
      <c r="C3" t="s">
        <v>171</v>
      </c>
      <c r="D3" t="s">
        <v>169</v>
      </c>
      <c r="E3" t="s">
        <v>173</v>
      </c>
      <c r="F3" t="s">
        <v>199</v>
      </c>
      <c r="G3" t="s">
        <v>176</v>
      </c>
      <c r="H3" t="s">
        <v>200</v>
      </c>
      <c r="I3" t="s">
        <v>201</v>
      </c>
      <c r="L3" t="s">
        <v>202</v>
      </c>
      <c r="M3" t="s">
        <v>203</v>
      </c>
      <c r="N3" t="s">
        <v>204</v>
      </c>
      <c r="U3" t="s">
        <v>170</v>
      </c>
      <c r="V3" t="s">
        <v>168</v>
      </c>
      <c r="W3" t="s">
        <v>205</v>
      </c>
      <c r="X3" t="s">
        <v>172</v>
      </c>
      <c r="Z3" t="s">
        <v>174</v>
      </c>
      <c r="AA3" t="s">
        <v>206</v>
      </c>
      <c r="AB3" t="s">
        <v>175</v>
      </c>
      <c r="AC3" t="s">
        <v>207</v>
      </c>
    </row>
    <row r="4" spans="3:29" x14ac:dyDescent="0.15">
      <c r="C4" t="s">
        <v>208</v>
      </c>
      <c r="D4">
        <v>20130628</v>
      </c>
      <c r="E4" s="11">
        <v>-9.0882000000000004E-2</v>
      </c>
      <c r="F4" s="17">
        <f>ABS(X4)*Z4/1000000</f>
        <v>142.67866000000001</v>
      </c>
      <c r="G4" s="10">
        <f>1+E4</f>
        <v>0.90911799999999998</v>
      </c>
      <c r="K4" t="s">
        <v>195</v>
      </c>
      <c r="L4" s="49">
        <f>H64</f>
        <v>-0.10766623614718673</v>
      </c>
      <c r="M4" s="49">
        <f>I64</f>
        <v>0.40185596626888009</v>
      </c>
      <c r="N4" s="50">
        <f>(1+M4)^(1/5)-1</f>
        <v>6.9893819858135142E-2</v>
      </c>
      <c r="U4" t="s">
        <v>195</v>
      </c>
      <c r="V4">
        <v>10104</v>
      </c>
      <c r="W4">
        <v>8045</v>
      </c>
      <c r="X4">
        <v>30.71</v>
      </c>
      <c r="Z4">
        <v>4646000</v>
      </c>
      <c r="AA4">
        <v>-9.0882000000000004E-2</v>
      </c>
      <c r="AB4">
        <v>-1.5036000000000001E-2</v>
      </c>
      <c r="AC4">
        <v>-1.4999E-2</v>
      </c>
    </row>
    <row r="5" spans="3:29" x14ac:dyDescent="0.15">
      <c r="C5" t="s">
        <v>208</v>
      </c>
      <c r="D5">
        <v>20130731</v>
      </c>
      <c r="E5" s="11">
        <v>5.731E-2</v>
      </c>
      <c r="F5" s="17">
        <f t="shared" ref="F5:F68" si="0">ABS(X5)*Z5/1000000</f>
        <v>149.80660645</v>
      </c>
      <c r="G5" s="10">
        <f t="shared" ref="G5:G68" si="1">1+E5</f>
        <v>1.05731</v>
      </c>
      <c r="K5" t="s">
        <v>177</v>
      </c>
      <c r="L5" s="49">
        <f>H125</f>
        <v>0.45785991836119577</v>
      </c>
      <c r="M5" s="49">
        <f>I125</f>
        <v>2.2025787553240934</v>
      </c>
      <c r="N5" s="50">
        <f t="shared" ref="N5:N11" si="2">(1+M5)^(1/5)-1</f>
        <v>0.26211800900828264</v>
      </c>
      <c r="U5" t="s">
        <v>195</v>
      </c>
      <c r="V5">
        <v>10104</v>
      </c>
      <c r="W5">
        <v>8045</v>
      </c>
      <c r="X5">
        <v>32.35</v>
      </c>
      <c r="Z5">
        <v>4630807</v>
      </c>
      <c r="AA5">
        <v>5.3402999999999999E-2</v>
      </c>
      <c r="AB5">
        <v>5.2685000000000003E-2</v>
      </c>
      <c r="AC5">
        <v>4.9461999999999999E-2</v>
      </c>
    </row>
    <row r="6" spans="3:29" x14ac:dyDescent="0.15">
      <c r="C6" t="s">
        <v>208</v>
      </c>
      <c r="D6">
        <v>20130830</v>
      </c>
      <c r="E6" s="11">
        <v>-1.5147000000000001E-2</v>
      </c>
      <c r="F6" s="17">
        <f t="shared" si="0"/>
        <v>147.53751102000001</v>
      </c>
      <c r="G6" s="10">
        <f t="shared" si="1"/>
        <v>0.98485299999999998</v>
      </c>
      <c r="K6" t="s">
        <v>194</v>
      </c>
      <c r="L6" s="49">
        <f>H186</f>
        <v>-5.4075959756200054E-2</v>
      </c>
      <c r="M6" s="49">
        <f>I186</f>
        <v>-0.21108937264560024</v>
      </c>
      <c r="N6" s="50">
        <f t="shared" si="2"/>
        <v>-4.6313661822668717E-2</v>
      </c>
      <c r="U6" t="s">
        <v>195</v>
      </c>
      <c r="V6">
        <v>10104</v>
      </c>
      <c r="W6">
        <v>8045</v>
      </c>
      <c r="X6">
        <v>31.86</v>
      </c>
      <c r="Z6">
        <v>4630807</v>
      </c>
      <c r="AA6">
        <v>-1.5147000000000001E-2</v>
      </c>
      <c r="AB6">
        <v>-2.5715999999999999E-2</v>
      </c>
      <c r="AC6">
        <v>-3.1297999999999999E-2</v>
      </c>
    </row>
    <row r="7" spans="3:29" x14ac:dyDescent="0.15">
      <c r="C7" t="s">
        <v>208</v>
      </c>
      <c r="D7">
        <v>20130930</v>
      </c>
      <c r="E7" s="11">
        <v>4.1117000000000001E-2</v>
      </c>
      <c r="F7" s="17">
        <f t="shared" si="0"/>
        <v>151.17091503</v>
      </c>
      <c r="G7" s="10">
        <f t="shared" si="1"/>
        <v>1.0411170000000001</v>
      </c>
      <c r="K7" t="s">
        <v>190</v>
      </c>
      <c r="L7" s="49">
        <f>H247</f>
        <v>0.30463171383266419</v>
      </c>
      <c r="M7" s="49">
        <f>I247</f>
        <v>2.1606143848547745</v>
      </c>
      <c r="N7" s="50">
        <f t="shared" si="2"/>
        <v>0.25879295155719717</v>
      </c>
      <c r="U7" t="s">
        <v>195</v>
      </c>
      <c r="V7">
        <v>10104</v>
      </c>
      <c r="W7">
        <v>8045</v>
      </c>
      <c r="X7">
        <v>33.17</v>
      </c>
      <c r="Z7">
        <v>4557459</v>
      </c>
      <c r="AA7">
        <v>4.1117000000000001E-2</v>
      </c>
      <c r="AB7">
        <v>3.7454000000000001E-2</v>
      </c>
      <c r="AC7">
        <v>2.9749000000000001E-2</v>
      </c>
    </row>
    <row r="8" spans="3:29" x14ac:dyDescent="0.15">
      <c r="C8" t="s">
        <v>208</v>
      </c>
      <c r="D8">
        <v>20131031</v>
      </c>
      <c r="E8" s="11">
        <v>1.3566999999999999E-2</v>
      </c>
      <c r="F8" s="17">
        <f t="shared" si="0"/>
        <v>152.67487650000001</v>
      </c>
      <c r="G8" s="10">
        <f t="shared" si="1"/>
        <v>1.0135670000000001</v>
      </c>
      <c r="K8" t="s">
        <v>196</v>
      </c>
      <c r="L8" s="49">
        <f>H308</f>
        <v>0.75599052268455691</v>
      </c>
      <c r="M8" s="49">
        <f>I308</f>
        <v>5.3142624388890809</v>
      </c>
      <c r="N8" s="50">
        <f t="shared" si="2"/>
        <v>0.44565454420894812</v>
      </c>
      <c r="U8" t="s">
        <v>195</v>
      </c>
      <c r="V8">
        <v>10104</v>
      </c>
      <c r="W8">
        <v>8045</v>
      </c>
      <c r="X8">
        <v>33.5</v>
      </c>
      <c r="Z8">
        <v>4557459</v>
      </c>
      <c r="AA8">
        <v>9.9489999999999995E-3</v>
      </c>
      <c r="AB8">
        <v>3.9876000000000002E-2</v>
      </c>
      <c r="AC8">
        <v>4.4595999999999997E-2</v>
      </c>
    </row>
    <row r="9" spans="3:29" x14ac:dyDescent="0.15">
      <c r="C9" t="s">
        <v>208</v>
      </c>
      <c r="D9">
        <v>20131129</v>
      </c>
      <c r="E9" s="11">
        <v>5.3433000000000001E-2</v>
      </c>
      <c r="F9" s="17">
        <f t="shared" si="0"/>
        <v>160.83272810999998</v>
      </c>
      <c r="G9" s="10">
        <f t="shared" si="1"/>
        <v>1.0534330000000001</v>
      </c>
      <c r="K9" t="s">
        <v>197</v>
      </c>
      <c r="L9" s="49">
        <f>H369</f>
        <v>3.837379101713867E-2</v>
      </c>
      <c r="M9" s="49">
        <f>I369</f>
        <v>0.61964537824587862</v>
      </c>
      <c r="N9" s="50">
        <f t="shared" si="2"/>
        <v>0.10124509540090143</v>
      </c>
      <c r="U9" t="s">
        <v>195</v>
      </c>
      <c r="V9">
        <v>10104</v>
      </c>
      <c r="W9">
        <v>8045</v>
      </c>
      <c r="X9">
        <v>35.29</v>
      </c>
      <c r="Z9">
        <v>4557459</v>
      </c>
      <c r="AA9">
        <v>5.3433000000000001E-2</v>
      </c>
      <c r="AB9">
        <v>2.495E-2</v>
      </c>
      <c r="AC9">
        <v>2.8049000000000001E-2</v>
      </c>
    </row>
    <row r="10" spans="3:29" x14ac:dyDescent="0.15">
      <c r="C10" t="s">
        <v>208</v>
      </c>
      <c r="D10">
        <v>20131231</v>
      </c>
      <c r="E10" s="11">
        <v>8.4159999999999999E-2</v>
      </c>
      <c r="F10" s="17">
        <f t="shared" si="0"/>
        <v>172.07086834</v>
      </c>
      <c r="G10" s="10">
        <f t="shared" si="1"/>
        <v>1.08416</v>
      </c>
      <c r="K10" t="s">
        <v>209</v>
      </c>
      <c r="L10" s="49">
        <f>H430</f>
        <v>0.21460176311957802</v>
      </c>
      <c r="M10" s="49">
        <f>I430</f>
        <v>1.5881907574880763</v>
      </c>
      <c r="N10" s="50">
        <f t="shared" si="2"/>
        <v>0.20948157390136246</v>
      </c>
      <c r="U10" t="s">
        <v>195</v>
      </c>
      <c r="V10">
        <v>10104</v>
      </c>
      <c r="W10">
        <v>8045</v>
      </c>
      <c r="X10">
        <v>38.26</v>
      </c>
      <c r="Z10">
        <v>4497409</v>
      </c>
      <c r="AA10">
        <v>8.4159999999999999E-2</v>
      </c>
      <c r="AB10">
        <v>2.6120000000000001E-2</v>
      </c>
      <c r="AC10">
        <v>2.3563000000000001E-2</v>
      </c>
    </row>
    <row r="11" spans="3:29" x14ac:dyDescent="0.15">
      <c r="C11" t="s">
        <v>208</v>
      </c>
      <c r="D11">
        <v>20140131</v>
      </c>
      <c r="E11" s="11">
        <v>-3.2410000000000001E-2</v>
      </c>
      <c r="F11" s="17">
        <f t="shared" si="0"/>
        <v>165.95439210000001</v>
      </c>
      <c r="G11" s="10">
        <f t="shared" si="1"/>
        <v>0.96758999999999995</v>
      </c>
      <c r="K11" t="s">
        <v>210</v>
      </c>
      <c r="L11" s="50">
        <f>H491</f>
        <v>0.12171283963986035</v>
      </c>
      <c r="M11" s="50">
        <f>I491</f>
        <v>0.66694984423959358</v>
      </c>
      <c r="N11" s="50">
        <f t="shared" si="2"/>
        <v>0.10760397724454429</v>
      </c>
      <c r="U11" t="s">
        <v>195</v>
      </c>
      <c r="V11">
        <v>10104</v>
      </c>
      <c r="W11">
        <v>8045</v>
      </c>
      <c r="X11">
        <v>36.9</v>
      </c>
      <c r="Z11">
        <v>4497409</v>
      </c>
      <c r="AA11">
        <v>-3.5546000000000001E-2</v>
      </c>
      <c r="AB11">
        <v>-2.9960000000000001E-2</v>
      </c>
      <c r="AC11">
        <v>-3.5582999999999997E-2</v>
      </c>
    </row>
    <row r="12" spans="3:29" x14ac:dyDescent="0.15">
      <c r="C12" t="s">
        <v>208</v>
      </c>
      <c r="D12">
        <v>20140228</v>
      </c>
      <c r="E12" s="11">
        <v>5.9892000000000001E-2</v>
      </c>
      <c r="F12" s="17">
        <f t="shared" si="0"/>
        <v>175.89366599000002</v>
      </c>
      <c r="G12" s="10">
        <f t="shared" si="1"/>
        <v>1.0598920000000001</v>
      </c>
      <c r="U12" t="s">
        <v>195</v>
      </c>
      <c r="V12">
        <v>10104</v>
      </c>
      <c r="W12">
        <v>8045</v>
      </c>
      <c r="X12">
        <v>39.11</v>
      </c>
      <c r="Z12">
        <v>4497409</v>
      </c>
      <c r="AA12">
        <v>5.9892000000000001E-2</v>
      </c>
      <c r="AB12">
        <v>4.6158999999999999E-2</v>
      </c>
      <c r="AC12">
        <v>4.3117000000000003E-2</v>
      </c>
    </row>
    <row r="13" spans="3:29" x14ac:dyDescent="0.15">
      <c r="C13" t="s">
        <v>208</v>
      </c>
      <c r="D13">
        <v>20140331</v>
      </c>
      <c r="E13" s="11">
        <v>4.6024000000000002E-2</v>
      </c>
      <c r="F13" s="17">
        <f t="shared" si="0"/>
        <v>182.41302625999998</v>
      </c>
      <c r="G13" s="10">
        <f t="shared" si="1"/>
        <v>1.0460240000000001</v>
      </c>
      <c r="U13" t="s">
        <v>195</v>
      </c>
      <c r="V13">
        <v>10104</v>
      </c>
      <c r="W13">
        <v>8045</v>
      </c>
      <c r="X13">
        <v>40.909999999999997</v>
      </c>
      <c r="Z13">
        <v>4458886</v>
      </c>
      <c r="AA13">
        <v>4.6024000000000002E-2</v>
      </c>
      <c r="AB13">
        <v>4.4970000000000001E-3</v>
      </c>
      <c r="AC13">
        <v>6.9319999999999998E-3</v>
      </c>
    </row>
    <row r="14" spans="3:29" x14ac:dyDescent="0.15">
      <c r="C14" t="s">
        <v>208</v>
      </c>
      <c r="D14">
        <v>20140430</v>
      </c>
      <c r="E14" s="11">
        <v>2.2000000000000001E-3</v>
      </c>
      <c r="F14" s="17">
        <f t="shared" si="0"/>
        <v>182.27925968</v>
      </c>
      <c r="G14" s="10">
        <f t="shared" si="1"/>
        <v>1.0022</v>
      </c>
      <c r="U14" t="s">
        <v>195</v>
      </c>
      <c r="V14">
        <v>10104</v>
      </c>
      <c r="W14">
        <v>8045</v>
      </c>
      <c r="X14">
        <v>40.880000000000003</v>
      </c>
      <c r="Z14">
        <v>4458886</v>
      </c>
      <c r="AA14">
        <v>-7.3300000000000004E-4</v>
      </c>
      <c r="AB14">
        <v>1.6739999999999999E-3</v>
      </c>
      <c r="AC14">
        <v>6.2009999999999999E-3</v>
      </c>
    </row>
    <row r="15" spans="3:29" x14ac:dyDescent="0.15">
      <c r="C15" t="s">
        <v>208</v>
      </c>
      <c r="D15">
        <v>20140530</v>
      </c>
      <c r="E15" s="11">
        <v>2.7886000000000001E-2</v>
      </c>
      <c r="F15" s="17">
        <f t="shared" si="0"/>
        <v>187.36238972000004</v>
      </c>
      <c r="G15" s="10">
        <f t="shared" si="1"/>
        <v>1.0278860000000001</v>
      </c>
      <c r="H15" s="11">
        <f>PRODUCT(G4:G15)-1</f>
        <v>0.26078284706801891</v>
      </c>
      <c r="U15" t="s">
        <v>195</v>
      </c>
      <c r="V15">
        <v>10104</v>
      </c>
      <c r="W15">
        <v>8045</v>
      </c>
      <c r="X15">
        <v>42.02</v>
      </c>
      <c r="Z15">
        <v>4458886</v>
      </c>
      <c r="AA15">
        <v>2.7886000000000001E-2</v>
      </c>
      <c r="AB15">
        <v>2.0216000000000001E-2</v>
      </c>
      <c r="AC15">
        <v>2.103E-2</v>
      </c>
    </row>
    <row r="16" spans="3:29" x14ac:dyDescent="0.15">
      <c r="C16" t="s">
        <v>208</v>
      </c>
      <c r="D16">
        <v>20140630</v>
      </c>
      <c r="E16" s="11">
        <v>-3.5458999999999997E-2</v>
      </c>
      <c r="F16" s="17">
        <f t="shared" si="0"/>
        <v>180.55665117000001</v>
      </c>
      <c r="G16" s="10">
        <f t="shared" si="1"/>
        <v>0.96454099999999998</v>
      </c>
      <c r="H16" s="11">
        <f t="shared" ref="H16:H79" si="3">PRODUCT(G5:G16)-1</f>
        <v>0.33764456109529695</v>
      </c>
      <c r="U16" t="s">
        <v>195</v>
      </c>
      <c r="V16">
        <v>10104</v>
      </c>
      <c r="W16">
        <v>8045</v>
      </c>
      <c r="X16">
        <v>40.53</v>
      </c>
      <c r="Z16">
        <v>4454889</v>
      </c>
      <c r="AA16">
        <v>-3.5458999999999997E-2</v>
      </c>
      <c r="AB16">
        <v>2.7944E-2</v>
      </c>
      <c r="AC16">
        <v>1.9057999999999999E-2</v>
      </c>
    </row>
    <row r="17" spans="3:29" x14ac:dyDescent="0.15">
      <c r="C17" t="s">
        <v>208</v>
      </c>
      <c r="D17">
        <v>20140731</v>
      </c>
      <c r="E17" s="11">
        <v>-4.9299999999999995E-4</v>
      </c>
      <c r="F17" s="17">
        <f t="shared" si="0"/>
        <v>179.93296671000002</v>
      </c>
      <c r="G17" s="10">
        <f t="shared" si="1"/>
        <v>0.99950700000000003</v>
      </c>
      <c r="H17" s="11">
        <f t="shared" si="3"/>
        <v>0.26451570714991557</v>
      </c>
      <c r="U17" t="s">
        <v>195</v>
      </c>
      <c r="V17">
        <v>10104</v>
      </c>
      <c r="W17">
        <v>8045</v>
      </c>
      <c r="X17">
        <v>40.39</v>
      </c>
      <c r="Z17">
        <v>4454889</v>
      </c>
      <c r="AA17">
        <v>-3.454E-3</v>
      </c>
      <c r="AB17">
        <v>-2.0524000000000001E-2</v>
      </c>
      <c r="AC17">
        <v>-1.508E-2</v>
      </c>
    </row>
    <row r="18" spans="3:29" x14ac:dyDescent="0.15">
      <c r="C18" t="s">
        <v>208</v>
      </c>
      <c r="D18">
        <v>20140829</v>
      </c>
      <c r="E18" s="11">
        <v>2.8225E-2</v>
      </c>
      <c r="F18" s="17">
        <f t="shared" si="0"/>
        <v>185.01154017000002</v>
      </c>
      <c r="G18" s="10">
        <f t="shared" si="1"/>
        <v>1.0282249999999999</v>
      </c>
      <c r="H18" s="11">
        <f t="shared" si="3"/>
        <v>0.32020378978814268</v>
      </c>
      <c r="U18" t="s">
        <v>195</v>
      </c>
      <c r="V18">
        <v>10104</v>
      </c>
      <c r="W18">
        <v>8045</v>
      </c>
      <c r="X18">
        <v>41.53</v>
      </c>
      <c r="Z18">
        <v>4454889</v>
      </c>
      <c r="AA18">
        <v>2.8225E-2</v>
      </c>
      <c r="AB18">
        <v>4.0185999999999999E-2</v>
      </c>
      <c r="AC18">
        <v>3.7655000000000001E-2</v>
      </c>
    </row>
    <row r="19" spans="3:29" x14ac:dyDescent="0.15">
      <c r="C19" t="s">
        <v>208</v>
      </c>
      <c r="D19">
        <v>20140930</v>
      </c>
      <c r="E19" s="11">
        <v>-7.8256999999999993E-2</v>
      </c>
      <c r="F19" s="17">
        <f t="shared" si="0"/>
        <v>169.63031712</v>
      </c>
      <c r="G19" s="10">
        <f t="shared" si="1"/>
        <v>0.92174299999999998</v>
      </c>
      <c r="H19" s="11">
        <f t="shared" si="3"/>
        <v>0.16882982586077455</v>
      </c>
      <c r="U19" t="s">
        <v>195</v>
      </c>
      <c r="V19">
        <v>10104</v>
      </c>
      <c r="W19">
        <v>8045</v>
      </c>
      <c r="X19">
        <v>38.28</v>
      </c>
      <c r="Z19">
        <v>4431304</v>
      </c>
      <c r="AA19">
        <v>-7.8256999999999993E-2</v>
      </c>
      <c r="AB19">
        <v>-2.5118999999999999E-2</v>
      </c>
      <c r="AC19">
        <v>-1.5514E-2</v>
      </c>
    </row>
    <row r="20" spans="3:29" x14ac:dyDescent="0.15">
      <c r="C20" t="s">
        <v>208</v>
      </c>
      <c r="D20">
        <v>20141031</v>
      </c>
      <c r="E20" s="11">
        <v>2.325E-2</v>
      </c>
      <c r="F20" s="17">
        <f t="shared" si="0"/>
        <v>173.04242119999998</v>
      </c>
      <c r="G20" s="10">
        <f t="shared" si="1"/>
        <v>1.02325</v>
      </c>
      <c r="H20" s="11">
        <f t="shared" si="3"/>
        <v>0.17999611205972288</v>
      </c>
      <c r="U20" t="s">
        <v>195</v>
      </c>
      <c r="V20">
        <v>10104</v>
      </c>
      <c r="W20">
        <v>8045</v>
      </c>
      <c r="X20">
        <v>39.049999999999997</v>
      </c>
      <c r="Z20">
        <v>4431304</v>
      </c>
      <c r="AA20">
        <v>2.0115000000000001E-2</v>
      </c>
      <c r="AB20">
        <v>2.1187999999999999E-2</v>
      </c>
      <c r="AC20">
        <v>2.3200999999999999E-2</v>
      </c>
    </row>
    <row r="21" spans="3:29" x14ac:dyDescent="0.15">
      <c r="C21" t="s">
        <v>208</v>
      </c>
      <c r="D21">
        <v>20141128</v>
      </c>
      <c r="E21" s="11">
        <v>8.6043999999999995E-2</v>
      </c>
      <c r="F21" s="17">
        <f t="shared" si="0"/>
        <v>187.93160263999999</v>
      </c>
      <c r="G21" s="10">
        <f t="shared" si="1"/>
        <v>1.086044</v>
      </c>
      <c r="H21" s="11">
        <f t="shared" si="3"/>
        <v>0.21652511125604601</v>
      </c>
      <c r="U21" t="s">
        <v>195</v>
      </c>
      <c r="V21">
        <v>10104</v>
      </c>
      <c r="W21">
        <v>8045</v>
      </c>
      <c r="X21">
        <v>42.41</v>
      </c>
      <c r="Z21">
        <v>4431304</v>
      </c>
      <c r="AA21">
        <v>8.6043999999999995E-2</v>
      </c>
      <c r="AB21">
        <v>2.1149000000000001E-2</v>
      </c>
      <c r="AC21">
        <v>2.4534E-2</v>
      </c>
    </row>
    <row r="22" spans="3:29" x14ac:dyDescent="0.15">
      <c r="C22" t="s">
        <v>208</v>
      </c>
      <c r="D22">
        <v>20141231</v>
      </c>
      <c r="E22" s="11">
        <v>6.0363E-2</v>
      </c>
      <c r="F22" s="17">
        <f t="shared" si="0"/>
        <v>197.47977399000001</v>
      </c>
      <c r="G22" s="10">
        <f t="shared" si="1"/>
        <v>1.0603629999999999</v>
      </c>
      <c r="H22" s="11">
        <f t="shared" si="3"/>
        <v>0.18982273515606041</v>
      </c>
      <c r="U22" t="s">
        <v>195</v>
      </c>
      <c r="V22">
        <v>10104</v>
      </c>
      <c r="W22">
        <v>8045</v>
      </c>
      <c r="X22">
        <v>44.97</v>
      </c>
      <c r="Z22">
        <v>4391367</v>
      </c>
      <c r="AA22">
        <v>6.0363E-2</v>
      </c>
      <c r="AB22">
        <v>-3.62E-3</v>
      </c>
      <c r="AC22">
        <v>-4.189E-3</v>
      </c>
    </row>
    <row r="23" spans="3:29" x14ac:dyDescent="0.15">
      <c r="C23" t="s">
        <v>208</v>
      </c>
      <c r="D23">
        <v>20150130</v>
      </c>
      <c r="E23" s="11">
        <v>-6.5822000000000006E-2</v>
      </c>
      <c r="F23" s="17">
        <f t="shared" si="0"/>
        <v>183.95436362999999</v>
      </c>
      <c r="G23" s="10">
        <f t="shared" si="1"/>
        <v>0.93417799999999995</v>
      </c>
      <c r="H23" s="11">
        <f t="shared" si="3"/>
        <v>0.14873678219350972</v>
      </c>
      <c r="U23" t="s">
        <v>195</v>
      </c>
      <c r="V23">
        <v>10104</v>
      </c>
      <c r="W23">
        <v>8045</v>
      </c>
      <c r="X23">
        <v>41.89</v>
      </c>
      <c r="Z23">
        <v>4391367</v>
      </c>
      <c r="AA23">
        <v>-6.8489999999999995E-2</v>
      </c>
      <c r="AB23">
        <v>-2.7158000000000002E-2</v>
      </c>
      <c r="AC23">
        <v>-3.1040999999999999E-2</v>
      </c>
    </row>
    <row r="24" spans="3:29" x14ac:dyDescent="0.15">
      <c r="C24" t="s">
        <v>208</v>
      </c>
      <c r="D24">
        <v>20150227</v>
      </c>
      <c r="E24" s="11">
        <v>4.6073000000000003E-2</v>
      </c>
      <c r="F24" s="17">
        <f t="shared" si="0"/>
        <v>192.42970194</v>
      </c>
      <c r="G24" s="10">
        <f t="shared" si="1"/>
        <v>1.046073</v>
      </c>
      <c r="H24" s="11">
        <f t="shared" si="3"/>
        <v>0.13375941318503304</v>
      </c>
      <c r="U24" t="s">
        <v>195</v>
      </c>
      <c r="V24">
        <v>10104</v>
      </c>
      <c r="W24">
        <v>8045</v>
      </c>
      <c r="X24">
        <v>43.82</v>
      </c>
      <c r="Z24">
        <v>4391367</v>
      </c>
      <c r="AA24">
        <v>4.6073000000000003E-2</v>
      </c>
      <c r="AB24">
        <v>5.5957E-2</v>
      </c>
      <c r="AC24">
        <v>5.4892999999999997E-2</v>
      </c>
    </row>
    <row r="25" spans="3:29" x14ac:dyDescent="0.15">
      <c r="C25" t="s">
        <v>208</v>
      </c>
      <c r="D25">
        <v>20150331</v>
      </c>
      <c r="E25" s="11">
        <v>-1.529E-2</v>
      </c>
      <c r="F25" s="17">
        <f t="shared" si="0"/>
        <v>188.43907050000001</v>
      </c>
      <c r="G25" s="10">
        <f t="shared" si="1"/>
        <v>0.98470999999999997</v>
      </c>
      <c r="H25" s="11">
        <f t="shared" si="3"/>
        <v>6.7302692631750149E-2</v>
      </c>
      <c r="U25" t="s">
        <v>195</v>
      </c>
      <c r="V25">
        <v>10104</v>
      </c>
      <c r="W25">
        <v>8045</v>
      </c>
      <c r="X25">
        <v>43.15</v>
      </c>
      <c r="Z25">
        <v>4367070</v>
      </c>
      <c r="AA25">
        <v>-1.529E-2</v>
      </c>
      <c r="AB25">
        <v>-1.0441000000000001E-2</v>
      </c>
      <c r="AC25">
        <v>-1.7395999999999998E-2</v>
      </c>
    </row>
    <row r="26" spans="3:29" x14ac:dyDescent="0.15">
      <c r="C26" t="s">
        <v>208</v>
      </c>
      <c r="D26">
        <v>20150430</v>
      </c>
      <c r="E26" s="11">
        <v>1.4368000000000001E-2</v>
      </c>
      <c r="F26" s="17">
        <f t="shared" si="0"/>
        <v>204.94028219999998</v>
      </c>
      <c r="G26" s="10">
        <f t="shared" si="1"/>
        <v>1.0143679999999999</v>
      </c>
      <c r="H26" s="11">
        <f t="shared" si="3"/>
        <v>8.0261123248337007E-2</v>
      </c>
      <c r="U26" t="s">
        <v>195</v>
      </c>
      <c r="V26">
        <v>10104</v>
      </c>
      <c r="W26">
        <v>8045</v>
      </c>
      <c r="X26">
        <v>43.62</v>
      </c>
      <c r="Z26">
        <v>4698310</v>
      </c>
      <c r="AA26">
        <v>1.0892000000000001E-2</v>
      </c>
      <c r="AB26">
        <v>8.7049999999999992E-3</v>
      </c>
      <c r="AC26">
        <v>8.5210000000000008E-3</v>
      </c>
    </row>
    <row r="27" spans="3:29" x14ac:dyDescent="0.15">
      <c r="C27" t="s">
        <v>208</v>
      </c>
      <c r="D27">
        <v>20150529</v>
      </c>
      <c r="E27" s="11">
        <v>-2.98E-3</v>
      </c>
      <c r="F27" s="17">
        <f t="shared" si="0"/>
        <v>189.92387430000002</v>
      </c>
      <c r="G27" s="10">
        <f t="shared" si="1"/>
        <v>0.99702000000000002</v>
      </c>
      <c r="H27" s="11">
        <f t="shared" si="3"/>
        <v>4.7822370477909715E-2</v>
      </c>
      <c r="U27" t="s">
        <v>195</v>
      </c>
      <c r="V27">
        <v>10104</v>
      </c>
      <c r="W27">
        <v>8045</v>
      </c>
      <c r="X27">
        <v>43.49</v>
      </c>
      <c r="Z27">
        <v>4367070</v>
      </c>
      <c r="AA27">
        <v>-2.98E-3</v>
      </c>
      <c r="AB27">
        <v>1.0331E-2</v>
      </c>
      <c r="AC27">
        <v>1.0491E-2</v>
      </c>
    </row>
    <row r="28" spans="3:29" x14ac:dyDescent="0.15">
      <c r="C28" t="s">
        <v>208</v>
      </c>
      <c r="D28">
        <v>20150630</v>
      </c>
      <c r="E28" s="11">
        <v>-7.3349999999999999E-2</v>
      </c>
      <c r="F28" s="17">
        <f t="shared" si="0"/>
        <v>174.74390309999998</v>
      </c>
      <c r="G28" s="10">
        <f t="shared" si="1"/>
        <v>0.92664999999999997</v>
      </c>
      <c r="H28" s="11">
        <f t="shared" si="3"/>
        <v>6.6597475932645978E-3</v>
      </c>
      <c r="U28" t="s">
        <v>195</v>
      </c>
      <c r="V28">
        <v>10104</v>
      </c>
      <c r="W28">
        <v>8045</v>
      </c>
      <c r="X28">
        <v>40.299999999999997</v>
      </c>
      <c r="Z28">
        <v>4336077</v>
      </c>
      <c r="AA28">
        <v>-7.3349999999999999E-2</v>
      </c>
      <c r="AB28">
        <v>-1.9255000000000001E-2</v>
      </c>
      <c r="AC28">
        <v>-2.1011999999999999E-2</v>
      </c>
    </row>
    <row r="29" spans="3:29" x14ac:dyDescent="0.15">
      <c r="C29" t="s">
        <v>208</v>
      </c>
      <c r="D29">
        <v>20150731</v>
      </c>
      <c r="E29" s="11">
        <v>-5.2110000000000004E-3</v>
      </c>
      <c r="F29" s="17">
        <f t="shared" si="0"/>
        <v>173.18291538</v>
      </c>
      <c r="G29" s="10">
        <f t="shared" si="1"/>
        <v>0.99478900000000003</v>
      </c>
      <c r="H29" s="11">
        <f t="shared" si="3"/>
        <v>1.9079842848086503E-3</v>
      </c>
      <c r="U29" t="s">
        <v>195</v>
      </c>
      <c r="V29">
        <v>10104</v>
      </c>
      <c r="W29">
        <v>8045</v>
      </c>
      <c r="X29">
        <v>39.94</v>
      </c>
      <c r="Z29">
        <v>4336077</v>
      </c>
      <c r="AA29">
        <v>-8.933E-3</v>
      </c>
      <c r="AB29">
        <v>1.2111E-2</v>
      </c>
      <c r="AC29">
        <v>1.9741999999999999E-2</v>
      </c>
    </row>
    <row r="30" spans="3:29" x14ac:dyDescent="0.15">
      <c r="C30" t="s">
        <v>208</v>
      </c>
      <c r="D30">
        <v>20150831</v>
      </c>
      <c r="E30" s="11">
        <v>-7.1357000000000004E-2</v>
      </c>
      <c r="F30" s="17">
        <f t="shared" si="0"/>
        <v>160.82509593</v>
      </c>
      <c r="G30" s="10">
        <f t="shared" si="1"/>
        <v>0.928643</v>
      </c>
      <c r="H30" s="11">
        <f t="shared" si="3"/>
        <v>-9.5125253470594973E-2</v>
      </c>
      <c r="U30" t="s">
        <v>195</v>
      </c>
      <c r="V30">
        <v>10104</v>
      </c>
      <c r="W30">
        <v>8045</v>
      </c>
      <c r="X30">
        <v>37.090000000000003</v>
      </c>
      <c r="Z30">
        <v>4336077</v>
      </c>
      <c r="AA30">
        <v>-7.1357000000000004E-2</v>
      </c>
      <c r="AB30">
        <v>-5.9998000000000003E-2</v>
      </c>
      <c r="AC30">
        <v>-6.2580999999999998E-2</v>
      </c>
    </row>
    <row r="31" spans="3:29" x14ac:dyDescent="0.15">
      <c r="C31" t="s">
        <v>208</v>
      </c>
      <c r="D31">
        <v>20150930</v>
      </c>
      <c r="E31" s="11">
        <v>-2.6152999999999999E-2</v>
      </c>
      <c r="F31" s="17">
        <f t="shared" si="0"/>
        <v>154.03836335999998</v>
      </c>
      <c r="G31" s="10">
        <f t="shared" si="1"/>
        <v>0.97384700000000002</v>
      </c>
      <c r="H31" s="11">
        <f t="shared" si="3"/>
        <v>-4.3974776826705919E-2</v>
      </c>
      <c r="U31" t="s">
        <v>195</v>
      </c>
      <c r="V31">
        <v>10104</v>
      </c>
      <c r="W31">
        <v>8045</v>
      </c>
      <c r="X31">
        <v>36.119999999999997</v>
      </c>
      <c r="Z31">
        <v>4264628</v>
      </c>
      <c r="AA31">
        <v>-2.6152999999999999E-2</v>
      </c>
      <c r="AB31">
        <v>-3.3731999999999998E-2</v>
      </c>
      <c r="AC31">
        <v>-2.6443000000000001E-2</v>
      </c>
    </row>
    <row r="32" spans="3:29" x14ac:dyDescent="0.15">
      <c r="C32" t="s">
        <v>208</v>
      </c>
      <c r="D32">
        <v>20151030</v>
      </c>
      <c r="E32" s="11">
        <v>7.9457E-2</v>
      </c>
      <c r="F32" s="17">
        <f t="shared" si="0"/>
        <v>165.63815152000001</v>
      </c>
      <c r="G32" s="10">
        <f t="shared" si="1"/>
        <v>1.0794570000000001</v>
      </c>
      <c r="H32" s="11">
        <f t="shared" si="3"/>
        <v>8.5395742301239697E-3</v>
      </c>
      <c r="U32" t="s">
        <v>195</v>
      </c>
      <c r="V32">
        <v>10104</v>
      </c>
      <c r="W32">
        <v>8045</v>
      </c>
      <c r="X32">
        <v>38.840000000000003</v>
      </c>
      <c r="Z32">
        <v>4264628</v>
      </c>
      <c r="AA32">
        <v>7.5304999999999997E-2</v>
      </c>
      <c r="AB32">
        <v>7.3953000000000005E-2</v>
      </c>
      <c r="AC32">
        <v>8.2983000000000001E-2</v>
      </c>
    </row>
    <row r="33" spans="3:29" x14ac:dyDescent="0.15">
      <c r="C33" t="s">
        <v>208</v>
      </c>
      <c r="D33">
        <v>20151130</v>
      </c>
      <c r="E33" s="11">
        <v>3.3470000000000001E-3</v>
      </c>
      <c r="F33" s="17">
        <f t="shared" si="0"/>
        <v>166.19255315999999</v>
      </c>
      <c r="G33" s="10">
        <f t="shared" si="1"/>
        <v>1.003347</v>
      </c>
      <c r="H33" s="11">
        <f t="shared" si="3"/>
        <v>-6.8255838451229955E-2</v>
      </c>
      <c r="U33" t="s">
        <v>195</v>
      </c>
      <c r="V33">
        <v>10104</v>
      </c>
      <c r="W33">
        <v>8045</v>
      </c>
      <c r="X33">
        <v>38.97</v>
      </c>
      <c r="Z33">
        <v>4264628</v>
      </c>
      <c r="AA33">
        <v>3.3470000000000001E-3</v>
      </c>
      <c r="AB33">
        <v>2.4429999999999999E-3</v>
      </c>
      <c r="AC33">
        <v>5.0500000000000002E-4</v>
      </c>
    </row>
    <row r="34" spans="3:29" x14ac:dyDescent="0.15">
      <c r="C34" t="s">
        <v>208</v>
      </c>
      <c r="D34">
        <v>20151231</v>
      </c>
      <c r="E34" s="11">
        <v>-6.2612000000000001E-2</v>
      </c>
      <c r="F34" s="17">
        <f t="shared" si="0"/>
        <v>153.47056659999998</v>
      </c>
      <c r="G34" s="10">
        <f t="shared" si="1"/>
        <v>0.937388</v>
      </c>
      <c r="H34" s="11">
        <f t="shared" si="3"/>
        <v>-0.17631434130964718</v>
      </c>
      <c r="U34" t="s">
        <v>195</v>
      </c>
      <c r="V34">
        <v>10104</v>
      </c>
      <c r="W34">
        <v>8045</v>
      </c>
      <c r="X34">
        <v>36.53</v>
      </c>
      <c r="Z34">
        <v>4201220</v>
      </c>
      <c r="AA34">
        <v>-6.2612000000000001E-2</v>
      </c>
      <c r="AB34">
        <v>-2.2269000000000001E-2</v>
      </c>
      <c r="AC34">
        <v>-1.753E-2</v>
      </c>
    </row>
    <row r="35" spans="3:29" x14ac:dyDescent="0.15">
      <c r="C35" t="s">
        <v>208</v>
      </c>
      <c r="D35">
        <v>20160129</v>
      </c>
      <c r="E35" s="11">
        <v>-1.916E-3</v>
      </c>
      <c r="F35" s="17">
        <f t="shared" si="0"/>
        <v>152.54629820000002</v>
      </c>
      <c r="G35" s="10">
        <f t="shared" si="1"/>
        <v>0.99808399999999997</v>
      </c>
      <c r="H35" s="11">
        <f t="shared" si="3"/>
        <v>-0.11996699026491509</v>
      </c>
      <c r="U35" t="s">
        <v>195</v>
      </c>
      <c r="V35">
        <v>10104</v>
      </c>
      <c r="W35">
        <v>8045</v>
      </c>
      <c r="X35">
        <v>36.31</v>
      </c>
      <c r="Z35">
        <v>4201220</v>
      </c>
      <c r="AA35">
        <v>-6.0219999999999996E-3</v>
      </c>
      <c r="AB35">
        <v>-5.7030999999999998E-2</v>
      </c>
      <c r="AC35">
        <v>-5.0735000000000002E-2</v>
      </c>
    </row>
    <row r="36" spans="3:29" x14ac:dyDescent="0.15">
      <c r="C36" t="s">
        <v>208</v>
      </c>
      <c r="D36">
        <v>20160229</v>
      </c>
      <c r="E36" s="11">
        <v>1.2944000000000001E-2</v>
      </c>
      <c r="F36" s="17">
        <f t="shared" si="0"/>
        <v>154.52087159999999</v>
      </c>
      <c r="G36" s="10">
        <f t="shared" si="1"/>
        <v>1.0129440000000001</v>
      </c>
      <c r="H36" s="11">
        <f t="shared" si="3"/>
        <v>-0.14783752471089906</v>
      </c>
      <c r="U36" t="s">
        <v>195</v>
      </c>
      <c r="V36">
        <v>10104</v>
      </c>
      <c r="W36">
        <v>8045</v>
      </c>
      <c r="X36">
        <v>36.78</v>
      </c>
      <c r="Z36">
        <v>4201220</v>
      </c>
      <c r="AA36">
        <v>1.2944000000000001E-2</v>
      </c>
      <c r="AB36">
        <v>6.9200000000000002E-4</v>
      </c>
      <c r="AC36">
        <v>-4.1279999999999997E-3</v>
      </c>
    </row>
    <row r="37" spans="3:29" x14ac:dyDescent="0.15">
      <c r="C37" t="s">
        <v>208</v>
      </c>
      <c r="D37">
        <v>20160331</v>
      </c>
      <c r="E37" s="11">
        <v>0.112289</v>
      </c>
      <c r="F37" s="17">
        <f t="shared" si="0"/>
        <v>169.77097714999996</v>
      </c>
      <c r="G37" s="10">
        <f t="shared" si="1"/>
        <v>1.1122890000000001</v>
      </c>
      <c r="H37" s="11">
        <f t="shared" si="3"/>
        <v>-3.7431378297327456E-2</v>
      </c>
      <c r="U37" t="s">
        <v>195</v>
      </c>
      <c r="V37">
        <v>10104</v>
      </c>
      <c r="W37">
        <v>8045</v>
      </c>
      <c r="X37">
        <v>40.909999999999997</v>
      </c>
      <c r="Z37">
        <v>4149865</v>
      </c>
      <c r="AA37">
        <v>0.112289</v>
      </c>
      <c r="AB37">
        <v>7.0455000000000004E-2</v>
      </c>
      <c r="AC37">
        <v>6.5990999999999994E-2</v>
      </c>
    </row>
    <row r="38" spans="3:29" x14ac:dyDescent="0.15">
      <c r="C38" t="s">
        <v>208</v>
      </c>
      <c r="D38">
        <v>20160429</v>
      </c>
      <c r="E38" s="11">
        <v>-2.1999000000000001E-2</v>
      </c>
      <c r="F38" s="17">
        <f t="shared" si="0"/>
        <v>165.41361890000002</v>
      </c>
      <c r="G38" s="10">
        <f t="shared" si="1"/>
        <v>0.97800100000000001</v>
      </c>
      <c r="H38" s="11">
        <f t="shared" si="3"/>
        <v>-7.1941273192928201E-2</v>
      </c>
      <c r="U38" t="s">
        <v>195</v>
      </c>
      <c r="V38">
        <v>10104</v>
      </c>
      <c r="W38">
        <v>8045</v>
      </c>
      <c r="X38">
        <v>39.86</v>
      </c>
      <c r="Z38">
        <v>4149865</v>
      </c>
      <c r="AA38">
        <v>-2.5666000000000001E-2</v>
      </c>
      <c r="AB38">
        <v>1.1806000000000001E-2</v>
      </c>
      <c r="AC38">
        <v>2.699E-3</v>
      </c>
    </row>
    <row r="39" spans="3:29" x14ac:dyDescent="0.15">
      <c r="C39" t="s">
        <v>208</v>
      </c>
      <c r="D39">
        <v>20160531</v>
      </c>
      <c r="E39" s="11">
        <v>8.5299999999999994E-3</v>
      </c>
      <c r="F39" s="17">
        <f t="shared" si="0"/>
        <v>166.82457299999999</v>
      </c>
      <c r="G39" s="10">
        <f t="shared" si="1"/>
        <v>1.0085299999999999</v>
      </c>
      <c r="H39" s="11">
        <f t="shared" si="3"/>
        <v>-6.1227389875091909E-2</v>
      </c>
      <c r="U39" t="s">
        <v>195</v>
      </c>
      <c r="V39">
        <v>10104</v>
      </c>
      <c r="W39">
        <v>8045</v>
      </c>
      <c r="X39">
        <v>40.200000000000003</v>
      </c>
      <c r="Z39">
        <v>4149865</v>
      </c>
      <c r="AA39">
        <v>8.5299999999999994E-3</v>
      </c>
      <c r="AB39">
        <v>1.4300999999999999E-2</v>
      </c>
      <c r="AC39">
        <v>1.5329000000000001E-2</v>
      </c>
    </row>
    <row r="40" spans="3:29" x14ac:dyDescent="0.15">
      <c r="C40" t="s">
        <v>208</v>
      </c>
      <c r="D40">
        <v>20160630</v>
      </c>
      <c r="E40" s="11">
        <v>1.8159000000000002E-2</v>
      </c>
      <c r="F40" s="17">
        <f t="shared" si="0"/>
        <v>168.7433389</v>
      </c>
      <c r="G40" s="10">
        <f t="shared" si="1"/>
        <v>1.018159</v>
      </c>
      <c r="H40" s="11">
        <f t="shared" si="3"/>
        <v>3.1478748127304002E-2</v>
      </c>
      <c r="U40" t="s">
        <v>195</v>
      </c>
      <c r="V40">
        <v>10104</v>
      </c>
      <c r="W40">
        <v>8045</v>
      </c>
      <c r="X40">
        <v>40.93</v>
      </c>
      <c r="Z40">
        <v>4122730</v>
      </c>
      <c r="AA40">
        <v>1.8159000000000002E-2</v>
      </c>
      <c r="AB40">
        <v>3.1280000000000001E-3</v>
      </c>
      <c r="AC40">
        <v>9.0600000000000001E-4</v>
      </c>
    </row>
    <row r="41" spans="3:29" x14ac:dyDescent="0.15">
      <c r="C41" t="s">
        <v>208</v>
      </c>
      <c r="D41">
        <v>20160729</v>
      </c>
      <c r="E41" s="11">
        <v>6.352E-3</v>
      </c>
      <c r="F41" s="17">
        <f t="shared" si="0"/>
        <v>169.1968392</v>
      </c>
      <c r="G41" s="10">
        <f t="shared" si="1"/>
        <v>1.0063519999999999</v>
      </c>
      <c r="H41" s="11">
        <f t="shared" si="3"/>
        <v>4.3468213998555161E-2</v>
      </c>
      <c r="U41" t="s">
        <v>195</v>
      </c>
      <c r="V41">
        <v>10104</v>
      </c>
      <c r="W41">
        <v>8045</v>
      </c>
      <c r="X41">
        <v>41.04</v>
      </c>
      <c r="Z41">
        <v>4122730</v>
      </c>
      <c r="AA41">
        <v>2.6879999999999999E-3</v>
      </c>
      <c r="AB41">
        <v>3.8740999999999998E-2</v>
      </c>
      <c r="AC41">
        <v>3.5610000000000003E-2</v>
      </c>
    </row>
    <row r="42" spans="3:29" x14ac:dyDescent="0.15">
      <c r="C42" t="s">
        <v>208</v>
      </c>
      <c r="D42">
        <v>20160831</v>
      </c>
      <c r="E42" s="11">
        <v>4.3860000000000001E-3</v>
      </c>
      <c r="F42" s="17">
        <f t="shared" si="0"/>
        <v>169.93893059999999</v>
      </c>
      <c r="G42" s="10">
        <f t="shared" si="1"/>
        <v>1.004386</v>
      </c>
      <c r="H42" s="11">
        <f t="shared" si="3"/>
        <v>0.12857671417881034</v>
      </c>
      <c r="U42" t="s">
        <v>195</v>
      </c>
      <c r="V42">
        <v>10104</v>
      </c>
      <c r="W42">
        <v>8045</v>
      </c>
      <c r="X42">
        <v>41.22</v>
      </c>
      <c r="Z42">
        <v>4122730</v>
      </c>
      <c r="AA42">
        <v>4.3860000000000001E-3</v>
      </c>
      <c r="AB42">
        <v>2.7829999999999999E-3</v>
      </c>
      <c r="AC42">
        <v>-1.219E-3</v>
      </c>
    </row>
    <row r="43" spans="3:29" x14ac:dyDescent="0.15">
      <c r="C43" t="s">
        <v>208</v>
      </c>
      <c r="D43">
        <v>20160930</v>
      </c>
      <c r="E43" s="11">
        <v>-4.7065000000000003E-2</v>
      </c>
      <c r="F43" s="17">
        <f t="shared" si="0"/>
        <v>161.26973559999999</v>
      </c>
      <c r="G43" s="10">
        <f t="shared" si="1"/>
        <v>0.95293499999999998</v>
      </c>
      <c r="H43" s="11">
        <f t="shared" si="3"/>
        <v>0.10434211033764451</v>
      </c>
      <c r="U43" t="s">
        <v>195</v>
      </c>
      <c r="V43">
        <v>10104</v>
      </c>
      <c r="W43">
        <v>8045</v>
      </c>
      <c r="X43">
        <v>39.28</v>
      </c>
      <c r="Z43">
        <v>4105645</v>
      </c>
      <c r="AA43">
        <v>-4.7065000000000003E-2</v>
      </c>
      <c r="AB43">
        <v>3.0140000000000002E-3</v>
      </c>
      <c r="AC43">
        <v>-1.2340000000000001E-3</v>
      </c>
    </row>
    <row r="44" spans="3:29" x14ac:dyDescent="0.15">
      <c r="C44" t="s">
        <v>208</v>
      </c>
      <c r="D44">
        <v>20161031</v>
      </c>
      <c r="E44" s="11">
        <v>-1.8075000000000001E-2</v>
      </c>
      <c r="F44" s="17">
        <f t="shared" si="0"/>
        <v>157.7388809</v>
      </c>
      <c r="G44" s="10">
        <f t="shared" si="1"/>
        <v>0.98192500000000005</v>
      </c>
      <c r="H44" s="11">
        <f t="shared" si="3"/>
        <v>4.5616700742059368E-3</v>
      </c>
      <c r="U44" t="s">
        <v>195</v>
      </c>
      <c r="V44">
        <v>10104</v>
      </c>
      <c r="W44">
        <v>8045</v>
      </c>
      <c r="X44">
        <v>38.42</v>
      </c>
      <c r="Z44">
        <v>4105645</v>
      </c>
      <c r="AA44">
        <v>-2.1894E-2</v>
      </c>
      <c r="AB44">
        <v>-2.1582E-2</v>
      </c>
      <c r="AC44">
        <v>-1.9425999999999999E-2</v>
      </c>
    </row>
    <row r="45" spans="3:29" x14ac:dyDescent="0.15">
      <c r="C45" t="s">
        <v>208</v>
      </c>
      <c r="D45">
        <v>20161130</v>
      </c>
      <c r="E45" s="11">
        <v>4.607E-2</v>
      </c>
      <c r="F45" s="17">
        <f t="shared" si="0"/>
        <v>165.00587254999999</v>
      </c>
      <c r="G45" s="10">
        <f t="shared" si="1"/>
        <v>1.0460700000000001</v>
      </c>
      <c r="H45" s="11">
        <f t="shared" si="3"/>
        <v>4.7336391312800652E-2</v>
      </c>
      <c r="U45" t="s">
        <v>195</v>
      </c>
      <c r="V45">
        <v>10104</v>
      </c>
      <c r="W45">
        <v>8045</v>
      </c>
      <c r="X45">
        <v>40.19</v>
      </c>
      <c r="Z45">
        <v>4105645</v>
      </c>
      <c r="AA45">
        <v>4.607E-2</v>
      </c>
      <c r="AB45">
        <v>4.0420999999999999E-2</v>
      </c>
      <c r="AC45">
        <v>3.4174000000000003E-2</v>
      </c>
    </row>
    <row r="46" spans="3:29" x14ac:dyDescent="0.15">
      <c r="C46" t="s">
        <v>208</v>
      </c>
      <c r="D46">
        <v>20161230</v>
      </c>
      <c r="E46" s="11">
        <v>-4.3293999999999999E-2</v>
      </c>
      <c r="F46" s="17">
        <f t="shared" si="0"/>
        <v>157.73547285000004</v>
      </c>
      <c r="G46" s="10">
        <f t="shared" si="1"/>
        <v>0.95670600000000006</v>
      </c>
      <c r="H46" s="11">
        <f t="shared" si="3"/>
        <v>6.8920243898262346E-2</v>
      </c>
      <c r="U46" t="s">
        <v>195</v>
      </c>
      <c r="V46">
        <v>10104</v>
      </c>
      <c r="W46">
        <v>8045</v>
      </c>
      <c r="X46">
        <v>38.450000000000003</v>
      </c>
      <c r="Z46">
        <v>4102353</v>
      </c>
      <c r="AA46">
        <v>-4.3293999999999999E-2</v>
      </c>
      <c r="AB46">
        <v>1.8776999999999999E-2</v>
      </c>
      <c r="AC46">
        <v>1.8200999999999998E-2</v>
      </c>
    </row>
    <row r="47" spans="3:29" x14ac:dyDescent="0.15">
      <c r="C47" t="s">
        <v>208</v>
      </c>
      <c r="D47">
        <v>20170131</v>
      </c>
      <c r="E47" s="11">
        <v>4.7073999999999998E-2</v>
      </c>
      <c r="F47" s="17">
        <f t="shared" si="0"/>
        <v>164.54537882999998</v>
      </c>
      <c r="G47" s="10">
        <f t="shared" si="1"/>
        <v>1.0470740000000001</v>
      </c>
      <c r="H47" s="11">
        <f t="shared" si="3"/>
        <v>0.12138717328354032</v>
      </c>
      <c r="U47" t="s">
        <v>195</v>
      </c>
      <c r="V47">
        <v>10104</v>
      </c>
      <c r="W47">
        <v>8045</v>
      </c>
      <c r="X47">
        <v>40.11</v>
      </c>
      <c r="Z47">
        <v>4102353</v>
      </c>
      <c r="AA47">
        <v>4.3173000000000003E-2</v>
      </c>
      <c r="AB47">
        <v>2.2169999999999999E-2</v>
      </c>
      <c r="AC47">
        <v>1.7884000000000001E-2</v>
      </c>
    </row>
    <row r="48" spans="3:29" x14ac:dyDescent="0.15">
      <c r="C48" t="s">
        <v>208</v>
      </c>
      <c r="D48">
        <v>20170228</v>
      </c>
      <c r="E48" s="11">
        <v>6.1830000000000003E-2</v>
      </c>
      <c r="F48" s="17">
        <f t="shared" si="0"/>
        <v>174.71921427000001</v>
      </c>
      <c r="G48" s="10">
        <f t="shared" si="1"/>
        <v>1.0618300000000001</v>
      </c>
      <c r="H48" s="11">
        <f t="shared" si="3"/>
        <v>0.17550678241606787</v>
      </c>
      <c r="U48" t="s">
        <v>195</v>
      </c>
      <c r="V48">
        <v>10104</v>
      </c>
      <c r="W48">
        <v>8045</v>
      </c>
      <c r="X48">
        <v>42.59</v>
      </c>
      <c r="Z48">
        <v>4102353</v>
      </c>
      <c r="AA48">
        <v>6.1830000000000003E-2</v>
      </c>
      <c r="AB48">
        <v>3.2639000000000001E-2</v>
      </c>
      <c r="AC48">
        <v>3.7198000000000002E-2</v>
      </c>
    </row>
    <row r="49" spans="3:29" x14ac:dyDescent="0.15">
      <c r="C49" t="s">
        <v>208</v>
      </c>
      <c r="D49">
        <v>20170331</v>
      </c>
      <c r="E49" s="11">
        <v>4.7428999999999999E-2</v>
      </c>
      <c r="F49" s="17">
        <f t="shared" si="0"/>
        <v>183.55605324000001</v>
      </c>
      <c r="G49" s="10">
        <f t="shared" si="1"/>
        <v>1.0474289999999999</v>
      </c>
      <c r="H49" s="11">
        <f t="shared" si="3"/>
        <v>0.10696041550287694</v>
      </c>
      <c r="U49" t="s">
        <v>195</v>
      </c>
      <c r="V49">
        <v>10104</v>
      </c>
      <c r="W49">
        <v>8045</v>
      </c>
      <c r="X49">
        <v>44.61</v>
      </c>
      <c r="Z49">
        <v>4114684</v>
      </c>
      <c r="AA49">
        <v>4.7428999999999999E-2</v>
      </c>
      <c r="AB49">
        <v>2.0890000000000001E-3</v>
      </c>
      <c r="AC49">
        <v>-3.8900000000000002E-4</v>
      </c>
    </row>
    <row r="50" spans="3:29" x14ac:dyDescent="0.15">
      <c r="C50" t="s">
        <v>208</v>
      </c>
      <c r="D50">
        <v>20170428</v>
      </c>
      <c r="E50" s="11">
        <v>1.2104999999999999E-2</v>
      </c>
      <c r="F50" s="17">
        <f t="shared" si="0"/>
        <v>184.99619264</v>
      </c>
      <c r="G50" s="10">
        <f t="shared" si="1"/>
        <v>1.012105</v>
      </c>
      <c r="H50" s="11">
        <f t="shared" si="3"/>
        <v>0.14556137604413433</v>
      </c>
      <c r="U50" t="s">
        <v>195</v>
      </c>
      <c r="V50">
        <v>10104</v>
      </c>
      <c r="W50">
        <v>8045</v>
      </c>
      <c r="X50">
        <v>44.96</v>
      </c>
      <c r="Z50">
        <v>4114684</v>
      </c>
      <c r="AA50">
        <v>7.8460000000000005E-3</v>
      </c>
      <c r="AB50">
        <v>9.613E-3</v>
      </c>
      <c r="AC50">
        <v>9.0910000000000001E-3</v>
      </c>
    </row>
    <row r="51" spans="3:29" x14ac:dyDescent="0.15">
      <c r="C51" t="s">
        <v>208</v>
      </c>
      <c r="D51">
        <v>20170531</v>
      </c>
      <c r="E51" s="11">
        <v>9.5639999999999996E-3</v>
      </c>
      <c r="F51" s="17">
        <f t="shared" si="0"/>
        <v>186.76550675999999</v>
      </c>
      <c r="G51" s="10">
        <f t="shared" si="1"/>
        <v>1.0095639999999999</v>
      </c>
      <c r="H51" s="11">
        <f t="shared" si="3"/>
        <v>0.14673586808981409</v>
      </c>
      <c r="U51" t="s">
        <v>195</v>
      </c>
      <c r="V51">
        <v>10104</v>
      </c>
      <c r="W51">
        <v>8045</v>
      </c>
      <c r="X51">
        <v>45.39</v>
      </c>
      <c r="Z51">
        <v>4114684</v>
      </c>
      <c r="AA51">
        <v>9.5639999999999996E-3</v>
      </c>
      <c r="AB51">
        <v>9.3329999999999993E-3</v>
      </c>
      <c r="AC51">
        <v>1.1575999999999999E-2</v>
      </c>
    </row>
    <row r="52" spans="3:29" x14ac:dyDescent="0.15">
      <c r="C52" t="s">
        <v>208</v>
      </c>
      <c r="D52">
        <v>20170630</v>
      </c>
      <c r="E52" s="11">
        <v>0.10464900000000001</v>
      </c>
      <c r="F52" s="17">
        <f t="shared" si="0"/>
        <v>207.41323548</v>
      </c>
      <c r="G52" s="10">
        <f t="shared" si="1"/>
        <v>1.104649</v>
      </c>
      <c r="H52" s="11">
        <f t="shared" si="3"/>
        <v>0.24414814380616923</v>
      </c>
      <c r="U52" t="s">
        <v>195</v>
      </c>
      <c r="V52">
        <v>10104</v>
      </c>
      <c r="W52">
        <v>8045</v>
      </c>
      <c r="X52">
        <v>50.14</v>
      </c>
      <c r="Z52">
        <v>4136682</v>
      </c>
      <c r="AA52">
        <v>0.10464900000000001</v>
      </c>
      <c r="AB52">
        <v>9.4599999999999997E-3</v>
      </c>
      <c r="AC52">
        <v>4.8139999999999997E-3</v>
      </c>
    </row>
    <row r="53" spans="3:29" x14ac:dyDescent="0.15">
      <c r="C53" t="s">
        <v>208</v>
      </c>
      <c r="D53">
        <v>20170731</v>
      </c>
      <c r="E53" s="11">
        <v>-3.9899999999999999E-4</v>
      </c>
      <c r="F53" s="17">
        <f t="shared" si="0"/>
        <v>206.54453225999998</v>
      </c>
      <c r="G53" s="10">
        <f t="shared" si="1"/>
        <v>0.99960099999999996</v>
      </c>
      <c r="H53" s="11">
        <f t="shared" si="3"/>
        <v>0.2358019149331354</v>
      </c>
      <c r="U53" t="s">
        <v>195</v>
      </c>
      <c r="V53">
        <v>10104</v>
      </c>
      <c r="W53">
        <v>8045</v>
      </c>
      <c r="X53">
        <v>49.93</v>
      </c>
      <c r="Z53">
        <v>4136682</v>
      </c>
      <c r="AA53">
        <v>-4.1879999999999999E-3</v>
      </c>
      <c r="AB53">
        <v>2.0313000000000001E-2</v>
      </c>
      <c r="AC53">
        <v>1.9349000000000002E-2</v>
      </c>
    </row>
    <row r="54" spans="3:29" x14ac:dyDescent="0.15">
      <c r="C54" t="s">
        <v>208</v>
      </c>
      <c r="D54">
        <v>20170831</v>
      </c>
      <c r="E54" s="11">
        <v>8.0110000000000008E-3</v>
      </c>
      <c r="F54" s="17">
        <f t="shared" si="0"/>
        <v>208.19920506</v>
      </c>
      <c r="G54" s="10">
        <f t="shared" si="1"/>
        <v>1.008011</v>
      </c>
      <c r="H54" s="11">
        <f t="shared" si="3"/>
        <v>0.24026213435239496</v>
      </c>
      <c r="U54" t="s">
        <v>195</v>
      </c>
      <c r="V54">
        <v>10104</v>
      </c>
      <c r="W54">
        <v>8045</v>
      </c>
      <c r="X54">
        <v>50.33</v>
      </c>
      <c r="Z54">
        <v>4136682</v>
      </c>
      <c r="AA54">
        <v>8.0110000000000008E-3</v>
      </c>
      <c r="AB54">
        <v>1.596E-3</v>
      </c>
      <c r="AC54">
        <v>5.4600000000000004E-4</v>
      </c>
    </row>
    <row r="55" spans="3:29" x14ac:dyDescent="0.15">
      <c r="C55" t="s">
        <v>208</v>
      </c>
      <c r="D55">
        <v>20170929</v>
      </c>
      <c r="E55" s="11">
        <v>-3.934E-2</v>
      </c>
      <c r="F55" s="17">
        <f t="shared" si="0"/>
        <v>201.7880481</v>
      </c>
      <c r="G55" s="10">
        <f t="shared" si="1"/>
        <v>0.96065999999999996</v>
      </c>
      <c r="H55" s="11">
        <f t="shared" si="3"/>
        <v>0.25031636154299264</v>
      </c>
      <c r="U55" t="s">
        <v>195</v>
      </c>
      <c r="V55">
        <v>10104</v>
      </c>
      <c r="W55">
        <v>8045</v>
      </c>
      <c r="X55">
        <v>48.35</v>
      </c>
      <c r="Z55">
        <v>4173486</v>
      </c>
      <c r="AA55">
        <v>-3.934E-2</v>
      </c>
      <c r="AB55">
        <v>2.3705E-2</v>
      </c>
      <c r="AC55">
        <v>1.9303000000000001E-2</v>
      </c>
    </row>
    <row r="56" spans="3:29" x14ac:dyDescent="0.15">
      <c r="C56" t="s">
        <v>208</v>
      </c>
      <c r="D56">
        <v>20171031</v>
      </c>
      <c r="E56" s="11">
        <v>5.6669999999999998E-2</v>
      </c>
      <c r="F56" s="17">
        <f t="shared" si="0"/>
        <v>212.43043740000002</v>
      </c>
      <c r="G56" s="10">
        <f t="shared" si="1"/>
        <v>1.05667</v>
      </c>
      <c r="H56" s="11">
        <f t="shared" si="3"/>
        <v>0.3454915495090094</v>
      </c>
      <c r="U56" t="s">
        <v>195</v>
      </c>
      <c r="V56">
        <v>10104</v>
      </c>
      <c r="W56">
        <v>8045</v>
      </c>
      <c r="X56">
        <v>50.9</v>
      </c>
      <c r="Z56">
        <v>4173486</v>
      </c>
      <c r="AA56">
        <v>5.2740000000000002E-2</v>
      </c>
      <c r="AB56">
        <v>1.9262000000000001E-2</v>
      </c>
      <c r="AC56">
        <v>2.2187999999999999E-2</v>
      </c>
    </row>
    <row r="57" spans="3:29" x14ac:dyDescent="0.15">
      <c r="C57" t="s">
        <v>208</v>
      </c>
      <c r="D57">
        <v>20171130</v>
      </c>
      <c r="E57" s="11">
        <v>-3.6149000000000001E-2</v>
      </c>
      <c r="F57" s="17">
        <f t="shared" si="0"/>
        <v>204.75122316</v>
      </c>
      <c r="G57" s="10">
        <f t="shared" si="1"/>
        <v>0.96385100000000001</v>
      </c>
      <c r="H57" s="11">
        <f t="shared" si="3"/>
        <v>0.23973861738297431</v>
      </c>
      <c r="U57" t="s">
        <v>195</v>
      </c>
      <c r="V57">
        <v>10104</v>
      </c>
      <c r="W57">
        <v>8045</v>
      </c>
      <c r="X57">
        <v>49.06</v>
      </c>
      <c r="Z57">
        <v>4173486</v>
      </c>
      <c r="AA57">
        <v>-3.6149000000000001E-2</v>
      </c>
      <c r="AB57">
        <v>2.7279999999999999E-2</v>
      </c>
      <c r="AC57">
        <v>2.8083E-2</v>
      </c>
    </row>
    <row r="58" spans="3:29" x14ac:dyDescent="0.15">
      <c r="C58" t="s">
        <v>208</v>
      </c>
      <c r="D58">
        <v>20171229</v>
      </c>
      <c r="E58" s="11">
        <v>-3.6282000000000002E-2</v>
      </c>
      <c r="F58" s="17">
        <f t="shared" si="0"/>
        <v>195.72038255999999</v>
      </c>
      <c r="G58" s="10">
        <f t="shared" si="1"/>
        <v>0.96371799999999996</v>
      </c>
      <c r="H58" s="11">
        <f t="shared" si="3"/>
        <v>0.2488250526986191</v>
      </c>
      <c r="U58" t="s">
        <v>195</v>
      </c>
      <c r="V58">
        <v>10104</v>
      </c>
      <c r="W58">
        <v>8045</v>
      </c>
      <c r="X58">
        <v>47.28</v>
      </c>
      <c r="Z58">
        <v>4139602</v>
      </c>
      <c r="AA58">
        <v>-3.6282000000000002E-2</v>
      </c>
      <c r="AB58">
        <v>1.2166E-2</v>
      </c>
      <c r="AC58">
        <v>9.8320000000000005E-3</v>
      </c>
    </row>
    <row r="59" spans="3:29" x14ac:dyDescent="0.15">
      <c r="C59" t="s">
        <v>208</v>
      </c>
      <c r="D59">
        <v>20180131</v>
      </c>
      <c r="E59" s="11">
        <v>9.5177999999999999E-2</v>
      </c>
      <c r="F59" s="17">
        <f t="shared" si="0"/>
        <v>213.56206718000001</v>
      </c>
      <c r="G59" s="10">
        <f t="shared" si="1"/>
        <v>1.095178</v>
      </c>
      <c r="H59" s="11">
        <f t="shared" si="3"/>
        <v>0.30619776975110491</v>
      </c>
      <c r="U59" t="s">
        <v>195</v>
      </c>
      <c r="V59">
        <v>10104</v>
      </c>
      <c r="W59">
        <v>8045</v>
      </c>
      <c r="X59">
        <v>51.59</v>
      </c>
      <c r="Z59">
        <v>4139602</v>
      </c>
      <c r="AA59">
        <v>9.1159000000000004E-2</v>
      </c>
      <c r="AB59">
        <v>5.0594E-2</v>
      </c>
      <c r="AC59">
        <v>5.6179E-2</v>
      </c>
    </row>
    <row r="60" spans="3:29" x14ac:dyDescent="0.15">
      <c r="C60" t="s">
        <v>208</v>
      </c>
      <c r="D60">
        <v>20180228</v>
      </c>
      <c r="E60" s="11">
        <v>-1.7833000000000002E-2</v>
      </c>
      <c r="F60" s="17">
        <f t="shared" si="0"/>
        <v>209.75363333999999</v>
      </c>
      <c r="G60" s="10">
        <f t="shared" si="1"/>
        <v>0.98216700000000001</v>
      </c>
      <c r="H60" s="11">
        <f t="shared" si="3"/>
        <v>0.20820126095809388</v>
      </c>
      <c r="U60" t="s">
        <v>195</v>
      </c>
      <c r="V60">
        <v>10104</v>
      </c>
      <c r="W60">
        <v>8045</v>
      </c>
      <c r="X60">
        <v>50.67</v>
      </c>
      <c r="Z60">
        <v>4139602</v>
      </c>
      <c r="AA60">
        <v>-1.7833000000000002E-2</v>
      </c>
      <c r="AB60">
        <v>-3.9438000000000001E-2</v>
      </c>
      <c r="AC60">
        <v>-3.8947000000000002E-2</v>
      </c>
    </row>
    <row r="61" spans="3:29" x14ac:dyDescent="0.15">
      <c r="C61" t="s">
        <v>208</v>
      </c>
      <c r="D61">
        <v>20180329</v>
      </c>
      <c r="E61" s="11">
        <v>-9.7099000000000005E-2</v>
      </c>
      <c r="F61" s="17">
        <f t="shared" si="0"/>
        <v>186.76581974999999</v>
      </c>
      <c r="G61" s="10">
        <f t="shared" si="1"/>
        <v>0.90290099999999995</v>
      </c>
      <c r="H61" s="11">
        <f t="shared" si="3"/>
        <v>4.1489329320005819E-2</v>
      </c>
      <c r="U61" t="s">
        <v>195</v>
      </c>
      <c r="V61">
        <v>10104</v>
      </c>
      <c r="W61">
        <v>8045</v>
      </c>
      <c r="X61">
        <v>45.75</v>
      </c>
      <c r="Z61">
        <v>4082313</v>
      </c>
      <c r="AA61">
        <v>-9.7099000000000005E-2</v>
      </c>
      <c r="AB61">
        <v>-1.8408000000000001E-2</v>
      </c>
      <c r="AC61">
        <v>-2.6884999999999999E-2</v>
      </c>
    </row>
    <row r="62" spans="3:29" x14ac:dyDescent="0.15">
      <c r="C62" t="s">
        <v>208</v>
      </c>
      <c r="D62">
        <v>20180430</v>
      </c>
      <c r="E62" s="11">
        <v>2.4039999999999999E-3</v>
      </c>
      <c r="F62" s="17">
        <f t="shared" si="0"/>
        <v>186.43923471000002</v>
      </c>
      <c r="G62" s="10">
        <f t="shared" si="1"/>
        <v>1.0024040000000001</v>
      </c>
      <c r="H62" s="11">
        <f t="shared" si="3"/>
        <v>3.1506681290667471E-2</v>
      </c>
      <c r="U62" t="s">
        <v>195</v>
      </c>
      <c r="V62">
        <v>10104</v>
      </c>
      <c r="W62">
        <v>8045</v>
      </c>
      <c r="X62">
        <v>45.67</v>
      </c>
      <c r="Z62">
        <v>4082313</v>
      </c>
      <c r="AA62">
        <v>-1.7489999999999999E-3</v>
      </c>
      <c r="AB62">
        <v>4.7559999999999998E-3</v>
      </c>
      <c r="AC62">
        <v>2.7190000000000001E-3</v>
      </c>
    </row>
    <row r="63" spans="3:29" x14ac:dyDescent="0.15">
      <c r="C63" t="s">
        <v>208</v>
      </c>
      <c r="D63">
        <v>20180531</v>
      </c>
      <c r="E63" s="11">
        <v>2.2991000000000001E-2</v>
      </c>
      <c r="F63" s="17">
        <f t="shared" si="0"/>
        <v>190.72566336</v>
      </c>
      <c r="G63" s="10">
        <f t="shared" si="1"/>
        <v>1.022991</v>
      </c>
      <c r="H63" s="11">
        <f t="shared" si="3"/>
        <v>4.522551457878965E-2</v>
      </c>
      <c r="U63" t="s">
        <v>195</v>
      </c>
      <c r="V63">
        <v>10104</v>
      </c>
      <c r="W63">
        <v>8045</v>
      </c>
      <c r="X63">
        <v>46.72</v>
      </c>
      <c r="Z63">
        <v>4082313</v>
      </c>
      <c r="AA63">
        <v>2.2991000000000001E-2</v>
      </c>
      <c r="AB63">
        <v>2.6152000000000002E-2</v>
      </c>
      <c r="AC63">
        <v>2.1607999999999999E-2</v>
      </c>
    </row>
    <row r="64" spans="3:29" x14ac:dyDescent="0.15">
      <c r="C64" t="s">
        <v>208</v>
      </c>
      <c r="D64">
        <v>20180629</v>
      </c>
      <c r="E64" s="11">
        <v>-5.6934999999999999E-2</v>
      </c>
      <c r="F64" s="17">
        <f t="shared" si="0"/>
        <v>175.40968930000003</v>
      </c>
      <c r="G64" s="10">
        <f t="shared" si="1"/>
        <v>0.94306500000000004</v>
      </c>
      <c r="H64" s="11">
        <f t="shared" si="3"/>
        <v>-0.10766623614718673</v>
      </c>
      <c r="I64" s="11">
        <f>PRODUCT(G4:G64)-1</f>
        <v>0.40185596626888009</v>
      </c>
      <c r="J64" s="11"/>
      <c r="U64" t="s">
        <v>195</v>
      </c>
      <c r="V64">
        <v>10104</v>
      </c>
      <c r="W64">
        <v>8045</v>
      </c>
      <c r="X64">
        <v>44.06</v>
      </c>
      <c r="Z64">
        <v>3981155</v>
      </c>
      <c r="AA64">
        <v>-5.6934999999999999E-2</v>
      </c>
      <c r="AB64">
        <v>5.3299999999999997E-3</v>
      </c>
      <c r="AC64">
        <v>4.8419999999999999E-3</v>
      </c>
    </row>
    <row r="65" spans="3:29" x14ac:dyDescent="0.15">
      <c r="C65" t="s">
        <v>178</v>
      </c>
      <c r="D65">
        <v>20130628</v>
      </c>
      <c r="E65" s="11">
        <v>-1.0172E-2</v>
      </c>
      <c r="F65" s="17">
        <f t="shared" si="0"/>
        <v>287.69076000000001</v>
      </c>
      <c r="G65" s="10">
        <f t="shared" si="1"/>
        <v>0.98982800000000004</v>
      </c>
      <c r="H65" s="11">
        <f t="shared" si="3"/>
        <v>-0.11639049500060283</v>
      </c>
      <c r="U65" t="s">
        <v>177</v>
      </c>
      <c r="V65">
        <v>10107</v>
      </c>
      <c r="W65">
        <v>8048</v>
      </c>
      <c r="X65">
        <v>34.545000000000002</v>
      </c>
      <c r="Z65">
        <v>8328000</v>
      </c>
      <c r="AA65">
        <v>-1.0172E-2</v>
      </c>
      <c r="AB65">
        <v>-1.5036000000000001E-2</v>
      </c>
      <c r="AC65">
        <v>-1.4999E-2</v>
      </c>
    </row>
    <row r="66" spans="3:29" x14ac:dyDescent="0.15">
      <c r="C66" t="s">
        <v>178</v>
      </c>
      <c r="D66">
        <v>20130731</v>
      </c>
      <c r="E66" s="11">
        <v>-7.8303999999999999E-2</v>
      </c>
      <c r="F66" s="17">
        <f t="shared" si="0"/>
        <v>265.22579903999997</v>
      </c>
      <c r="G66" s="10">
        <f t="shared" si="1"/>
        <v>0.92169599999999996</v>
      </c>
      <c r="H66" s="11">
        <f t="shared" si="3"/>
        <v>-0.19205311616646603</v>
      </c>
      <c r="U66" t="s">
        <v>177</v>
      </c>
      <c r="V66">
        <v>10107</v>
      </c>
      <c r="W66">
        <v>8048</v>
      </c>
      <c r="X66">
        <v>31.84</v>
      </c>
      <c r="Z66">
        <v>8329956</v>
      </c>
      <c r="AA66">
        <v>-7.8303999999999999E-2</v>
      </c>
      <c r="AB66">
        <v>5.2685000000000003E-2</v>
      </c>
      <c r="AC66">
        <v>4.9461999999999999E-2</v>
      </c>
    </row>
    <row r="67" spans="3:29" x14ac:dyDescent="0.15">
      <c r="C67" t="s">
        <v>178</v>
      </c>
      <c r="D67">
        <v>20130830</v>
      </c>
      <c r="E67" s="11">
        <v>5.6218999999999998E-2</v>
      </c>
      <c r="F67" s="17">
        <f t="shared" si="0"/>
        <v>278.22053039999997</v>
      </c>
      <c r="G67" s="10">
        <f t="shared" si="1"/>
        <v>1.056219</v>
      </c>
      <c r="H67" s="11">
        <f t="shared" si="3"/>
        <v>-0.11168483157852782</v>
      </c>
      <c r="U67" t="s">
        <v>177</v>
      </c>
      <c r="V67">
        <v>10107</v>
      </c>
      <c r="W67">
        <v>8048</v>
      </c>
      <c r="X67">
        <v>33.4</v>
      </c>
      <c r="Z67">
        <v>8329956</v>
      </c>
      <c r="AA67">
        <v>4.8994999999999997E-2</v>
      </c>
      <c r="AB67">
        <v>-2.5715999999999999E-2</v>
      </c>
      <c r="AC67">
        <v>-3.1297999999999999E-2</v>
      </c>
    </row>
    <row r="68" spans="3:29" x14ac:dyDescent="0.15">
      <c r="C68" t="s">
        <v>178</v>
      </c>
      <c r="D68">
        <v>20130930</v>
      </c>
      <c r="E68" s="11">
        <v>-3.5929999999999998E-3</v>
      </c>
      <c r="F68" s="17">
        <f t="shared" si="0"/>
        <v>277.75488000000001</v>
      </c>
      <c r="G68" s="10">
        <f t="shared" si="1"/>
        <v>0.99640700000000004</v>
      </c>
      <c r="H68" s="11">
        <f t="shared" si="3"/>
        <v>-0.16234637869785817</v>
      </c>
      <c r="U68" t="s">
        <v>177</v>
      </c>
      <c r="V68">
        <v>10107</v>
      </c>
      <c r="W68">
        <v>8048</v>
      </c>
      <c r="X68">
        <v>33.28</v>
      </c>
      <c r="Z68">
        <v>8346000</v>
      </c>
      <c r="AA68">
        <v>-3.5929999999999998E-3</v>
      </c>
      <c r="AB68">
        <v>3.7454000000000001E-2</v>
      </c>
      <c r="AC68">
        <v>2.9749000000000001E-2</v>
      </c>
    </row>
    <row r="69" spans="3:29" x14ac:dyDescent="0.15">
      <c r="C69" t="s">
        <v>178</v>
      </c>
      <c r="D69">
        <v>20131031</v>
      </c>
      <c r="E69" s="11">
        <v>6.3852000000000006E-2</v>
      </c>
      <c r="F69" s="17">
        <f t="shared" ref="F69:F132" si="4">ABS(X69)*Z69/1000000</f>
        <v>295.55980704000001</v>
      </c>
      <c r="G69" s="10">
        <f t="shared" ref="G69:G132" si="5">1+E69</f>
        <v>1.063852</v>
      </c>
      <c r="H69" s="11">
        <f t="shared" si="3"/>
        <v>-7.5438547732454508E-2</v>
      </c>
      <c r="U69" t="s">
        <v>177</v>
      </c>
      <c r="V69">
        <v>10107</v>
      </c>
      <c r="W69">
        <v>8048</v>
      </c>
      <c r="X69">
        <v>35.405000000000001</v>
      </c>
      <c r="Z69">
        <v>8347968</v>
      </c>
      <c r="AA69">
        <v>6.3852000000000006E-2</v>
      </c>
      <c r="AB69">
        <v>3.9876000000000002E-2</v>
      </c>
      <c r="AC69">
        <v>4.4595999999999997E-2</v>
      </c>
    </row>
    <row r="70" spans="3:29" x14ac:dyDescent="0.15">
      <c r="C70" t="s">
        <v>178</v>
      </c>
      <c r="D70">
        <v>20131129</v>
      </c>
      <c r="E70" s="11">
        <v>8.4875000000000006E-2</v>
      </c>
      <c r="F70" s="17">
        <f t="shared" si="4"/>
        <v>318.30801984000004</v>
      </c>
      <c r="G70" s="10">
        <f t="shared" si="5"/>
        <v>1.084875</v>
      </c>
      <c r="H70" s="11">
        <f t="shared" si="3"/>
        <v>4.079575719116324E-2</v>
      </c>
      <c r="U70" t="s">
        <v>177</v>
      </c>
      <c r="V70">
        <v>10107</v>
      </c>
      <c r="W70">
        <v>8048</v>
      </c>
      <c r="X70">
        <v>38.130000000000003</v>
      </c>
      <c r="Z70">
        <v>8347968</v>
      </c>
      <c r="AA70">
        <v>7.6966999999999994E-2</v>
      </c>
      <c r="AB70">
        <v>2.495E-2</v>
      </c>
      <c r="AC70">
        <v>2.8049000000000001E-2</v>
      </c>
    </row>
    <row r="71" spans="3:29" x14ac:dyDescent="0.15">
      <c r="C71" t="s">
        <v>178</v>
      </c>
      <c r="D71">
        <v>20131231</v>
      </c>
      <c r="E71" s="11">
        <v>-1.8883E-2</v>
      </c>
      <c r="F71" s="17">
        <f t="shared" si="4"/>
        <v>310.50299999999999</v>
      </c>
      <c r="G71" s="10">
        <f t="shared" si="5"/>
        <v>0.98111700000000002</v>
      </c>
      <c r="H71" s="11">
        <f t="shared" si="3"/>
        <v>-6.7601421040120901E-2</v>
      </c>
      <c r="U71" t="s">
        <v>177</v>
      </c>
      <c r="V71">
        <v>10107</v>
      </c>
      <c r="W71">
        <v>8048</v>
      </c>
      <c r="X71">
        <v>37.409999999999997</v>
      </c>
      <c r="Z71">
        <v>8300000</v>
      </c>
      <c r="AA71">
        <v>-1.8883E-2</v>
      </c>
      <c r="AB71">
        <v>2.6120000000000001E-2</v>
      </c>
      <c r="AC71">
        <v>2.3563000000000001E-2</v>
      </c>
    </row>
    <row r="72" spans="3:29" x14ac:dyDescent="0.15">
      <c r="C72" t="s">
        <v>178</v>
      </c>
      <c r="D72">
        <v>20140131</v>
      </c>
      <c r="E72" s="11">
        <v>1.1494000000000001E-2</v>
      </c>
      <c r="F72" s="17">
        <f t="shared" si="4"/>
        <v>314.09939616000003</v>
      </c>
      <c r="G72" s="10">
        <f t="shared" si="5"/>
        <v>1.0114939999999999</v>
      </c>
      <c r="H72" s="11">
        <f t="shared" si="3"/>
        <v>-3.9760480420901967E-2</v>
      </c>
      <c r="U72" t="s">
        <v>177</v>
      </c>
      <c r="V72">
        <v>10107</v>
      </c>
      <c r="W72">
        <v>8048</v>
      </c>
      <c r="X72">
        <v>37.840000000000003</v>
      </c>
      <c r="Z72">
        <v>8300724</v>
      </c>
      <c r="AA72">
        <v>1.1494000000000001E-2</v>
      </c>
      <c r="AB72">
        <v>-2.9960000000000001E-2</v>
      </c>
      <c r="AC72">
        <v>-3.5582999999999997E-2</v>
      </c>
    </row>
    <row r="73" spans="3:29" x14ac:dyDescent="0.15">
      <c r="C73" t="s">
        <v>178</v>
      </c>
      <c r="D73">
        <v>20140228</v>
      </c>
      <c r="E73" s="11">
        <v>1.9820000000000001E-2</v>
      </c>
      <c r="F73" s="17">
        <f t="shared" si="4"/>
        <v>318.00073644000003</v>
      </c>
      <c r="G73" s="10">
        <f t="shared" si="5"/>
        <v>1.0198199999999999</v>
      </c>
      <c r="H73" s="11">
        <f t="shared" si="3"/>
        <v>8.4583433684485509E-2</v>
      </c>
      <c r="U73" t="s">
        <v>177</v>
      </c>
      <c r="V73">
        <v>10107</v>
      </c>
      <c r="W73">
        <v>8048</v>
      </c>
      <c r="X73">
        <v>38.31</v>
      </c>
      <c r="Z73">
        <v>8300724</v>
      </c>
      <c r="AA73">
        <v>1.2421E-2</v>
      </c>
      <c r="AB73">
        <v>4.6158999999999999E-2</v>
      </c>
      <c r="AC73">
        <v>4.3117000000000003E-2</v>
      </c>
    </row>
    <row r="74" spans="3:29" x14ac:dyDescent="0.15">
      <c r="C74" t="s">
        <v>178</v>
      </c>
      <c r="D74">
        <v>20140331</v>
      </c>
      <c r="E74" s="11">
        <v>6.9956000000000004E-2</v>
      </c>
      <c r="F74" s="17">
        <f t="shared" si="4"/>
        <v>338.57740000000001</v>
      </c>
      <c r="G74" s="10">
        <f t="shared" si="5"/>
        <v>1.0699559999999999</v>
      </c>
      <c r="H74" s="11">
        <f t="shared" si="3"/>
        <v>0.1576735052646614</v>
      </c>
      <c r="U74" t="s">
        <v>177</v>
      </c>
      <c r="V74">
        <v>10107</v>
      </c>
      <c r="W74">
        <v>8048</v>
      </c>
      <c r="X74">
        <v>40.99</v>
      </c>
      <c r="Z74">
        <v>8260000</v>
      </c>
      <c r="AA74">
        <v>6.9956000000000004E-2</v>
      </c>
      <c r="AB74">
        <v>4.4970000000000001E-3</v>
      </c>
      <c r="AC74">
        <v>6.9319999999999998E-3</v>
      </c>
    </row>
    <row r="75" spans="3:29" x14ac:dyDescent="0.15">
      <c r="C75" t="s">
        <v>178</v>
      </c>
      <c r="D75">
        <v>20140430</v>
      </c>
      <c r="E75" s="11">
        <v>-1.4394000000000001E-2</v>
      </c>
      <c r="F75" s="17">
        <f t="shared" si="4"/>
        <v>333.7206448</v>
      </c>
      <c r="G75" s="10">
        <f t="shared" si="5"/>
        <v>0.98560599999999998</v>
      </c>
      <c r="H75" s="11">
        <f t="shared" si="3"/>
        <v>0.11536656024332692</v>
      </c>
      <c r="U75" t="s">
        <v>177</v>
      </c>
      <c r="V75">
        <v>10107</v>
      </c>
      <c r="W75">
        <v>8048</v>
      </c>
      <c r="X75">
        <v>40.4</v>
      </c>
      <c r="Z75">
        <v>8260412</v>
      </c>
      <c r="AA75">
        <v>-1.4394000000000001E-2</v>
      </c>
      <c r="AB75">
        <v>1.6739999999999999E-3</v>
      </c>
      <c r="AC75">
        <v>6.2009999999999999E-3</v>
      </c>
    </row>
    <row r="76" spans="3:29" x14ac:dyDescent="0.15">
      <c r="C76" t="s">
        <v>178</v>
      </c>
      <c r="D76">
        <v>20140530</v>
      </c>
      <c r="E76" s="11">
        <v>2.0296999999999999E-2</v>
      </c>
      <c r="F76" s="17">
        <f t="shared" si="4"/>
        <v>338.18126727999999</v>
      </c>
      <c r="G76" s="10">
        <f t="shared" si="5"/>
        <v>1.020297</v>
      </c>
      <c r="H76" s="11">
        <f t="shared" si="3"/>
        <v>0.20670914021471032</v>
      </c>
      <c r="U76" t="s">
        <v>177</v>
      </c>
      <c r="V76">
        <v>10107</v>
      </c>
      <c r="W76">
        <v>8048</v>
      </c>
      <c r="X76">
        <v>40.94</v>
      </c>
      <c r="Z76">
        <v>8260412</v>
      </c>
      <c r="AA76">
        <v>1.3365999999999999E-2</v>
      </c>
      <c r="AB76">
        <v>2.0216000000000001E-2</v>
      </c>
      <c r="AC76">
        <v>2.103E-2</v>
      </c>
    </row>
    <row r="77" spans="3:29" x14ac:dyDescent="0.15">
      <c r="C77" t="s">
        <v>178</v>
      </c>
      <c r="D77">
        <v>20140630</v>
      </c>
      <c r="E77" s="11">
        <v>1.8564000000000001E-2</v>
      </c>
      <c r="F77" s="17">
        <f t="shared" si="4"/>
        <v>343.56630000000001</v>
      </c>
      <c r="G77" s="10">
        <f t="shared" si="5"/>
        <v>1.018564</v>
      </c>
      <c r="H77" s="11">
        <f t="shared" si="3"/>
        <v>0.24174148305933607</v>
      </c>
      <c r="U77" t="s">
        <v>177</v>
      </c>
      <c r="V77">
        <v>10107</v>
      </c>
      <c r="W77">
        <v>8048</v>
      </c>
      <c r="X77">
        <v>41.7</v>
      </c>
      <c r="Z77">
        <v>8239000</v>
      </c>
      <c r="AA77">
        <v>1.8564000000000001E-2</v>
      </c>
      <c r="AB77">
        <v>2.7944E-2</v>
      </c>
      <c r="AC77">
        <v>1.9057999999999999E-2</v>
      </c>
    </row>
    <row r="78" spans="3:29" x14ac:dyDescent="0.15">
      <c r="C78" t="s">
        <v>178</v>
      </c>
      <c r="D78">
        <v>20140731</v>
      </c>
      <c r="E78" s="11">
        <v>3.5012000000000001E-2</v>
      </c>
      <c r="F78" s="17">
        <f t="shared" si="4"/>
        <v>355.63188283999995</v>
      </c>
      <c r="G78" s="10">
        <f t="shared" si="5"/>
        <v>1.035012</v>
      </c>
      <c r="H78" s="11">
        <f t="shared" si="3"/>
        <v>0.39440481011549311</v>
      </c>
      <c r="U78" t="s">
        <v>177</v>
      </c>
      <c r="V78">
        <v>10107</v>
      </c>
      <c r="W78">
        <v>8048</v>
      </c>
      <c r="X78">
        <v>43.16</v>
      </c>
      <c r="Z78">
        <v>8239849</v>
      </c>
      <c r="AA78">
        <v>3.5012000000000001E-2</v>
      </c>
      <c r="AB78">
        <v>-2.0524000000000001E-2</v>
      </c>
      <c r="AC78">
        <v>-1.508E-2</v>
      </c>
    </row>
    <row r="79" spans="3:29" x14ac:dyDescent="0.15">
      <c r="C79" t="s">
        <v>178</v>
      </c>
      <c r="D79">
        <v>20140829</v>
      </c>
      <c r="E79" s="11">
        <v>5.9082000000000003E-2</v>
      </c>
      <c r="F79" s="17">
        <f t="shared" si="4"/>
        <v>374.33634007000001</v>
      </c>
      <c r="G79" s="10">
        <f t="shared" si="5"/>
        <v>1.0590820000000001</v>
      </c>
      <c r="H79" s="11">
        <f t="shared" si="3"/>
        <v>0.3981845006639122</v>
      </c>
      <c r="U79" t="s">
        <v>177</v>
      </c>
      <c r="V79">
        <v>10107</v>
      </c>
      <c r="W79">
        <v>8048</v>
      </c>
      <c r="X79">
        <v>45.43</v>
      </c>
      <c r="Z79">
        <v>8239849</v>
      </c>
      <c r="AA79">
        <v>5.2595000000000003E-2</v>
      </c>
      <c r="AB79">
        <v>4.0185999999999999E-2</v>
      </c>
      <c r="AC79">
        <v>3.7655000000000001E-2</v>
      </c>
    </row>
    <row r="80" spans="3:29" x14ac:dyDescent="0.15">
      <c r="C80" t="s">
        <v>178</v>
      </c>
      <c r="D80">
        <v>20140930</v>
      </c>
      <c r="E80" s="11">
        <v>2.0471E-2</v>
      </c>
      <c r="F80" s="17">
        <f t="shared" si="4"/>
        <v>382.70291263999997</v>
      </c>
      <c r="G80" s="10">
        <f t="shared" si="5"/>
        <v>1.0204709999999999</v>
      </c>
      <c r="H80" s="11">
        <f t="shared" ref="H80:H143" si="6">PRODUCT(G69:G80)-1</f>
        <v>0.43195173817225574</v>
      </c>
      <c r="U80" t="s">
        <v>177</v>
      </c>
      <c r="V80">
        <v>10107</v>
      </c>
      <c r="W80">
        <v>8048</v>
      </c>
      <c r="X80">
        <v>46.36</v>
      </c>
      <c r="Z80">
        <v>8255024</v>
      </c>
      <c r="AA80">
        <v>2.0471E-2</v>
      </c>
      <c r="AB80">
        <v>-2.5118999999999999E-2</v>
      </c>
      <c r="AC80">
        <v>-1.5514E-2</v>
      </c>
    </row>
    <row r="81" spans="3:29" x14ac:dyDescent="0.15">
      <c r="C81" t="s">
        <v>178</v>
      </c>
      <c r="D81">
        <v>20141031</v>
      </c>
      <c r="E81" s="11">
        <v>1.2725999999999999E-2</v>
      </c>
      <c r="F81" s="17">
        <f t="shared" si="4"/>
        <v>387.00194835000002</v>
      </c>
      <c r="G81" s="10">
        <f t="shared" si="5"/>
        <v>1.012726</v>
      </c>
      <c r="H81" s="11">
        <f t="shared" si="6"/>
        <v>0.3631358083570233</v>
      </c>
      <c r="U81" t="s">
        <v>177</v>
      </c>
      <c r="V81">
        <v>10107</v>
      </c>
      <c r="W81">
        <v>8048</v>
      </c>
      <c r="X81">
        <v>46.95</v>
      </c>
      <c r="Z81">
        <v>8242853</v>
      </c>
      <c r="AA81">
        <v>1.2725999999999999E-2</v>
      </c>
      <c r="AB81">
        <v>2.1187999999999999E-2</v>
      </c>
      <c r="AC81">
        <v>2.3200999999999999E-2</v>
      </c>
    </row>
    <row r="82" spans="3:29" x14ac:dyDescent="0.15">
      <c r="C82" t="s">
        <v>178</v>
      </c>
      <c r="D82">
        <v>20141128</v>
      </c>
      <c r="E82" s="11">
        <v>2.4920000000000001E-2</v>
      </c>
      <c r="F82" s="17">
        <f t="shared" si="4"/>
        <v>394.09080193</v>
      </c>
      <c r="G82" s="10">
        <f t="shared" si="5"/>
        <v>1.0249200000000001</v>
      </c>
      <c r="H82" s="11">
        <f t="shared" si="6"/>
        <v>0.28780288300613455</v>
      </c>
      <c r="U82" t="s">
        <v>177</v>
      </c>
      <c r="V82">
        <v>10107</v>
      </c>
      <c r="W82">
        <v>8048</v>
      </c>
      <c r="X82">
        <v>47.81</v>
      </c>
      <c r="Z82">
        <v>8242853</v>
      </c>
      <c r="AA82">
        <v>1.8317E-2</v>
      </c>
      <c r="AB82">
        <v>2.1149000000000001E-2</v>
      </c>
      <c r="AC82">
        <v>2.4534E-2</v>
      </c>
    </row>
    <row r="83" spans="3:29" x14ac:dyDescent="0.15">
      <c r="C83" t="s">
        <v>178</v>
      </c>
      <c r="D83">
        <v>20141231</v>
      </c>
      <c r="E83" s="11">
        <v>-2.8445999999999999E-2</v>
      </c>
      <c r="F83" s="17">
        <f t="shared" si="4"/>
        <v>381.72609999999997</v>
      </c>
      <c r="G83" s="10">
        <f t="shared" si="5"/>
        <v>0.97155400000000003</v>
      </c>
      <c r="H83" s="11">
        <f t="shared" si="6"/>
        <v>0.27525059926200646</v>
      </c>
      <c r="U83" t="s">
        <v>177</v>
      </c>
      <c r="V83">
        <v>10107</v>
      </c>
      <c r="W83">
        <v>8048</v>
      </c>
      <c r="X83">
        <v>46.45</v>
      </c>
      <c r="Z83">
        <v>8218000</v>
      </c>
      <c r="AA83">
        <v>-2.8445999999999999E-2</v>
      </c>
      <c r="AB83">
        <v>-3.62E-3</v>
      </c>
      <c r="AC83">
        <v>-4.189E-3</v>
      </c>
    </row>
    <row r="84" spans="3:29" x14ac:dyDescent="0.15">
      <c r="C84" t="s">
        <v>178</v>
      </c>
      <c r="D84">
        <v>20150130</v>
      </c>
      <c r="E84" s="11">
        <v>-0.130248</v>
      </c>
      <c r="F84" s="17">
        <f t="shared" si="4"/>
        <v>331.43291399999998</v>
      </c>
      <c r="G84" s="10">
        <f t="shared" si="5"/>
        <v>0.86975199999999997</v>
      </c>
      <c r="H84" s="11">
        <f t="shared" si="6"/>
        <v>9.6548036082595656E-2</v>
      </c>
      <c r="U84" t="s">
        <v>177</v>
      </c>
      <c r="V84">
        <v>10107</v>
      </c>
      <c r="W84">
        <v>8048</v>
      </c>
      <c r="X84">
        <v>40.4</v>
      </c>
      <c r="Z84">
        <v>8203785</v>
      </c>
      <c r="AA84">
        <v>-0.130248</v>
      </c>
      <c r="AB84">
        <v>-2.7158000000000002E-2</v>
      </c>
      <c r="AC84">
        <v>-3.1040999999999999E-2</v>
      </c>
    </row>
    <row r="85" spans="3:29" x14ac:dyDescent="0.15">
      <c r="C85" t="s">
        <v>178</v>
      </c>
      <c r="D85">
        <v>20150227</v>
      </c>
      <c r="E85" s="11">
        <v>9.3068999999999999E-2</v>
      </c>
      <c r="F85" s="17">
        <f t="shared" si="4"/>
        <v>359.73597224999997</v>
      </c>
      <c r="G85" s="10">
        <f t="shared" si="5"/>
        <v>1.0930690000000001</v>
      </c>
      <c r="H85" s="11">
        <f t="shared" si="6"/>
        <v>0.17530805951321504</v>
      </c>
      <c r="U85" t="s">
        <v>177</v>
      </c>
      <c r="V85">
        <v>10107</v>
      </c>
      <c r="W85">
        <v>8048</v>
      </c>
      <c r="X85">
        <v>43.85</v>
      </c>
      <c r="Z85">
        <v>8203785</v>
      </c>
      <c r="AA85">
        <v>8.5396E-2</v>
      </c>
      <c r="AB85">
        <v>5.5957E-2</v>
      </c>
      <c r="AC85">
        <v>5.4892999999999997E-2</v>
      </c>
    </row>
    <row r="86" spans="3:29" x14ac:dyDescent="0.15">
      <c r="C86" t="s">
        <v>178</v>
      </c>
      <c r="D86">
        <v>20150331</v>
      </c>
      <c r="E86" s="11">
        <v>-7.2861999999999996E-2</v>
      </c>
      <c r="F86" s="17">
        <f t="shared" si="4"/>
        <v>329.83401500000002</v>
      </c>
      <c r="G86" s="10">
        <f t="shared" si="5"/>
        <v>0.92713800000000002</v>
      </c>
      <c r="H86" s="11">
        <f t="shared" si="6"/>
        <v>1.842763971692607E-2</v>
      </c>
      <c r="U86" t="s">
        <v>177</v>
      </c>
      <c r="V86">
        <v>10107</v>
      </c>
      <c r="W86">
        <v>8048</v>
      </c>
      <c r="X86">
        <v>40.655000000000001</v>
      </c>
      <c r="Z86">
        <v>8113000</v>
      </c>
      <c r="AA86">
        <v>-7.2861999999999996E-2</v>
      </c>
      <c r="AB86">
        <v>-1.0441000000000001E-2</v>
      </c>
      <c r="AC86">
        <v>-1.7395999999999998E-2</v>
      </c>
    </row>
    <row r="87" spans="3:29" x14ac:dyDescent="0.15">
      <c r="C87" t="s">
        <v>178</v>
      </c>
      <c r="D87">
        <v>20150430</v>
      </c>
      <c r="E87" s="11">
        <v>0.196409</v>
      </c>
      <c r="F87" s="17">
        <f t="shared" si="4"/>
        <v>393.47692799999999</v>
      </c>
      <c r="G87" s="10">
        <f t="shared" si="5"/>
        <v>1.1964090000000001</v>
      </c>
      <c r="H87" s="11">
        <f t="shared" si="6"/>
        <v>0.23625058492550521</v>
      </c>
      <c r="U87" t="s">
        <v>177</v>
      </c>
      <c r="V87">
        <v>10107</v>
      </c>
      <c r="W87">
        <v>8048</v>
      </c>
      <c r="X87">
        <v>48.64</v>
      </c>
      <c r="Z87">
        <v>8089575</v>
      </c>
      <c r="AA87">
        <v>0.196409</v>
      </c>
      <c r="AB87">
        <v>8.7049999999999992E-3</v>
      </c>
      <c r="AC87">
        <v>8.5210000000000008E-3</v>
      </c>
    </row>
    <row r="88" spans="3:29" x14ac:dyDescent="0.15">
      <c r="C88" t="s">
        <v>178</v>
      </c>
      <c r="D88">
        <v>20150529</v>
      </c>
      <c r="E88" s="11">
        <v>-3.0221999999999999E-2</v>
      </c>
      <c r="F88" s="17">
        <f t="shared" si="4"/>
        <v>379.07748450000003</v>
      </c>
      <c r="G88" s="10">
        <f t="shared" si="5"/>
        <v>0.96977800000000003</v>
      </c>
      <c r="H88" s="11">
        <f t="shared" si="6"/>
        <v>0.17503885608591152</v>
      </c>
      <c r="U88" t="s">
        <v>177</v>
      </c>
      <c r="V88">
        <v>10107</v>
      </c>
      <c r="W88">
        <v>8048</v>
      </c>
      <c r="X88">
        <v>46.86</v>
      </c>
      <c r="Z88">
        <v>8089575</v>
      </c>
      <c r="AA88">
        <v>-3.6595000000000003E-2</v>
      </c>
      <c r="AB88">
        <v>1.0331E-2</v>
      </c>
      <c r="AC88">
        <v>1.0491E-2</v>
      </c>
    </row>
    <row r="89" spans="3:29" x14ac:dyDescent="0.15">
      <c r="C89" t="s">
        <v>178</v>
      </c>
      <c r="D89">
        <v>20150630</v>
      </c>
      <c r="E89" s="11">
        <v>-5.7832000000000001E-2</v>
      </c>
      <c r="F89" s="17">
        <f t="shared" si="4"/>
        <v>354.39204999999998</v>
      </c>
      <c r="G89" s="10">
        <f t="shared" si="5"/>
        <v>0.94216800000000001</v>
      </c>
      <c r="H89" s="11">
        <f t="shared" si="6"/>
        <v>8.6906673474372198E-2</v>
      </c>
      <c r="U89" t="s">
        <v>177</v>
      </c>
      <c r="V89">
        <v>10107</v>
      </c>
      <c r="W89">
        <v>8048</v>
      </c>
      <c r="X89">
        <v>44.15</v>
      </c>
      <c r="Z89">
        <v>8027000</v>
      </c>
      <c r="AA89">
        <v>-5.7832000000000001E-2</v>
      </c>
      <c r="AB89">
        <v>-1.9255000000000001E-2</v>
      </c>
      <c r="AC89">
        <v>-2.1011999999999999E-2</v>
      </c>
    </row>
    <row r="90" spans="3:29" x14ac:dyDescent="0.15">
      <c r="C90" t="s">
        <v>178</v>
      </c>
      <c r="D90">
        <v>20150731</v>
      </c>
      <c r="E90" s="11">
        <v>5.7757999999999997E-2</v>
      </c>
      <c r="F90" s="17">
        <f t="shared" si="4"/>
        <v>373.50571270000006</v>
      </c>
      <c r="G90" s="10">
        <f t="shared" si="5"/>
        <v>1.057758</v>
      </c>
      <c r="H90" s="11">
        <f t="shared" si="6"/>
        <v>0.11079313971326443</v>
      </c>
      <c r="U90" t="s">
        <v>177</v>
      </c>
      <c r="V90">
        <v>10107</v>
      </c>
      <c r="W90">
        <v>8048</v>
      </c>
      <c r="X90">
        <v>46.7</v>
      </c>
      <c r="Z90">
        <v>7997981</v>
      </c>
      <c r="AA90">
        <v>5.7757999999999997E-2</v>
      </c>
      <c r="AB90">
        <v>1.2111E-2</v>
      </c>
      <c r="AC90">
        <v>1.9741999999999999E-2</v>
      </c>
    </row>
    <row r="91" spans="3:29" x14ac:dyDescent="0.15">
      <c r="C91" t="s">
        <v>178</v>
      </c>
      <c r="D91">
        <v>20150831</v>
      </c>
      <c r="E91" s="11">
        <v>-6.1455999999999997E-2</v>
      </c>
      <c r="F91" s="17">
        <f t="shared" si="4"/>
        <v>348.07213311999999</v>
      </c>
      <c r="G91" s="10">
        <f t="shared" si="5"/>
        <v>0.93854400000000004</v>
      </c>
      <c r="H91" s="11">
        <f t="shared" si="6"/>
        <v>-1.5630294425695301E-2</v>
      </c>
      <c r="U91" t="s">
        <v>177</v>
      </c>
      <c r="V91">
        <v>10107</v>
      </c>
      <c r="W91">
        <v>8048</v>
      </c>
      <c r="X91">
        <v>43.52</v>
      </c>
      <c r="Z91">
        <v>7997981</v>
      </c>
      <c r="AA91">
        <v>-6.8094000000000002E-2</v>
      </c>
      <c r="AB91">
        <v>-5.9998000000000003E-2</v>
      </c>
      <c r="AC91">
        <v>-6.2580999999999998E-2</v>
      </c>
    </row>
    <row r="92" spans="3:29" x14ac:dyDescent="0.15">
      <c r="C92" t="s">
        <v>178</v>
      </c>
      <c r="D92">
        <v>20150930</v>
      </c>
      <c r="E92" s="11">
        <v>1.7003999999999998E-2</v>
      </c>
      <c r="F92" s="17">
        <f t="shared" si="4"/>
        <v>353.46035999999998</v>
      </c>
      <c r="G92" s="10">
        <f t="shared" si="5"/>
        <v>1.017004</v>
      </c>
      <c r="H92" s="11">
        <f t="shared" si="6"/>
        <v>-1.8974642054609858E-2</v>
      </c>
      <c r="U92" t="s">
        <v>177</v>
      </c>
      <c r="V92">
        <v>10107</v>
      </c>
      <c r="W92">
        <v>8048</v>
      </c>
      <c r="X92">
        <v>44.26</v>
      </c>
      <c r="Z92">
        <v>7986000</v>
      </c>
      <c r="AA92">
        <v>1.7003999999999998E-2</v>
      </c>
      <c r="AB92">
        <v>-3.3731999999999998E-2</v>
      </c>
      <c r="AC92">
        <v>-2.6443000000000001E-2</v>
      </c>
    </row>
    <row r="93" spans="3:29" x14ac:dyDescent="0.15">
      <c r="C93" t="s">
        <v>178</v>
      </c>
      <c r="D93">
        <v>20151030</v>
      </c>
      <c r="E93" s="11">
        <v>0.189336</v>
      </c>
      <c r="F93" s="17">
        <f t="shared" si="4"/>
        <v>420.48374031999998</v>
      </c>
      <c r="G93" s="10">
        <f t="shared" si="5"/>
        <v>1.1893359999999999</v>
      </c>
      <c r="H93" s="11">
        <f t="shared" si="6"/>
        <v>0.15210706066333679</v>
      </c>
      <c r="U93" t="s">
        <v>177</v>
      </c>
      <c r="V93">
        <v>10107</v>
      </c>
      <c r="W93">
        <v>8048</v>
      </c>
      <c r="X93">
        <v>52.64</v>
      </c>
      <c r="Z93">
        <v>7987913</v>
      </c>
      <c r="AA93">
        <v>0.189336</v>
      </c>
      <c r="AB93">
        <v>7.3953000000000005E-2</v>
      </c>
      <c r="AC93">
        <v>8.2983000000000001E-2</v>
      </c>
    </row>
    <row r="94" spans="3:29" x14ac:dyDescent="0.15">
      <c r="C94" t="s">
        <v>178</v>
      </c>
      <c r="D94">
        <v>20151130</v>
      </c>
      <c r="E94" s="11">
        <v>3.9323999999999998E-2</v>
      </c>
      <c r="F94" s="17">
        <f t="shared" si="4"/>
        <v>434.14307155</v>
      </c>
      <c r="G94" s="10">
        <f t="shared" si="5"/>
        <v>1.0393239999999999</v>
      </c>
      <c r="H94" s="11">
        <f t="shared" si="6"/>
        <v>0.16829851960822495</v>
      </c>
      <c r="U94" t="s">
        <v>177</v>
      </c>
      <c r="V94">
        <v>10107</v>
      </c>
      <c r="W94">
        <v>8048</v>
      </c>
      <c r="X94">
        <v>54.35</v>
      </c>
      <c r="Z94">
        <v>7987913</v>
      </c>
      <c r="AA94">
        <v>3.2485E-2</v>
      </c>
      <c r="AB94">
        <v>2.4429999999999999E-3</v>
      </c>
      <c r="AC94">
        <v>5.0500000000000002E-4</v>
      </c>
    </row>
    <row r="95" spans="3:29" x14ac:dyDescent="0.15">
      <c r="C95" t="s">
        <v>178</v>
      </c>
      <c r="D95">
        <v>20151231</v>
      </c>
      <c r="E95" s="11">
        <v>2.0791E-2</v>
      </c>
      <c r="F95" s="17">
        <f t="shared" si="4"/>
        <v>439.67899999999997</v>
      </c>
      <c r="G95" s="10">
        <f t="shared" si="5"/>
        <v>1.020791</v>
      </c>
      <c r="H95" s="11">
        <f t="shared" si="6"/>
        <v>0.22750625711941841</v>
      </c>
      <c r="U95" t="s">
        <v>177</v>
      </c>
      <c r="V95">
        <v>10107</v>
      </c>
      <c r="W95">
        <v>8048</v>
      </c>
      <c r="X95">
        <v>55.48</v>
      </c>
      <c r="Z95">
        <v>7925000</v>
      </c>
      <c r="AA95">
        <v>2.0791E-2</v>
      </c>
      <c r="AB95">
        <v>-2.2269000000000001E-2</v>
      </c>
      <c r="AC95">
        <v>-1.753E-2</v>
      </c>
    </row>
    <row r="96" spans="3:29" x14ac:dyDescent="0.15">
      <c r="C96" t="s">
        <v>178</v>
      </c>
      <c r="D96">
        <v>20160129</v>
      </c>
      <c r="E96" s="11">
        <v>-7.0299999999999998E-3</v>
      </c>
      <c r="F96" s="17">
        <f t="shared" si="4"/>
        <v>435.72350227000004</v>
      </c>
      <c r="G96" s="10">
        <f t="shared" si="5"/>
        <v>0.99297000000000002</v>
      </c>
      <c r="H96" s="11">
        <f t="shared" si="6"/>
        <v>0.40140739904233458</v>
      </c>
      <c r="U96" t="s">
        <v>177</v>
      </c>
      <c r="V96">
        <v>10107</v>
      </c>
      <c r="W96">
        <v>8048</v>
      </c>
      <c r="X96">
        <v>55.09</v>
      </c>
      <c r="Z96">
        <v>7909303</v>
      </c>
      <c r="AA96">
        <v>-7.0299999999999998E-3</v>
      </c>
      <c r="AB96">
        <v>-5.7030999999999998E-2</v>
      </c>
      <c r="AC96">
        <v>-5.0735000000000002E-2</v>
      </c>
    </row>
    <row r="97" spans="3:29" x14ac:dyDescent="0.15">
      <c r="C97" t="s">
        <v>178</v>
      </c>
      <c r="D97">
        <v>20160229</v>
      </c>
      <c r="E97" s="11">
        <v>-6.9886000000000004E-2</v>
      </c>
      <c r="F97" s="17">
        <f t="shared" si="4"/>
        <v>402.42533664000007</v>
      </c>
      <c r="G97" s="10">
        <f t="shared" si="5"/>
        <v>0.930114</v>
      </c>
      <c r="H97" s="11">
        <f t="shared" si="6"/>
        <v>0.19248523336849077</v>
      </c>
      <c r="U97" t="s">
        <v>177</v>
      </c>
      <c r="V97">
        <v>10107</v>
      </c>
      <c r="W97">
        <v>8048</v>
      </c>
      <c r="X97">
        <v>50.88</v>
      </c>
      <c r="Z97">
        <v>7909303</v>
      </c>
      <c r="AA97">
        <v>-7.6420000000000002E-2</v>
      </c>
      <c r="AB97">
        <v>6.9200000000000002E-4</v>
      </c>
      <c r="AC97">
        <v>-4.1279999999999997E-3</v>
      </c>
    </row>
    <row r="98" spans="3:29" x14ac:dyDescent="0.15">
      <c r="C98" t="s">
        <v>178</v>
      </c>
      <c r="D98">
        <v>20160331</v>
      </c>
      <c r="E98" s="11">
        <v>8.5495000000000002E-2</v>
      </c>
      <c r="F98" s="17">
        <f t="shared" si="4"/>
        <v>434.6601</v>
      </c>
      <c r="G98" s="10">
        <f t="shared" si="5"/>
        <v>1.0854950000000001</v>
      </c>
      <c r="H98" s="11">
        <f t="shared" si="6"/>
        <v>0.39616406446001506</v>
      </c>
      <c r="U98" t="s">
        <v>177</v>
      </c>
      <c r="V98">
        <v>10107</v>
      </c>
      <c r="W98">
        <v>8048</v>
      </c>
      <c r="X98">
        <v>55.23</v>
      </c>
      <c r="Z98">
        <v>7870000</v>
      </c>
      <c r="AA98">
        <v>8.5495000000000002E-2</v>
      </c>
      <c r="AB98">
        <v>7.0455000000000004E-2</v>
      </c>
      <c r="AC98">
        <v>6.5990999999999994E-2</v>
      </c>
    </row>
    <row r="99" spans="3:29" x14ac:dyDescent="0.15">
      <c r="C99" t="s">
        <v>178</v>
      </c>
      <c r="D99">
        <v>20160429</v>
      </c>
      <c r="E99" s="11">
        <v>-9.7048999999999996E-2</v>
      </c>
      <c r="F99" s="17">
        <f t="shared" si="4"/>
        <v>392.00148928999994</v>
      </c>
      <c r="G99" s="10">
        <f t="shared" si="5"/>
        <v>0.90295100000000006</v>
      </c>
      <c r="H99" s="11">
        <f t="shared" si="6"/>
        <v>5.3709674674994323E-2</v>
      </c>
      <c r="U99" t="s">
        <v>177</v>
      </c>
      <c r="V99">
        <v>10107</v>
      </c>
      <c r="W99">
        <v>8048</v>
      </c>
      <c r="X99">
        <v>49.87</v>
      </c>
      <c r="Z99">
        <v>7860467</v>
      </c>
      <c r="AA99">
        <v>-9.7048999999999996E-2</v>
      </c>
      <c r="AB99">
        <v>1.1806000000000001E-2</v>
      </c>
      <c r="AC99">
        <v>2.699E-3</v>
      </c>
    </row>
    <row r="100" spans="3:29" x14ac:dyDescent="0.15">
      <c r="C100" t="s">
        <v>178</v>
      </c>
      <c r="D100">
        <v>20160531</v>
      </c>
      <c r="E100" s="11">
        <v>6.9982000000000003E-2</v>
      </c>
      <c r="F100" s="17">
        <f t="shared" si="4"/>
        <v>416.60475100000002</v>
      </c>
      <c r="G100" s="10">
        <f t="shared" si="5"/>
        <v>1.069982</v>
      </c>
      <c r="H100" s="11">
        <f t="shared" si="6"/>
        <v>0.1625860610656249</v>
      </c>
      <c r="U100" t="s">
        <v>177</v>
      </c>
      <c r="V100">
        <v>10107</v>
      </c>
      <c r="W100">
        <v>8048</v>
      </c>
      <c r="X100">
        <v>53</v>
      </c>
      <c r="Z100">
        <v>7860467</v>
      </c>
      <c r="AA100">
        <v>6.2762999999999999E-2</v>
      </c>
      <c r="AB100">
        <v>1.4300999999999999E-2</v>
      </c>
      <c r="AC100">
        <v>1.5329000000000001E-2</v>
      </c>
    </row>
    <row r="101" spans="3:29" x14ac:dyDescent="0.15">
      <c r="C101" t="s">
        <v>178</v>
      </c>
      <c r="D101">
        <v>20160630</v>
      </c>
      <c r="E101" s="11">
        <v>-3.4528000000000003E-2</v>
      </c>
      <c r="F101" s="17">
        <f t="shared" si="4"/>
        <v>399.53536000000003</v>
      </c>
      <c r="G101" s="10">
        <f t="shared" si="5"/>
        <v>0.965472</v>
      </c>
      <c r="H101" s="11">
        <f t="shared" si="6"/>
        <v>0.19134197887123228</v>
      </c>
      <c r="U101" t="s">
        <v>177</v>
      </c>
      <c r="V101">
        <v>10107</v>
      </c>
      <c r="W101">
        <v>8048</v>
      </c>
      <c r="X101">
        <v>51.17</v>
      </c>
      <c r="Z101">
        <v>7808000</v>
      </c>
      <c r="AA101">
        <v>-3.4528000000000003E-2</v>
      </c>
      <c r="AB101">
        <v>3.1280000000000001E-3</v>
      </c>
      <c r="AC101">
        <v>9.0600000000000001E-4</v>
      </c>
    </row>
    <row r="102" spans="3:29" x14ac:dyDescent="0.15">
      <c r="C102" t="s">
        <v>178</v>
      </c>
      <c r="D102">
        <v>20160729</v>
      </c>
      <c r="E102" s="11">
        <v>0.10768</v>
      </c>
      <c r="F102" s="17">
        <f t="shared" si="4"/>
        <v>441.6797502</v>
      </c>
      <c r="G102" s="10">
        <f t="shared" si="5"/>
        <v>1.10768</v>
      </c>
      <c r="H102" s="11">
        <f t="shared" si="6"/>
        <v>0.24756861508595174</v>
      </c>
      <c r="U102" t="s">
        <v>177</v>
      </c>
      <c r="V102">
        <v>10107</v>
      </c>
      <c r="W102">
        <v>8048</v>
      </c>
      <c r="X102">
        <v>56.68</v>
      </c>
      <c r="Z102">
        <v>7792515</v>
      </c>
      <c r="AA102">
        <v>0.10768</v>
      </c>
      <c r="AB102">
        <v>3.8740999999999998E-2</v>
      </c>
      <c r="AC102">
        <v>3.5610000000000003E-2</v>
      </c>
    </row>
    <row r="103" spans="3:29" x14ac:dyDescent="0.15">
      <c r="C103" t="s">
        <v>178</v>
      </c>
      <c r="D103">
        <v>20160831</v>
      </c>
      <c r="E103" s="11">
        <v>2.0112999999999999E-2</v>
      </c>
      <c r="F103" s="17">
        <f t="shared" si="4"/>
        <v>447.75791190000001</v>
      </c>
      <c r="G103" s="10">
        <f t="shared" si="5"/>
        <v>1.020113</v>
      </c>
      <c r="H103" s="11">
        <f t="shared" si="6"/>
        <v>0.35599499079550445</v>
      </c>
      <c r="U103" t="s">
        <v>177</v>
      </c>
      <c r="V103">
        <v>10107</v>
      </c>
      <c r="W103">
        <v>8048</v>
      </c>
      <c r="X103">
        <v>57.46</v>
      </c>
      <c r="Z103">
        <v>7792515</v>
      </c>
      <c r="AA103">
        <v>1.3761000000000001E-2</v>
      </c>
      <c r="AB103">
        <v>2.7829999999999999E-3</v>
      </c>
      <c r="AC103">
        <v>-1.219E-3</v>
      </c>
    </row>
    <row r="104" spans="3:29" x14ac:dyDescent="0.15">
      <c r="C104" t="s">
        <v>178</v>
      </c>
      <c r="D104">
        <v>20160930</v>
      </c>
      <c r="E104" s="11">
        <v>2.4359999999999998E-3</v>
      </c>
      <c r="F104" s="17">
        <f t="shared" si="4"/>
        <v>448.11285119999997</v>
      </c>
      <c r="G104" s="10">
        <f t="shared" si="5"/>
        <v>1.0024360000000001</v>
      </c>
      <c r="H104" s="11">
        <f t="shared" si="6"/>
        <v>0.33657113894643698</v>
      </c>
      <c r="U104" t="s">
        <v>177</v>
      </c>
      <c r="V104">
        <v>10107</v>
      </c>
      <c r="W104">
        <v>8048</v>
      </c>
      <c r="X104">
        <v>57.6</v>
      </c>
      <c r="Z104">
        <v>7779737</v>
      </c>
      <c r="AA104">
        <v>2.4359999999999998E-3</v>
      </c>
      <c r="AB104">
        <v>3.0140000000000002E-3</v>
      </c>
      <c r="AC104">
        <v>-1.2340000000000001E-3</v>
      </c>
    </row>
    <row r="105" spans="3:29" x14ac:dyDescent="0.15">
      <c r="C105" t="s">
        <v>178</v>
      </c>
      <c r="D105">
        <v>20161031</v>
      </c>
      <c r="E105" s="11">
        <v>4.0278000000000001E-2</v>
      </c>
      <c r="F105" s="17">
        <f t="shared" si="4"/>
        <v>465.89903192000003</v>
      </c>
      <c r="G105" s="10">
        <f t="shared" si="5"/>
        <v>1.040278</v>
      </c>
      <c r="H105" s="11">
        <f t="shared" si="6"/>
        <v>0.16906034230942457</v>
      </c>
      <c r="U105" t="s">
        <v>177</v>
      </c>
      <c r="V105">
        <v>10107</v>
      </c>
      <c r="W105">
        <v>8048</v>
      </c>
      <c r="X105">
        <v>59.92</v>
      </c>
      <c r="Z105">
        <v>7775351</v>
      </c>
      <c r="AA105">
        <v>4.0278000000000001E-2</v>
      </c>
      <c r="AB105">
        <v>-2.1582E-2</v>
      </c>
      <c r="AC105">
        <v>-1.9425999999999999E-2</v>
      </c>
    </row>
    <row r="106" spans="3:29" x14ac:dyDescent="0.15">
      <c r="C106" t="s">
        <v>178</v>
      </c>
      <c r="D106">
        <v>20161130</v>
      </c>
      <c r="E106" s="11">
        <v>1.2182999999999999E-2</v>
      </c>
      <c r="F106" s="17">
        <f t="shared" si="4"/>
        <v>468.54265126000001</v>
      </c>
      <c r="G106" s="10">
        <f t="shared" si="5"/>
        <v>1.0121830000000001</v>
      </c>
      <c r="H106" s="11">
        <f t="shared" si="6"/>
        <v>0.13853139584939855</v>
      </c>
      <c r="U106" t="s">
        <v>177</v>
      </c>
      <c r="V106">
        <v>10107</v>
      </c>
      <c r="W106">
        <v>8048</v>
      </c>
      <c r="X106">
        <v>60.26</v>
      </c>
      <c r="Z106">
        <v>7775351</v>
      </c>
      <c r="AA106">
        <v>5.6740000000000002E-3</v>
      </c>
      <c r="AB106">
        <v>4.0420999999999999E-2</v>
      </c>
      <c r="AC106">
        <v>3.4174000000000003E-2</v>
      </c>
    </row>
    <row r="107" spans="3:29" x14ac:dyDescent="0.15">
      <c r="C107" t="s">
        <v>178</v>
      </c>
      <c r="D107">
        <v>20161230</v>
      </c>
      <c r="E107" s="11">
        <v>3.1198E-2</v>
      </c>
      <c r="F107" s="17">
        <f t="shared" si="4"/>
        <v>480.34219999999999</v>
      </c>
      <c r="G107" s="10">
        <f t="shared" si="5"/>
        <v>1.0311980000000001</v>
      </c>
      <c r="H107" s="11">
        <f t="shared" si="6"/>
        <v>0.15013876330914777</v>
      </c>
      <c r="U107" t="s">
        <v>177</v>
      </c>
      <c r="V107">
        <v>10107</v>
      </c>
      <c r="W107">
        <v>8048</v>
      </c>
      <c r="X107">
        <v>62.14</v>
      </c>
      <c r="Z107">
        <v>7730000</v>
      </c>
      <c r="AA107">
        <v>3.1198E-2</v>
      </c>
      <c r="AB107">
        <v>1.8776999999999999E-2</v>
      </c>
      <c r="AC107">
        <v>1.8200999999999998E-2</v>
      </c>
    </row>
    <row r="108" spans="3:29" x14ac:dyDescent="0.15">
      <c r="C108" t="s">
        <v>178</v>
      </c>
      <c r="D108">
        <v>20170131</v>
      </c>
      <c r="E108" s="11">
        <v>4.0392999999999998E-2</v>
      </c>
      <c r="F108" s="17">
        <f t="shared" si="4"/>
        <v>499.58481450000005</v>
      </c>
      <c r="G108" s="10">
        <f t="shared" si="5"/>
        <v>1.0403929999999999</v>
      </c>
      <c r="H108" s="11">
        <f t="shared" si="6"/>
        <v>0.20506794603612821</v>
      </c>
      <c r="U108" t="s">
        <v>177</v>
      </c>
      <c r="V108">
        <v>10107</v>
      </c>
      <c r="W108">
        <v>8048</v>
      </c>
      <c r="X108">
        <v>64.650000000000006</v>
      </c>
      <c r="Z108">
        <v>7727530</v>
      </c>
      <c r="AA108">
        <v>4.0392999999999998E-2</v>
      </c>
      <c r="AB108">
        <v>2.2169999999999999E-2</v>
      </c>
      <c r="AC108">
        <v>1.7884000000000001E-2</v>
      </c>
    </row>
    <row r="109" spans="3:29" x14ac:dyDescent="0.15">
      <c r="C109" t="s">
        <v>178</v>
      </c>
      <c r="D109">
        <v>20170228</v>
      </c>
      <c r="E109" s="11">
        <v>-4.3309999999999998E-3</v>
      </c>
      <c r="F109" s="17">
        <f t="shared" si="4"/>
        <v>494.40736939999999</v>
      </c>
      <c r="G109" s="10">
        <f t="shared" si="5"/>
        <v>0.99566900000000003</v>
      </c>
      <c r="H109" s="11">
        <f t="shared" si="6"/>
        <v>0.29000186725696575</v>
      </c>
      <c r="U109" t="s">
        <v>177</v>
      </c>
      <c r="V109">
        <v>10107</v>
      </c>
      <c r="W109">
        <v>8048</v>
      </c>
      <c r="X109">
        <v>63.98</v>
      </c>
      <c r="Z109">
        <v>7727530</v>
      </c>
      <c r="AA109">
        <v>-1.0364E-2</v>
      </c>
      <c r="AB109">
        <v>3.2639000000000001E-2</v>
      </c>
      <c r="AC109">
        <v>3.7198000000000002E-2</v>
      </c>
    </row>
    <row r="110" spans="3:29" x14ac:dyDescent="0.15">
      <c r="C110" t="s">
        <v>178</v>
      </c>
      <c r="D110">
        <v>20170331</v>
      </c>
      <c r="E110" s="11">
        <v>2.9384E-2</v>
      </c>
      <c r="F110" s="17">
        <f t="shared" si="4"/>
        <v>508.63677999999999</v>
      </c>
      <c r="G110" s="10">
        <f t="shared" si="5"/>
        <v>1.0293840000000001</v>
      </c>
      <c r="H110" s="11">
        <f t="shared" si="6"/>
        <v>0.22331957505510824</v>
      </c>
      <c r="U110" t="s">
        <v>177</v>
      </c>
      <c r="V110">
        <v>10107</v>
      </c>
      <c r="W110">
        <v>8048</v>
      </c>
      <c r="X110">
        <v>65.86</v>
      </c>
      <c r="Z110">
        <v>7723000</v>
      </c>
      <c r="AA110">
        <v>2.9384E-2</v>
      </c>
      <c r="AB110">
        <v>2.0890000000000001E-3</v>
      </c>
      <c r="AC110">
        <v>-3.8900000000000002E-4</v>
      </c>
    </row>
    <row r="111" spans="3:29" x14ac:dyDescent="0.15">
      <c r="C111" t="s">
        <v>178</v>
      </c>
      <c r="D111">
        <v>20170428</v>
      </c>
      <c r="E111" s="11">
        <v>3.9477999999999999E-2</v>
      </c>
      <c r="F111" s="17">
        <f t="shared" si="4"/>
        <v>528.54645689999995</v>
      </c>
      <c r="G111" s="10">
        <f t="shared" si="5"/>
        <v>1.0394779999999999</v>
      </c>
      <c r="H111" s="11">
        <f t="shared" si="6"/>
        <v>0.40828659056707783</v>
      </c>
      <c r="U111" t="s">
        <v>177</v>
      </c>
      <c r="V111">
        <v>10107</v>
      </c>
      <c r="W111">
        <v>8048</v>
      </c>
      <c r="X111">
        <v>68.459999999999994</v>
      </c>
      <c r="Z111">
        <v>7720515</v>
      </c>
      <c r="AA111">
        <v>3.9477999999999999E-2</v>
      </c>
      <c r="AB111">
        <v>9.613E-3</v>
      </c>
      <c r="AC111">
        <v>9.0910000000000001E-3</v>
      </c>
    </row>
    <row r="112" spans="3:29" x14ac:dyDescent="0.15">
      <c r="C112" t="s">
        <v>178</v>
      </c>
      <c r="D112">
        <v>20170531</v>
      </c>
      <c r="E112" s="11">
        <v>2.5853999999999999E-2</v>
      </c>
      <c r="F112" s="17">
        <f t="shared" si="4"/>
        <v>539.20076760000006</v>
      </c>
      <c r="G112" s="10">
        <f t="shared" si="5"/>
        <v>1.025854</v>
      </c>
      <c r="H112" s="11">
        <f t="shared" si="6"/>
        <v>0.35020629513356272</v>
      </c>
      <c r="U112" t="s">
        <v>177</v>
      </c>
      <c r="V112">
        <v>10107</v>
      </c>
      <c r="W112">
        <v>8048</v>
      </c>
      <c r="X112">
        <v>69.84</v>
      </c>
      <c r="Z112">
        <v>7720515</v>
      </c>
      <c r="AA112">
        <v>2.0157999999999999E-2</v>
      </c>
      <c r="AB112">
        <v>9.3329999999999993E-3</v>
      </c>
      <c r="AC112">
        <v>1.1575999999999999E-2</v>
      </c>
    </row>
    <row r="113" spans="3:29" x14ac:dyDescent="0.15">
      <c r="C113" t="s">
        <v>178</v>
      </c>
      <c r="D113">
        <v>20170630</v>
      </c>
      <c r="E113" s="11">
        <v>-1.303E-2</v>
      </c>
      <c r="F113" s="17">
        <f t="shared" si="4"/>
        <v>531.31244000000004</v>
      </c>
      <c r="G113" s="10">
        <f t="shared" si="5"/>
        <v>0.98697000000000001</v>
      </c>
      <c r="H113" s="11">
        <f t="shared" si="6"/>
        <v>0.38027110792231356</v>
      </c>
      <c r="U113" t="s">
        <v>177</v>
      </c>
      <c r="V113">
        <v>10107</v>
      </c>
      <c r="W113">
        <v>8048</v>
      </c>
      <c r="X113">
        <v>68.930000000000007</v>
      </c>
      <c r="Z113">
        <v>7708000</v>
      </c>
      <c r="AA113">
        <v>-1.303E-2</v>
      </c>
      <c r="AB113">
        <v>9.4599999999999997E-3</v>
      </c>
      <c r="AC113">
        <v>4.8139999999999997E-3</v>
      </c>
    </row>
    <row r="114" spans="3:29" x14ac:dyDescent="0.15">
      <c r="C114" t="s">
        <v>178</v>
      </c>
      <c r="D114">
        <v>20170731</v>
      </c>
      <c r="E114" s="11">
        <v>5.4692999999999999E-2</v>
      </c>
      <c r="F114" s="17">
        <f t="shared" si="4"/>
        <v>559.95313880000003</v>
      </c>
      <c r="G114" s="10">
        <f t="shared" si="5"/>
        <v>1.0546930000000001</v>
      </c>
      <c r="H114" s="11">
        <f t="shared" si="6"/>
        <v>0.31424443488002729</v>
      </c>
      <c r="U114" t="s">
        <v>177</v>
      </c>
      <c r="V114">
        <v>10107</v>
      </c>
      <c r="W114">
        <v>8048</v>
      </c>
      <c r="X114">
        <v>72.7</v>
      </c>
      <c r="Z114">
        <v>7702244</v>
      </c>
      <c r="AA114">
        <v>5.4692999999999999E-2</v>
      </c>
      <c r="AB114">
        <v>2.0313000000000001E-2</v>
      </c>
      <c r="AC114">
        <v>1.9349000000000002E-2</v>
      </c>
    </row>
    <row r="115" spans="3:29" x14ac:dyDescent="0.15">
      <c r="C115" t="s">
        <v>178</v>
      </c>
      <c r="D115">
        <v>20170831</v>
      </c>
      <c r="E115" s="11">
        <v>3.3838E-2</v>
      </c>
      <c r="F115" s="17">
        <f t="shared" si="4"/>
        <v>575.89678388000004</v>
      </c>
      <c r="G115" s="10">
        <f t="shared" si="5"/>
        <v>1.033838</v>
      </c>
      <c r="H115" s="11">
        <f t="shared" si="6"/>
        <v>0.33192679445071049</v>
      </c>
      <c r="U115" t="s">
        <v>177</v>
      </c>
      <c r="V115">
        <v>10107</v>
      </c>
      <c r="W115">
        <v>8048</v>
      </c>
      <c r="X115">
        <v>74.77</v>
      </c>
      <c r="Z115">
        <v>7702244</v>
      </c>
      <c r="AA115">
        <v>2.8472999999999998E-2</v>
      </c>
      <c r="AB115">
        <v>1.596E-3</v>
      </c>
      <c r="AC115">
        <v>5.4600000000000004E-4</v>
      </c>
    </row>
    <row r="116" spans="3:29" x14ac:dyDescent="0.15">
      <c r="C116" t="s">
        <v>178</v>
      </c>
      <c r="D116">
        <v>20170929</v>
      </c>
      <c r="E116" s="11">
        <v>-3.7450000000000001E-3</v>
      </c>
      <c r="F116" s="17">
        <f t="shared" si="4"/>
        <v>574.72260416999995</v>
      </c>
      <c r="G116" s="10">
        <f t="shared" si="5"/>
        <v>0.996255</v>
      </c>
      <c r="H116" s="11">
        <f t="shared" si="6"/>
        <v>0.3237141609095171</v>
      </c>
      <c r="U116" t="s">
        <v>177</v>
      </c>
      <c r="V116">
        <v>10107</v>
      </c>
      <c r="W116">
        <v>8048</v>
      </c>
      <c r="X116">
        <v>74.489999999999995</v>
      </c>
      <c r="Z116">
        <v>7715433</v>
      </c>
      <c r="AA116">
        <v>-3.7450000000000001E-3</v>
      </c>
      <c r="AB116">
        <v>2.3705E-2</v>
      </c>
      <c r="AC116">
        <v>1.9303000000000001E-2</v>
      </c>
    </row>
    <row r="117" spans="3:29" x14ac:dyDescent="0.15">
      <c r="C117" t="s">
        <v>178</v>
      </c>
      <c r="D117">
        <v>20171031</v>
      </c>
      <c r="E117" s="11">
        <v>0.11666</v>
      </c>
      <c r="F117" s="17">
        <f t="shared" si="4"/>
        <v>641.69959620000009</v>
      </c>
      <c r="G117" s="10">
        <f t="shared" si="5"/>
        <v>1.11666</v>
      </c>
      <c r="H117" s="11">
        <f t="shared" si="6"/>
        <v>0.42090734872910995</v>
      </c>
      <c r="U117" t="s">
        <v>177</v>
      </c>
      <c r="V117">
        <v>10107</v>
      </c>
      <c r="W117">
        <v>8048</v>
      </c>
      <c r="X117">
        <v>83.18</v>
      </c>
      <c r="Z117">
        <v>7714590</v>
      </c>
      <c r="AA117">
        <v>0.11666</v>
      </c>
      <c r="AB117">
        <v>1.9262000000000001E-2</v>
      </c>
      <c r="AC117">
        <v>2.2187999999999999E-2</v>
      </c>
    </row>
    <row r="118" spans="3:29" x14ac:dyDescent="0.15">
      <c r="C118" t="s">
        <v>178</v>
      </c>
      <c r="D118">
        <v>20171130</v>
      </c>
      <c r="E118" s="11">
        <v>1.6951000000000001E-2</v>
      </c>
      <c r="F118" s="17">
        <f t="shared" si="4"/>
        <v>649.33704030000013</v>
      </c>
      <c r="G118" s="10">
        <f t="shared" si="5"/>
        <v>1.0169509999999999</v>
      </c>
      <c r="H118" s="11">
        <f t="shared" si="6"/>
        <v>0.42760068999125367</v>
      </c>
      <c r="U118" t="s">
        <v>177</v>
      </c>
      <c r="V118">
        <v>10107</v>
      </c>
      <c r="W118">
        <v>8048</v>
      </c>
      <c r="X118">
        <v>84.17</v>
      </c>
      <c r="Z118">
        <v>7714590</v>
      </c>
      <c r="AA118">
        <v>1.1901999999999999E-2</v>
      </c>
      <c r="AB118">
        <v>2.7279999999999999E-2</v>
      </c>
      <c r="AC118">
        <v>2.8083E-2</v>
      </c>
    </row>
    <row r="119" spans="3:29" x14ac:dyDescent="0.15">
      <c r="C119" t="s">
        <v>178</v>
      </c>
      <c r="D119">
        <v>20171229</v>
      </c>
      <c r="E119" s="11">
        <v>1.6277E-2</v>
      </c>
      <c r="F119" s="17">
        <f t="shared" si="4"/>
        <v>659.08569999999997</v>
      </c>
      <c r="G119" s="10">
        <f t="shared" si="5"/>
        <v>1.0162770000000001</v>
      </c>
      <c r="H119" s="11">
        <f t="shared" si="6"/>
        <v>0.40694391030843891</v>
      </c>
      <c r="U119" t="s">
        <v>177</v>
      </c>
      <c r="V119">
        <v>10107</v>
      </c>
      <c r="W119">
        <v>8048</v>
      </c>
      <c r="X119">
        <v>85.54</v>
      </c>
      <c r="Z119">
        <v>7705000</v>
      </c>
      <c r="AA119">
        <v>1.6277E-2</v>
      </c>
      <c r="AB119">
        <v>1.2166E-2</v>
      </c>
      <c r="AC119">
        <v>9.8320000000000005E-3</v>
      </c>
    </row>
    <row r="120" spans="3:29" x14ac:dyDescent="0.15">
      <c r="C120" t="s">
        <v>178</v>
      </c>
      <c r="D120">
        <v>20180131</v>
      </c>
      <c r="E120" s="11">
        <v>0.110708</v>
      </c>
      <c r="F120" s="17">
        <f t="shared" si="4"/>
        <v>731.55733293000003</v>
      </c>
      <c r="G120" s="10">
        <f t="shared" si="5"/>
        <v>1.110708</v>
      </c>
      <c r="H120" s="11">
        <f t="shared" si="6"/>
        <v>0.50203226735557194</v>
      </c>
      <c r="U120" t="s">
        <v>177</v>
      </c>
      <c r="V120">
        <v>10107</v>
      </c>
      <c r="W120">
        <v>8048</v>
      </c>
      <c r="X120">
        <v>95.01</v>
      </c>
      <c r="Z120">
        <v>7699793</v>
      </c>
      <c r="AA120">
        <v>0.110708</v>
      </c>
      <c r="AB120">
        <v>5.0594E-2</v>
      </c>
      <c r="AC120">
        <v>5.6179E-2</v>
      </c>
    </row>
    <row r="121" spans="3:29" x14ac:dyDescent="0.15">
      <c r="C121" t="s">
        <v>178</v>
      </c>
      <c r="D121">
        <v>20180228</v>
      </c>
      <c r="E121" s="11">
        <v>-8.6309999999999998E-3</v>
      </c>
      <c r="F121" s="17">
        <f t="shared" si="4"/>
        <v>722.00958961000003</v>
      </c>
      <c r="G121" s="10">
        <f t="shared" si="5"/>
        <v>0.99136899999999994</v>
      </c>
      <c r="H121" s="11">
        <f t="shared" si="6"/>
        <v>0.49554543413124841</v>
      </c>
      <c r="U121" t="s">
        <v>177</v>
      </c>
      <c r="V121">
        <v>10107</v>
      </c>
      <c r="W121">
        <v>8048</v>
      </c>
      <c r="X121">
        <v>93.77</v>
      </c>
      <c r="Z121">
        <v>7699793</v>
      </c>
      <c r="AA121">
        <v>-1.3051E-2</v>
      </c>
      <c r="AB121">
        <v>-3.9438000000000001E-2</v>
      </c>
      <c r="AC121">
        <v>-3.8947000000000002E-2</v>
      </c>
    </row>
    <row r="122" spans="3:29" x14ac:dyDescent="0.15">
      <c r="C122" t="s">
        <v>178</v>
      </c>
      <c r="D122">
        <v>20180329</v>
      </c>
      <c r="E122" s="11">
        <v>-2.6661000000000001E-2</v>
      </c>
      <c r="F122" s="17">
        <f t="shared" si="4"/>
        <v>701.86630000000002</v>
      </c>
      <c r="G122" s="10">
        <f t="shared" si="5"/>
        <v>0.97333899999999995</v>
      </c>
      <c r="H122" s="11">
        <f t="shared" si="6"/>
        <v>0.4141201896589366</v>
      </c>
      <c r="U122" t="s">
        <v>177</v>
      </c>
      <c r="V122">
        <v>10107</v>
      </c>
      <c r="W122">
        <v>8048</v>
      </c>
      <c r="X122">
        <v>91.27</v>
      </c>
      <c r="Z122">
        <v>7690000</v>
      </c>
      <c r="AA122">
        <v>-2.6661000000000001E-2</v>
      </c>
      <c r="AB122">
        <v>-1.8408000000000001E-2</v>
      </c>
      <c r="AC122">
        <v>-2.6884999999999999E-2</v>
      </c>
    </row>
    <row r="123" spans="3:29" x14ac:dyDescent="0.15">
      <c r="C123" t="s">
        <v>178</v>
      </c>
      <c r="D123">
        <v>20180430</v>
      </c>
      <c r="E123" s="11">
        <v>2.4652E-2</v>
      </c>
      <c r="F123" s="17">
        <f t="shared" si="4"/>
        <v>718.53267695999989</v>
      </c>
      <c r="G123" s="10">
        <f t="shared" si="5"/>
        <v>1.0246519999999999</v>
      </c>
      <c r="H123" s="11">
        <f t="shared" si="6"/>
        <v>0.39395069503578561</v>
      </c>
      <c r="U123" t="s">
        <v>177</v>
      </c>
      <c r="V123">
        <v>10107</v>
      </c>
      <c r="W123">
        <v>8048</v>
      </c>
      <c r="X123">
        <v>93.52</v>
      </c>
      <c r="Z123">
        <v>7683198</v>
      </c>
      <c r="AA123">
        <v>2.4652E-2</v>
      </c>
      <c r="AB123">
        <v>4.7559999999999998E-3</v>
      </c>
      <c r="AC123">
        <v>2.7190000000000001E-3</v>
      </c>
    </row>
    <row r="124" spans="3:29" x14ac:dyDescent="0.15">
      <c r="C124" t="s">
        <v>178</v>
      </c>
      <c r="D124">
        <v>20180531</v>
      </c>
      <c r="E124" s="11">
        <v>6.1377000000000001E-2</v>
      </c>
      <c r="F124" s="17">
        <f t="shared" si="4"/>
        <v>759.40729032000002</v>
      </c>
      <c r="G124" s="10">
        <f t="shared" si="5"/>
        <v>1.061377</v>
      </c>
      <c r="H124" s="11">
        <f t="shared" si="6"/>
        <v>0.44222004968055662</v>
      </c>
      <c r="U124" t="s">
        <v>177</v>
      </c>
      <c r="V124">
        <v>10107</v>
      </c>
      <c r="W124">
        <v>8048</v>
      </c>
      <c r="X124">
        <v>98.84</v>
      </c>
      <c r="Z124">
        <v>7683198</v>
      </c>
      <c r="AA124">
        <v>5.6885999999999999E-2</v>
      </c>
      <c r="AB124">
        <v>2.6152000000000002E-2</v>
      </c>
      <c r="AC124">
        <v>2.1607999999999999E-2</v>
      </c>
    </row>
    <row r="125" spans="3:29" x14ac:dyDescent="0.15">
      <c r="C125" t="s">
        <v>178</v>
      </c>
      <c r="D125">
        <v>20180629</v>
      </c>
      <c r="E125" s="11">
        <v>-2.3270000000000001E-3</v>
      </c>
      <c r="F125" s="17">
        <f t="shared" si="4"/>
        <v>757.64015477999999</v>
      </c>
      <c r="G125" s="10">
        <f t="shared" si="5"/>
        <v>0.99767300000000003</v>
      </c>
      <c r="H125" s="11">
        <f t="shared" si="6"/>
        <v>0.45785991836119577</v>
      </c>
      <c r="I125" s="11">
        <f>PRODUCT(G65:G125)-1</f>
        <v>2.2025787553240934</v>
      </c>
      <c r="J125" s="11"/>
      <c r="U125" t="s">
        <v>177</v>
      </c>
      <c r="V125">
        <v>10107</v>
      </c>
      <c r="W125">
        <v>8048</v>
      </c>
      <c r="X125">
        <v>98.61</v>
      </c>
      <c r="Z125">
        <v>7683198</v>
      </c>
      <c r="AA125">
        <v>-2.3270000000000001E-3</v>
      </c>
      <c r="AB125">
        <v>5.3299999999999997E-3</v>
      </c>
      <c r="AC125">
        <v>4.8419999999999999E-3</v>
      </c>
    </row>
    <row r="126" spans="3:29" x14ac:dyDescent="0.15">
      <c r="C126" t="s">
        <v>211</v>
      </c>
      <c r="D126">
        <v>20130628</v>
      </c>
      <c r="E126" s="11">
        <v>-8.1290000000000001E-2</v>
      </c>
      <c r="F126" s="17">
        <f t="shared" si="4"/>
        <v>211.90162133999999</v>
      </c>
      <c r="G126" s="10">
        <f t="shared" si="5"/>
        <v>0.91871000000000003</v>
      </c>
      <c r="H126" s="11">
        <f t="shared" si="6"/>
        <v>0.26989606036791192</v>
      </c>
      <c r="U126" t="s">
        <v>194</v>
      </c>
      <c r="V126">
        <v>12490</v>
      </c>
      <c r="W126">
        <v>20990</v>
      </c>
      <c r="X126">
        <v>191.11</v>
      </c>
      <c r="Z126">
        <v>1108794</v>
      </c>
      <c r="AA126">
        <v>-8.1290000000000001E-2</v>
      </c>
      <c r="AB126">
        <v>-1.5036000000000001E-2</v>
      </c>
      <c r="AC126">
        <v>-1.4999E-2</v>
      </c>
    </row>
    <row r="127" spans="3:29" x14ac:dyDescent="0.15">
      <c r="C127" t="s">
        <v>211</v>
      </c>
      <c r="D127">
        <v>20130731</v>
      </c>
      <c r="E127" s="11">
        <v>2.0563999999999999E-2</v>
      </c>
      <c r="F127" s="17">
        <f t="shared" si="4"/>
        <v>213.65187608574001</v>
      </c>
      <c r="G127" s="10">
        <f t="shared" si="5"/>
        <v>1.020564</v>
      </c>
      <c r="H127" s="11">
        <f t="shared" si="6"/>
        <v>0.25359118445377105</v>
      </c>
      <c r="U127" t="s">
        <v>194</v>
      </c>
      <c r="V127">
        <v>12490</v>
      </c>
      <c r="W127">
        <v>20990</v>
      </c>
      <c r="X127">
        <v>195.03998999999999</v>
      </c>
      <c r="Z127">
        <v>1095426</v>
      </c>
      <c r="AA127">
        <v>2.0563999999999999E-2</v>
      </c>
      <c r="AB127">
        <v>5.2685000000000003E-2</v>
      </c>
      <c r="AC127">
        <v>4.9461999999999999E-2</v>
      </c>
    </row>
    <row r="128" spans="3:29" x14ac:dyDescent="0.15">
      <c r="C128" t="s">
        <v>211</v>
      </c>
      <c r="D128">
        <v>20130830</v>
      </c>
      <c r="E128" s="11">
        <v>-6.0602999999999997E-2</v>
      </c>
      <c r="F128" s="17">
        <f t="shared" si="4"/>
        <v>199.66329702000002</v>
      </c>
      <c r="G128" s="10">
        <f t="shared" si="5"/>
        <v>0.93939700000000004</v>
      </c>
      <c r="H128" s="11">
        <f t="shared" si="6"/>
        <v>0.18204656227805027</v>
      </c>
      <c r="U128" t="s">
        <v>194</v>
      </c>
      <c r="V128">
        <v>12490</v>
      </c>
      <c r="W128">
        <v>20990</v>
      </c>
      <c r="X128">
        <v>182.27</v>
      </c>
      <c r="Z128">
        <v>1095426</v>
      </c>
      <c r="AA128">
        <v>-6.5474000000000004E-2</v>
      </c>
      <c r="AB128">
        <v>-2.5715999999999999E-2</v>
      </c>
      <c r="AC128">
        <v>-3.1297999999999999E-2</v>
      </c>
    </row>
    <row r="129" spans="3:29" x14ac:dyDescent="0.15">
      <c r="C129" t="s">
        <v>211</v>
      </c>
      <c r="D129">
        <v>20130930</v>
      </c>
      <c r="E129" s="11">
        <v>1.5965E-2</v>
      </c>
      <c r="F129" s="17">
        <f t="shared" si="4"/>
        <v>202.85097572574003</v>
      </c>
      <c r="G129" s="10">
        <f t="shared" si="5"/>
        <v>1.015965</v>
      </c>
      <c r="H129" s="11">
        <f t="shared" si="6"/>
        <v>7.5455318221141265E-2</v>
      </c>
      <c r="U129" t="s">
        <v>194</v>
      </c>
      <c r="V129">
        <v>12490</v>
      </c>
      <c r="W129">
        <v>20990</v>
      </c>
      <c r="X129">
        <v>185.17999</v>
      </c>
      <c r="Z129">
        <v>1095426</v>
      </c>
      <c r="AA129">
        <v>1.5965E-2</v>
      </c>
      <c r="AB129">
        <v>3.7454000000000001E-2</v>
      </c>
      <c r="AC129">
        <v>2.9749000000000001E-2</v>
      </c>
    </row>
    <row r="130" spans="3:29" x14ac:dyDescent="0.15">
      <c r="C130" t="s">
        <v>211</v>
      </c>
      <c r="D130">
        <v>20131031</v>
      </c>
      <c r="E130" s="11">
        <v>-3.2238999999999997E-2</v>
      </c>
      <c r="F130" s="17">
        <f t="shared" si="4"/>
        <v>194.59590619854001</v>
      </c>
      <c r="G130" s="10">
        <f t="shared" si="5"/>
        <v>0.96776099999999998</v>
      </c>
      <c r="H130" s="11">
        <f t="shared" si="6"/>
        <v>2.343545973897454E-2</v>
      </c>
      <c r="U130" t="s">
        <v>194</v>
      </c>
      <c r="V130">
        <v>12490</v>
      </c>
      <c r="W130">
        <v>20990</v>
      </c>
      <c r="X130">
        <v>179.21001000000001</v>
      </c>
      <c r="Z130">
        <v>1085854</v>
      </c>
      <c r="AA130">
        <v>-3.2238999999999997E-2</v>
      </c>
      <c r="AB130">
        <v>3.9876000000000002E-2</v>
      </c>
      <c r="AC130">
        <v>4.4595999999999997E-2</v>
      </c>
    </row>
    <row r="131" spans="3:29" x14ac:dyDescent="0.15">
      <c r="C131" t="s">
        <v>211</v>
      </c>
      <c r="D131">
        <v>20131129</v>
      </c>
      <c r="E131" s="11">
        <v>7.9240000000000005E-3</v>
      </c>
      <c r="F131" s="17">
        <f t="shared" si="4"/>
        <v>195.10623586145999</v>
      </c>
      <c r="G131" s="10">
        <f t="shared" si="5"/>
        <v>1.007924</v>
      </c>
      <c r="H131" s="11">
        <f t="shared" si="6"/>
        <v>1.5023622813411963E-2</v>
      </c>
      <c r="U131" t="s">
        <v>194</v>
      </c>
      <c r="V131">
        <v>12490</v>
      </c>
      <c r="W131">
        <v>20990</v>
      </c>
      <c r="X131">
        <v>179.67999</v>
      </c>
      <c r="Z131">
        <v>1085854</v>
      </c>
      <c r="AA131">
        <v>2.6229999999999999E-3</v>
      </c>
      <c r="AB131">
        <v>2.495E-2</v>
      </c>
      <c r="AC131">
        <v>2.8049000000000001E-2</v>
      </c>
    </row>
    <row r="132" spans="3:29" x14ac:dyDescent="0.15">
      <c r="C132" t="s">
        <v>211</v>
      </c>
      <c r="D132">
        <v>20131231</v>
      </c>
      <c r="E132" s="11">
        <v>4.3910999999999999E-2</v>
      </c>
      <c r="F132" s="17">
        <f t="shared" si="4"/>
        <v>203.67364563853999</v>
      </c>
      <c r="G132" s="10">
        <f t="shared" si="5"/>
        <v>1.043911</v>
      </c>
      <c r="H132" s="11">
        <f t="shared" si="6"/>
        <v>-4.6019003091026356E-2</v>
      </c>
      <c r="U132" t="s">
        <v>194</v>
      </c>
      <c r="V132">
        <v>12490</v>
      </c>
      <c r="W132">
        <v>20990</v>
      </c>
      <c r="X132">
        <v>187.57001</v>
      </c>
      <c r="Z132">
        <v>1085854</v>
      </c>
      <c r="AA132">
        <v>4.3910999999999999E-2</v>
      </c>
      <c r="AB132">
        <v>2.6120000000000001E-2</v>
      </c>
      <c r="AC132">
        <v>2.3563000000000001E-2</v>
      </c>
    </row>
    <row r="133" spans="3:29" x14ac:dyDescent="0.15">
      <c r="C133" t="s">
        <v>211</v>
      </c>
      <c r="D133">
        <v>20140131</v>
      </c>
      <c r="E133" s="11">
        <v>-5.8057999999999998E-2</v>
      </c>
      <c r="F133" s="17">
        <f t="shared" ref="F133:F164" si="7">ABS(X133)*Z133/1000000</f>
        <v>191.84867386146001</v>
      </c>
      <c r="G133" s="10">
        <f t="shared" ref="G133:G186" si="8">1+E133</f>
        <v>0.94194200000000006</v>
      </c>
      <c r="H133" s="11">
        <f t="shared" si="6"/>
        <v>-9.358193751223598E-2</v>
      </c>
      <c r="U133" t="s">
        <v>194</v>
      </c>
      <c r="V133">
        <v>12490</v>
      </c>
      <c r="W133">
        <v>20990</v>
      </c>
      <c r="X133">
        <v>176.67999</v>
      </c>
      <c r="Z133">
        <v>1085854</v>
      </c>
      <c r="AA133">
        <v>-5.8057999999999998E-2</v>
      </c>
      <c r="AB133">
        <v>-2.9960000000000001E-2</v>
      </c>
      <c r="AC133">
        <v>-3.5582999999999997E-2</v>
      </c>
    </row>
    <row r="134" spans="3:29" x14ac:dyDescent="0.15">
      <c r="C134" t="s">
        <v>211</v>
      </c>
      <c r="D134">
        <v>20140228</v>
      </c>
      <c r="E134" s="11">
        <v>5.3429999999999998E-2</v>
      </c>
      <c r="F134" s="17">
        <f t="shared" si="7"/>
        <v>192.82511296999999</v>
      </c>
      <c r="G134" s="10">
        <f t="shared" si="8"/>
        <v>1.0534300000000001</v>
      </c>
      <c r="H134" s="11">
        <f t="shared" si="6"/>
        <v>-1.8997513131102761E-2</v>
      </c>
      <c r="U134" t="s">
        <v>194</v>
      </c>
      <c r="V134">
        <v>12490</v>
      </c>
      <c r="W134">
        <v>20990</v>
      </c>
      <c r="X134">
        <v>185.17</v>
      </c>
      <c r="Z134">
        <v>1041341</v>
      </c>
      <c r="AA134">
        <v>4.8052999999999998E-2</v>
      </c>
      <c r="AB134">
        <v>4.6158999999999999E-2</v>
      </c>
      <c r="AC134">
        <v>4.3117000000000003E-2</v>
      </c>
    </row>
    <row r="135" spans="3:29" x14ac:dyDescent="0.15">
      <c r="C135" t="s">
        <v>211</v>
      </c>
      <c r="D135">
        <v>20140331</v>
      </c>
      <c r="E135" s="11">
        <v>3.9530999999999997E-2</v>
      </c>
      <c r="F135" s="17">
        <f t="shared" si="7"/>
        <v>200.44773950341002</v>
      </c>
      <c r="G135" s="10">
        <f t="shared" si="8"/>
        <v>1.039531</v>
      </c>
      <c r="H135" s="11">
        <f t="shared" si="6"/>
        <v>-4.7523489171819033E-3</v>
      </c>
      <c r="U135" t="s">
        <v>194</v>
      </c>
      <c r="V135">
        <v>12490</v>
      </c>
      <c r="W135">
        <v>20990</v>
      </c>
      <c r="X135">
        <v>192.49001000000001</v>
      </c>
      <c r="Z135">
        <v>1041341</v>
      </c>
      <c r="AA135">
        <v>3.9530999999999997E-2</v>
      </c>
      <c r="AB135">
        <v>4.4970000000000001E-3</v>
      </c>
      <c r="AC135">
        <v>6.9319999999999998E-3</v>
      </c>
    </row>
    <row r="136" spans="3:29" x14ac:dyDescent="0.15">
      <c r="C136" t="s">
        <v>211</v>
      </c>
      <c r="D136">
        <v>20140430</v>
      </c>
      <c r="E136" s="11">
        <v>2.0676E-2</v>
      </c>
      <c r="F136" s="17">
        <f t="shared" si="7"/>
        <v>198.86359400999999</v>
      </c>
      <c r="G136" s="10">
        <f t="shared" si="8"/>
        <v>1.0206759999999999</v>
      </c>
      <c r="H136" s="11">
        <f t="shared" si="6"/>
        <v>-4.2917463336207384E-2</v>
      </c>
      <c r="U136" t="s">
        <v>194</v>
      </c>
      <c r="V136">
        <v>12490</v>
      </c>
      <c r="W136">
        <v>20990</v>
      </c>
      <c r="X136">
        <v>196.47</v>
      </c>
      <c r="Z136">
        <v>1012183</v>
      </c>
      <c r="AA136">
        <v>2.0676E-2</v>
      </c>
      <c r="AB136">
        <v>1.6739999999999999E-3</v>
      </c>
      <c r="AC136">
        <v>6.2009999999999999E-3</v>
      </c>
    </row>
    <row r="137" spans="3:29" x14ac:dyDescent="0.15">
      <c r="C137" t="s">
        <v>211</v>
      </c>
      <c r="D137">
        <v>20140530</v>
      </c>
      <c r="E137" s="11">
        <v>-5.6038999999999999E-2</v>
      </c>
      <c r="F137" s="17">
        <f t="shared" si="7"/>
        <v>186.60605788000004</v>
      </c>
      <c r="G137" s="10">
        <f t="shared" si="8"/>
        <v>0.94396100000000005</v>
      </c>
      <c r="H137" s="11">
        <f t="shared" si="6"/>
        <v>-9.4444183222668787E-2</v>
      </c>
      <c r="U137" t="s">
        <v>194</v>
      </c>
      <c r="V137">
        <v>12490</v>
      </c>
      <c r="W137">
        <v>20990</v>
      </c>
      <c r="X137">
        <v>184.36</v>
      </c>
      <c r="Z137">
        <v>1012183</v>
      </c>
      <c r="AA137">
        <v>-6.1637999999999998E-2</v>
      </c>
      <c r="AB137">
        <v>2.0216000000000001E-2</v>
      </c>
      <c r="AC137">
        <v>2.103E-2</v>
      </c>
    </row>
    <row r="138" spans="3:29" x14ac:dyDescent="0.15">
      <c r="C138" t="s">
        <v>211</v>
      </c>
      <c r="D138">
        <v>20140630</v>
      </c>
      <c r="E138" s="11">
        <v>-1.6761000000000002E-2</v>
      </c>
      <c r="F138" s="17">
        <f t="shared" si="7"/>
        <v>183.47841241</v>
      </c>
      <c r="G138" s="10">
        <f t="shared" si="8"/>
        <v>0.98323899999999997</v>
      </c>
      <c r="H138" s="11">
        <f t="shared" si="6"/>
        <v>-3.0839116007960632E-2</v>
      </c>
      <c r="U138" t="s">
        <v>194</v>
      </c>
      <c r="V138">
        <v>12490</v>
      </c>
      <c r="W138">
        <v>20990</v>
      </c>
      <c r="X138">
        <v>181.27</v>
      </c>
      <c r="Z138">
        <v>1012183</v>
      </c>
      <c r="AA138">
        <v>-1.6761000000000002E-2</v>
      </c>
      <c r="AB138">
        <v>2.7944E-2</v>
      </c>
      <c r="AC138">
        <v>1.9057999999999999E-2</v>
      </c>
    </row>
    <row r="139" spans="3:29" x14ac:dyDescent="0.15">
      <c r="C139" t="s">
        <v>211</v>
      </c>
      <c r="D139">
        <v>20140731</v>
      </c>
      <c r="E139" s="11">
        <v>5.7373E-2</v>
      </c>
      <c r="F139" s="17">
        <f t="shared" si="7"/>
        <v>191.20845863999998</v>
      </c>
      <c r="G139" s="10">
        <f t="shared" si="8"/>
        <v>1.0573729999999999</v>
      </c>
      <c r="H139" s="11">
        <f t="shared" si="6"/>
        <v>4.1159117794811184E-3</v>
      </c>
      <c r="U139" t="s">
        <v>194</v>
      </c>
      <c r="V139">
        <v>12490</v>
      </c>
      <c r="W139">
        <v>20990</v>
      </c>
      <c r="X139">
        <v>191.67</v>
      </c>
      <c r="Z139">
        <v>997592</v>
      </c>
      <c r="AA139">
        <v>5.7373E-2</v>
      </c>
      <c r="AB139">
        <v>-2.0524000000000001E-2</v>
      </c>
      <c r="AC139">
        <v>-1.508E-2</v>
      </c>
    </row>
    <row r="140" spans="3:29" x14ac:dyDescent="0.15">
      <c r="C140" t="s">
        <v>211</v>
      </c>
      <c r="D140">
        <v>20140829</v>
      </c>
      <c r="E140" s="11">
        <v>9.0259999999999993E-3</v>
      </c>
      <c r="F140" s="17">
        <f t="shared" si="7"/>
        <v>191.83694160000002</v>
      </c>
      <c r="G140" s="10">
        <f t="shared" si="8"/>
        <v>1.009026</v>
      </c>
      <c r="H140" s="11">
        <f t="shared" si="6"/>
        <v>7.8541939136704819E-2</v>
      </c>
      <c r="U140" t="s">
        <v>194</v>
      </c>
      <c r="V140">
        <v>12490</v>
      </c>
      <c r="W140">
        <v>20990</v>
      </c>
      <c r="X140">
        <v>192.3</v>
      </c>
      <c r="Z140">
        <v>997592</v>
      </c>
      <c r="AA140">
        <v>3.287E-3</v>
      </c>
      <c r="AB140">
        <v>4.0185999999999999E-2</v>
      </c>
      <c r="AC140">
        <v>3.7655000000000001E-2</v>
      </c>
    </row>
    <row r="141" spans="3:29" x14ac:dyDescent="0.15">
      <c r="C141" t="s">
        <v>211</v>
      </c>
      <c r="D141">
        <v>20140930</v>
      </c>
      <c r="E141" s="11">
        <v>-1.2845000000000001E-2</v>
      </c>
      <c r="F141" s="17">
        <f t="shared" si="7"/>
        <v>189.37288936000002</v>
      </c>
      <c r="G141" s="10">
        <f t="shared" si="8"/>
        <v>0.987155</v>
      </c>
      <c r="H141" s="11">
        <f t="shared" si="6"/>
        <v>4.7957427596908797E-2</v>
      </c>
      <c r="U141" t="s">
        <v>194</v>
      </c>
      <c r="V141">
        <v>12490</v>
      </c>
      <c r="W141">
        <v>20990</v>
      </c>
      <c r="X141">
        <v>189.83</v>
      </c>
      <c r="Z141">
        <v>997592</v>
      </c>
      <c r="AA141">
        <v>-1.2845000000000001E-2</v>
      </c>
      <c r="AB141">
        <v>-2.5118999999999999E-2</v>
      </c>
      <c r="AC141">
        <v>-1.5514E-2</v>
      </c>
    </row>
    <row r="142" spans="3:29" x14ac:dyDescent="0.15">
      <c r="C142" t="s">
        <v>211</v>
      </c>
      <c r="D142">
        <v>20141031</v>
      </c>
      <c r="E142" s="11">
        <v>-0.133962</v>
      </c>
      <c r="F142" s="17">
        <f t="shared" si="7"/>
        <v>162.7000941034</v>
      </c>
      <c r="G142" s="10">
        <f t="shared" si="8"/>
        <v>0.86603799999999997</v>
      </c>
      <c r="H142" s="11">
        <f t="shared" si="6"/>
        <v>-6.219515491823735E-2</v>
      </c>
      <c r="U142" t="s">
        <v>194</v>
      </c>
      <c r="V142">
        <v>12490</v>
      </c>
      <c r="W142">
        <v>20990</v>
      </c>
      <c r="X142">
        <v>164.39999</v>
      </c>
      <c r="Z142">
        <v>989660</v>
      </c>
      <c r="AA142">
        <v>-0.133962</v>
      </c>
      <c r="AB142">
        <v>2.1187999999999999E-2</v>
      </c>
      <c r="AC142">
        <v>2.3200999999999999E-2</v>
      </c>
    </row>
    <row r="143" spans="3:29" x14ac:dyDescent="0.15">
      <c r="C143" t="s">
        <v>211</v>
      </c>
      <c r="D143">
        <v>20141128</v>
      </c>
      <c r="E143" s="11">
        <v>-6.8729999999999998E-3</v>
      </c>
      <c r="F143" s="17">
        <f t="shared" si="7"/>
        <v>160.4931622</v>
      </c>
      <c r="G143" s="10">
        <f t="shared" si="8"/>
        <v>0.99312699999999998</v>
      </c>
      <c r="H143" s="11">
        <f t="shared" si="6"/>
        <v>-7.5962758718399526E-2</v>
      </c>
      <c r="U143" t="s">
        <v>194</v>
      </c>
      <c r="V143">
        <v>12490</v>
      </c>
      <c r="W143">
        <v>20990</v>
      </c>
      <c r="X143">
        <v>162.16999999999999</v>
      </c>
      <c r="Z143">
        <v>989660</v>
      </c>
      <c r="AA143">
        <v>-1.3564E-2</v>
      </c>
      <c r="AB143">
        <v>2.1149000000000001E-2</v>
      </c>
      <c r="AC143">
        <v>2.4534E-2</v>
      </c>
    </row>
    <row r="144" spans="3:29" x14ac:dyDescent="0.15">
      <c r="C144" t="s">
        <v>211</v>
      </c>
      <c r="D144">
        <v>20141231</v>
      </c>
      <c r="E144" s="11">
        <v>-1.0668E-2</v>
      </c>
      <c r="F144" s="17">
        <f t="shared" si="7"/>
        <v>158.7810504</v>
      </c>
      <c r="G144" s="10">
        <f t="shared" si="8"/>
        <v>0.98933199999999999</v>
      </c>
      <c r="H144" s="11">
        <f t="shared" ref="H144:H207" si="9">PRODUCT(G133:G144)-1</f>
        <v>-0.12427437588874146</v>
      </c>
      <c r="U144" t="s">
        <v>194</v>
      </c>
      <c r="V144">
        <v>12490</v>
      </c>
      <c r="W144">
        <v>20990</v>
      </c>
      <c r="X144">
        <v>160.44</v>
      </c>
      <c r="Z144">
        <v>989660</v>
      </c>
      <c r="AA144">
        <v>-1.0668E-2</v>
      </c>
      <c r="AB144">
        <v>-3.62E-3</v>
      </c>
      <c r="AC144">
        <v>-4.189E-3</v>
      </c>
    </row>
    <row r="145" spans="3:29" x14ac:dyDescent="0.15">
      <c r="C145" t="s">
        <v>211</v>
      </c>
      <c r="D145">
        <v>20150130</v>
      </c>
      <c r="E145" s="11">
        <v>-4.444E-2</v>
      </c>
      <c r="F145" s="17">
        <f t="shared" si="7"/>
        <v>151.93020999999999</v>
      </c>
      <c r="G145" s="10">
        <f t="shared" si="8"/>
        <v>0.95555999999999996</v>
      </c>
      <c r="H145" s="11">
        <f t="shared" si="9"/>
        <v>-0.11161369025295187</v>
      </c>
      <c r="U145" t="s">
        <v>194</v>
      </c>
      <c r="V145">
        <v>12490</v>
      </c>
      <c r="W145">
        <v>20990</v>
      </c>
      <c r="X145">
        <v>153.31</v>
      </c>
      <c r="Z145">
        <v>991000</v>
      </c>
      <c r="AA145">
        <v>-4.444E-2</v>
      </c>
      <c r="AB145">
        <v>-2.7158000000000002E-2</v>
      </c>
      <c r="AC145">
        <v>-3.1040999999999999E-2</v>
      </c>
    </row>
    <row r="146" spans="3:29" x14ac:dyDescent="0.15">
      <c r="C146" t="s">
        <v>211</v>
      </c>
      <c r="D146">
        <v>20150227</v>
      </c>
      <c r="E146" s="11">
        <v>6.3465999999999995E-2</v>
      </c>
      <c r="F146" s="17">
        <f t="shared" si="7"/>
        <v>160.06538255999999</v>
      </c>
      <c r="G146" s="10">
        <f t="shared" si="8"/>
        <v>1.063466</v>
      </c>
      <c r="H146" s="11">
        <f t="shared" si="9"/>
        <v>-0.10315005716425929</v>
      </c>
      <c r="U146" t="s">
        <v>194</v>
      </c>
      <c r="V146">
        <v>12490</v>
      </c>
      <c r="W146">
        <v>20990</v>
      </c>
      <c r="X146">
        <v>161.94</v>
      </c>
      <c r="Z146">
        <v>988424</v>
      </c>
      <c r="AA146">
        <v>5.6291000000000001E-2</v>
      </c>
      <c r="AB146">
        <v>5.5957E-2</v>
      </c>
      <c r="AC146">
        <v>5.4892999999999997E-2</v>
      </c>
    </row>
    <row r="147" spans="3:29" x14ac:dyDescent="0.15">
      <c r="C147" t="s">
        <v>211</v>
      </c>
      <c r="D147">
        <v>20150331</v>
      </c>
      <c r="E147" s="11">
        <v>-8.8920000000000006E-3</v>
      </c>
      <c r="F147" s="17">
        <f t="shared" si="7"/>
        <v>158.64205200000001</v>
      </c>
      <c r="G147" s="10">
        <f t="shared" si="8"/>
        <v>0.99110799999999999</v>
      </c>
      <c r="H147" s="11">
        <f t="shared" si="9"/>
        <v>-0.1449267475967092</v>
      </c>
      <c r="U147" t="s">
        <v>194</v>
      </c>
      <c r="V147">
        <v>12490</v>
      </c>
      <c r="W147">
        <v>20990</v>
      </c>
      <c r="X147">
        <v>160.5</v>
      </c>
      <c r="Z147">
        <v>988424</v>
      </c>
      <c r="AA147">
        <v>-8.8920000000000006E-3</v>
      </c>
      <c r="AB147">
        <v>-1.0441000000000001E-2</v>
      </c>
      <c r="AC147">
        <v>-1.7395999999999998E-2</v>
      </c>
    </row>
    <row r="148" spans="3:29" x14ac:dyDescent="0.15">
      <c r="C148" t="s">
        <v>211</v>
      </c>
      <c r="D148">
        <v>20150430</v>
      </c>
      <c r="E148" s="11">
        <v>6.7226999999999995E-2</v>
      </c>
      <c r="F148" s="17">
        <f t="shared" si="7"/>
        <v>168.67507701265998</v>
      </c>
      <c r="G148" s="10">
        <f t="shared" si="8"/>
        <v>1.0672269999999999</v>
      </c>
      <c r="H148" s="11">
        <f t="shared" si="9"/>
        <v>-0.10592855916803479</v>
      </c>
      <c r="U148" t="s">
        <v>194</v>
      </c>
      <c r="V148">
        <v>12490</v>
      </c>
      <c r="W148">
        <v>20990</v>
      </c>
      <c r="X148">
        <v>171.28998999999999</v>
      </c>
      <c r="Z148">
        <v>984734</v>
      </c>
      <c r="AA148">
        <v>6.7226999999999995E-2</v>
      </c>
      <c r="AB148">
        <v>8.7049999999999992E-3</v>
      </c>
      <c r="AC148">
        <v>8.5210000000000008E-3</v>
      </c>
    </row>
    <row r="149" spans="3:29" x14ac:dyDescent="0.15">
      <c r="C149" t="s">
        <v>211</v>
      </c>
      <c r="D149">
        <v>20150529</v>
      </c>
      <c r="E149" s="11">
        <v>-1.9849999999999998E-3</v>
      </c>
      <c r="F149" s="17">
        <f t="shared" si="7"/>
        <v>167.06011325266002</v>
      </c>
      <c r="G149" s="10">
        <f t="shared" si="8"/>
        <v>0.99801499999999999</v>
      </c>
      <c r="H149" s="11">
        <f t="shared" si="9"/>
        <v>-5.4731382947056484E-2</v>
      </c>
      <c r="U149" t="s">
        <v>194</v>
      </c>
      <c r="V149">
        <v>12490</v>
      </c>
      <c r="W149">
        <v>20990</v>
      </c>
      <c r="X149">
        <v>169.64999</v>
      </c>
      <c r="Z149">
        <v>984734</v>
      </c>
      <c r="AA149">
        <v>-9.5739999999999992E-3</v>
      </c>
      <c r="AB149">
        <v>1.0331E-2</v>
      </c>
      <c r="AC149">
        <v>1.0491E-2</v>
      </c>
    </row>
    <row r="150" spans="3:29" x14ac:dyDescent="0.15">
      <c r="C150" t="s">
        <v>211</v>
      </c>
      <c r="D150">
        <v>20150630</v>
      </c>
      <c r="E150" s="11">
        <v>-4.1202000000000003E-2</v>
      </c>
      <c r="F150" s="17">
        <f t="shared" si="7"/>
        <v>160.17683244</v>
      </c>
      <c r="G150" s="10">
        <f t="shared" si="8"/>
        <v>0.95879800000000004</v>
      </c>
      <c r="H150" s="11">
        <f t="shared" si="9"/>
        <v>-7.8228528879419557E-2</v>
      </c>
      <c r="U150" t="s">
        <v>194</v>
      </c>
      <c r="V150">
        <v>12490</v>
      </c>
      <c r="W150">
        <v>20990</v>
      </c>
      <c r="X150">
        <v>162.66</v>
      </c>
      <c r="Z150">
        <v>984734</v>
      </c>
      <c r="AA150">
        <v>-4.1202000000000003E-2</v>
      </c>
      <c r="AB150">
        <v>-1.9255000000000001E-2</v>
      </c>
      <c r="AC150">
        <v>-2.1011999999999999E-2</v>
      </c>
    </row>
    <row r="151" spans="3:29" x14ac:dyDescent="0.15">
      <c r="C151" t="s">
        <v>211</v>
      </c>
      <c r="D151">
        <v>20150731</v>
      </c>
      <c r="E151" s="11">
        <v>-4.1190000000000003E-3</v>
      </c>
      <c r="F151" s="17">
        <f t="shared" si="7"/>
        <v>158.67407449530003</v>
      </c>
      <c r="G151" s="10">
        <f t="shared" si="8"/>
        <v>0.99588100000000002</v>
      </c>
      <c r="H151" s="11">
        <f t="shared" si="9"/>
        <v>-0.13183456128439552</v>
      </c>
      <c r="U151" t="s">
        <v>194</v>
      </c>
      <c r="V151">
        <v>12490</v>
      </c>
      <c r="W151">
        <v>20990</v>
      </c>
      <c r="X151">
        <v>161.99001000000001</v>
      </c>
      <c r="Z151">
        <v>979530</v>
      </c>
      <c r="AA151">
        <v>-4.1190000000000003E-3</v>
      </c>
      <c r="AB151">
        <v>1.2111E-2</v>
      </c>
      <c r="AC151">
        <v>1.9741999999999999E-2</v>
      </c>
    </row>
    <row r="152" spans="3:29" x14ac:dyDescent="0.15">
      <c r="C152" t="s">
        <v>211</v>
      </c>
      <c r="D152">
        <v>20150831</v>
      </c>
      <c r="E152" s="11">
        <v>-7.9017000000000004E-2</v>
      </c>
      <c r="F152" s="17">
        <f t="shared" si="7"/>
        <v>144.8626917</v>
      </c>
      <c r="G152" s="10">
        <f t="shared" si="8"/>
        <v>0.920983</v>
      </c>
      <c r="H152" s="11">
        <f t="shared" si="9"/>
        <v>-0.20758671209204371</v>
      </c>
      <c r="U152" t="s">
        <v>194</v>
      </c>
      <c r="V152">
        <v>12490</v>
      </c>
      <c r="W152">
        <v>20990</v>
      </c>
      <c r="X152">
        <v>147.88999999999999</v>
      </c>
      <c r="Z152">
        <v>979530</v>
      </c>
      <c r="AA152">
        <v>-8.7041999999999994E-2</v>
      </c>
      <c r="AB152">
        <v>-5.9998000000000003E-2</v>
      </c>
      <c r="AC152">
        <v>-6.2580999999999998E-2</v>
      </c>
    </row>
    <row r="153" spans="3:29" x14ac:dyDescent="0.15">
      <c r="C153" t="s">
        <v>211</v>
      </c>
      <c r="D153">
        <v>20150930</v>
      </c>
      <c r="E153" s="11">
        <v>-1.9744000000000001E-2</v>
      </c>
      <c r="F153" s="17">
        <f t="shared" si="7"/>
        <v>142.0024641</v>
      </c>
      <c r="G153" s="10">
        <f t="shared" si="8"/>
        <v>0.98025600000000002</v>
      </c>
      <c r="H153" s="11">
        <f t="shared" si="9"/>
        <v>-0.21312470690874097</v>
      </c>
      <c r="U153" t="s">
        <v>194</v>
      </c>
      <c r="V153">
        <v>12490</v>
      </c>
      <c r="W153">
        <v>20990</v>
      </c>
      <c r="X153">
        <v>144.97</v>
      </c>
      <c r="Z153">
        <v>979530</v>
      </c>
      <c r="AA153">
        <v>-1.9744000000000001E-2</v>
      </c>
      <c r="AB153">
        <v>-3.3731999999999998E-2</v>
      </c>
      <c r="AC153">
        <v>-2.6443000000000001E-2</v>
      </c>
    </row>
    <row r="154" spans="3:29" x14ac:dyDescent="0.15">
      <c r="C154" t="s">
        <v>211</v>
      </c>
      <c r="D154">
        <v>20151030</v>
      </c>
      <c r="E154" s="11">
        <v>-3.3730999999999997E-2</v>
      </c>
      <c r="F154" s="17">
        <f t="shared" si="7"/>
        <v>135.89300880000002</v>
      </c>
      <c r="G154" s="10">
        <f t="shared" si="8"/>
        <v>0.96626900000000004</v>
      </c>
      <c r="H154" s="11">
        <f t="shared" si="9"/>
        <v>-0.12205561120874875</v>
      </c>
      <c r="U154" t="s">
        <v>194</v>
      </c>
      <c r="V154">
        <v>12490</v>
      </c>
      <c r="W154">
        <v>20990</v>
      </c>
      <c r="X154">
        <v>140.08000000000001</v>
      </c>
      <c r="Z154">
        <v>970110</v>
      </c>
      <c r="AA154">
        <v>-3.3730999999999997E-2</v>
      </c>
      <c r="AB154">
        <v>7.3953000000000005E-2</v>
      </c>
      <c r="AC154">
        <v>8.2983000000000001E-2</v>
      </c>
    </row>
    <row r="155" spans="3:29" x14ac:dyDescent="0.15">
      <c r="C155" t="s">
        <v>211</v>
      </c>
      <c r="D155">
        <v>20151130</v>
      </c>
      <c r="E155" s="11">
        <v>4.5690000000000001E-3</v>
      </c>
      <c r="F155" s="17">
        <f t="shared" si="7"/>
        <v>135.25273619999999</v>
      </c>
      <c r="G155" s="10">
        <f t="shared" si="8"/>
        <v>1.004569</v>
      </c>
      <c r="H155" s="11">
        <f t="shared" si="9"/>
        <v>-0.11194065139338827</v>
      </c>
      <c r="U155" t="s">
        <v>194</v>
      </c>
      <c r="V155">
        <v>12490</v>
      </c>
      <c r="W155">
        <v>20990</v>
      </c>
      <c r="X155">
        <v>139.41999999999999</v>
      </c>
      <c r="Z155">
        <v>970110</v>
      </c>
      <c r="AA155">
        <v>-4.712E-3</v>
      </c>
      <c r="AB155">
        <v>2.4429999999999999E-3</v>
      </c>
      <c r="AC155">
        <v>5.0500000000000002E-4</v>
      </c>
    </row>
    <row r="156" spans="3:29" x14ac:dyDescent="0.15">
      <c r="C156" t="s">
        <v>211</v>
      </c>
      <c r="D156">
        <v>20151231</v>
      </c>
      <c r="E156" s="11">
        <v>-1.2911000000000001E-2</v>
      </c>
      <c r="F156" s="17">
        <f t="shared" si="7"/>
        <v>133.50653819999999</v>
      </c>
      <c r="G156" s="10">
        <f t="shared" si="8"/>
        <v>0.98708899999999999</v>
      </c>
      <c r="H156" s="11">
        <f t="shared" si="9"/>
        <v>-0.11395404742113702</v>
      </c>
      <c r="U156" t="s">
        <v>194</v>
      </c>
      <c r="V156">
        <v>12490</v>
      </c>
      <c r="W156">
        <v>20990</v>
      </c>
      <c r="X156">
        <v>137.62</v>
      </c>
      <c r="Z156">
        <v>970110</v>
      </c>
      <c r="AA156">
        <v>-1.2911000000000001E-2</v>
      </c>
      <c r="AB156">
        <v>-2.2269000000000001E-2</v>
      </c>
      <c r="AC156">
        <v>-1.753E-2</v>
      </c>
    </row>
    <row r="157" spans="3:29" x14ac:dyDescent="0.15">
      <c r="C157" t="s">
        <v>211</v>
      </c>
      <c r="D157">
        <v>20160129</v>
      </c>
      <c r="E157" s="11">
        <v>-9.3228000000000005E-2</v>
      </c>
      <c r="F157" s="17">
        <f t="shared" si="7"/>
        <v>121.06002690000001</v>
      </c>
      <c r="G157" s="10">
        <f t="shared" si="8"/>
        <v>0.90677200000000002</v>
      </c>
      <c r="H157" s="11">
        <f t="shared" si="9"/>
        <v>-0.15919287066030285</v>
      </c>
      <c r="U157" t="s">
        <v>194</v>
      </c>
      <c r="V157">
        <v>12490</v>
      </c>
      <c r="W157">
        <v>20990</v>
      </c>
      <c r="X157">
        <v>124.79</v>
      </c>
      <c r="Z157">
        <v>970110</v>
      </c>
      <c r="AA157">
        <v>-9.3228000000000005E-2</v>
      </c>
      <c r="AB157">
        <v>-5.7030999999999998E-2</v>
      </c>
      <c r="AC157">
        <v>-5.0735000000000002E-2</v>
      </c>
    </row>
    <row r="158" spans="3:29" x14ac:dyDescent="0.15">
      <c r="C158" t="s">
        <v>211</v>
      </c>
      <c r="D158">
        <v>20160229</v>
      </c>
      <c r="E158" s="11">
        <v>6.0421000000000002E-2</v>
      </c>
      <c r="F158" s="17">
        <f t="shared" si="7"/>
        <v>125.90423743000001</v>
      </c>
      <c r="G158" s="10">
        <f t="shared" si="8"/>
        <v>1.0604210000000001</v>
      </c>
      <c r="H158" s="11">
        <f t="shared" si="9"/>
        <v>-0.16160033616351532</v>
      </c>
      <c r="U158" t="s">
        <v>194</v>
      </c>
      <c r="V158">
        <v>12490</v>
      </c>
      <c r="W158">
        <v>20990</v>
      </c>
      <c r="X158">
        <v>131.03</v>
      </c>
      <c r="Z158">
        <v>960881</v>
      </c>
      <c r="AA158">
        <v>5.0004E-2</v>
      </c>
      <c r="AB158">
        <v>6.9200000000000002E-4</v>
      </c>
      <c r="AC158">
        <v>-4.1279999999999997E-3</v>
      </c>
    </row>
    <row r="159" spans="3:29" x14ac:dyDescent="0.15">
      <c r="C159" t="s">
        <v>211</v>
      </c>
      <c r="D159">
        <v>20160331</v>
      </c>
      <c r="E159" s="11">
        <v>0.15584200000000001</v>
      </c>
      <c r="F159" s="17">
        <f t="shared" si="7"/>
        <v>145.52542745</v>
      </c>
      <c r="G159" s="10">
        <f t="shared" si="8"/>
        <v>1.155842</v>
      </c>
      <c r="H159" s="11">
        <f t="shared" si="9"/>
        <v>-2.2248287524578747E-2</v>
      </c>
      <c r="U159" t="s">
        <v>194</v>
      </c>
      <c r="V159">
        <v>12490</v>
      </c>
      <c r="W159">
        <v>20990</v>
      </c>
      <c r="X159">
        <v>151.44999999999999</v>
      </c>
      <c r="Z159">
        <v>960881</v>
      </c>
      <c r="AA159">
        <v>0.15584200000000001</v>
      </c>
      <c r="AB159">
        <v>7.0455000000000004E-2</v>
      </c>
      <c r="AC159">
        <v>6.5990999999999994E-2</v>
      </c>
    </row>
    <row r="160" spans="3:29" x14ac:dyDescent="0.15">
      <c r="C160" t="s">
        <v>211</v>
      </c>
      <c r="D160">
        <v>20160429</v>
      </c>
      <c r="E160" s="11">
        <v>-3.6381999999999998E-2</v>
      </c>
      <c r="F160" s="17">
        <f t="shared" si="7"/>
        <v>140.09685428</v>
      </c>
      <c r="G160" s="10">
        <f t="shared" si="8"/>
        <v>0.96361799999999997</v>
      </c>
      <c r="H160" s="11">
        <f t="shared" si="9"/>
        <v>-0.1171708083920846</v>
      </c>
      <c r="U160" t="s">
        <v>194</v>
      </c>
      <c r="V160">
        <v>12490</v>
      </c>
      <c r="W160">
        <v>20990</v>
      </c>
      <c r="X160">
        <v>145.94</v>
      </c>
      <c r="Z160">
        <v>959962</v>
      </c>
      <c r="AA160">
        <v>-3.6381999999999998E-2</v>
      </c>
      <c r="AB160">
        <v>1.1806000000000001E-2</v>
      </c>
      <c r="AC160">
        <v>2.699E-3</v>
      </c>
    </row>
    <row r="161" spans="3:29" x14ac:dyDescent="0.15">
      <c r="C161" t="s">
        <v>211</v>
      </c>
      <c r="D161">
        <v>20160531</v>
      </c>
      <c r="E161" s="11">
        <v>6.3039999999999999E-2</v>
      </c>
      <c r="F161" s="17">
        <f t="shared" si="7"/>
        <v>147.58456747962001</v>
      </c>
      <c r="G161" s="10">
        <f t="shared" si="8"/>
        <v>1.06304</v>
      </c>
      <c r="H161" s="11">
        <f t="shared" si="9"/>
        <v>-5.9650662718618297E-2</v>
      </c>
      <c r="U161" t="s">
        <v>194</v>
      </c>
      <c r="V161">
        <v>12490</v>
      </c>
      <c r="W161">
        <v>20990</v>
      </c>
      <c r="X161">
        <v>153.74001000000001</v>
      </c>
      <c r="Z161">
        <v>959962</v>
      </c>
      <c r="AA161">
        <v>5.3447000000000001E-2</v>
      </c>
      <c r="AB161">
        <v>1.4300999999999999E-2</v>
      </c>
      <c r="AC161">
        <v>1.5329000000000001E-2</v>
      </c>
    </row>
    <row r="162" spans="3:29" x14ac:dyDescent="0.15">
      <c r="C162" t="s">
        <v>211</v>
      </c>
      <c r="D162">
        <v>20160630</v>
      </c>
      <c r="E162" s="11">
        <v>-1.2749E-2</v>
      </c>
      <c r="F162" s="17">
        <f t="shared" si="7"/>
        <v>145.70303236000001</v>
      </c>
      <c r="G162" s="10">
        <f t="shared" si="8"/>
        <v>0.98725099999999999</v>
      </c>
      <c r="H162" s="11">
        <f t="shared" si="9"/>
        <v>-3.1745139664057009E-2</v>
      </c>
      <c r="U162" t="s">
        <v>194</v>
      </c>
      <c r="V162">
        <v>12490</v>
      </c>
      <c r="W162">
        <v>20990</v>
      </c>
      <c r="X162">
        <v>151.78</v>
      </c>
      <c r="Z162">
        <v>959962</v>
      </c>
      <c r="AA162">
        <v>-1.2749E-2</v>
      </c>
      <c r="AB162">
        <v>3.1280000000000001E-3</v>
      </c>
      <c r="AC162">
        <v>9.0600000000000001E-4</v>
      </c>
    </row>
    <row r="163" spans="3:29" x14ac:dyDescent="0.15">
      <c r="C163" t="s">
        <v>211</v>
      </c>
      <c r="D163">
        <v>20160729</v>
      </c>
      <c r="E163" s="11">
        <v>5.8242000000000002E-2</v>
      </c>
      <c r="F163" s="17">
        <f t="shared" si="7"/>
        <v>153.52766328000001</v>
      </c>
      <c r="G163" s="10">
        <f t="shared" si="8"/>
        <v>1.0582419999999999</v>
      </c>
      <c r="H163" s="11">
        <f t="shared" si="9"/>
        <v>2.8885941103032442E-2</v>
      </c>
      <c r="U163" t="s">
        <v>194</v>
      </c>
      <c r="V163">
        <v>12490</v>
      </c>
      <c r="W163">
        <v>20990</v>
      </c>
      <c r="X163">
        <v>160.62</v>
      </c>
      <c r="Z163">
        <v>955844</v>
      </c>
      <c r="AA163">
        <v>5.8242000000000002E-2</v>
      </c>
      <c r="AB163">
        <v>3.8740999999999998E-2</v>
      </c>
      <c r="AC163">
        <v>3.5610000000000003E-2</v>
      </c>
    </row>
    <row r="164" spans="3:29" x14ac:dyDescent="0.15">
      <c r="C164" t="s">
        <v>211</v>
      </c>
      <c r="D164">
        <v>20160831</v>
      </c>
      <c r="E164" s="11">
        <v>-2.117E-3</v>
      </c>
      <c r="F164" s="17">
        <f t="shared" si="7"/>
        <v>151.86449472000001</v>
      </c>
      <c r="G164" s="10">
        <f t="shared" si="8"/>
        <v>0.99788299999999996</v>
      </c>
      <c r="H164" s="11">
        <f t="shared" si="9"/>
        <v>0.11479559293246178</v>
      </c>
      <c r="U164" t="s">
        <v>194</v>
      </c>
      <c r="V164">
        <v>12490</v>
      </c>
      <c r="W164">
        <v>20990</v>
      </c>
      <c r="X164">
        <v>158.88</v>
      </c>
      <c r="Z164">
        <v>955844</v>
      </c>
      <c r="AA164">
        <v>-1.0833000000000001E-2</v>
      </c>
      <c r="AB164">
        <v>2.7829999999999999E-3</v>
      </c>
      <c r="AC164">
        <v>-1.219E-3</v>
      </c>
    </row>
    <row r="165" spans="3:29" x14ac:dyDescent="0.15">
      <c r="C165" t="s">
        <v>211</v>
      </c>
      <c r="D165">
        <v>20160930</v>
      </c>
      <c r="E165" s="11">
        <v>-1.8900000000000001E-4</v>
      </c>
      <c r="F165" s="17">
        <f t="shared" ref="F165:F196" si="10">ABS(X165)*Z165/1000000</f>
        <v>151.83582895844</v>
      </c>
      <c r="G165" s="10">
        <f t="shared" si="8"/>
        <v>0.99981100000000001</v>
      </c>
      <c r="H165" s="11">
        <f t="shared" si="9"/>
        <v>0.13703450584887733</v>
      </c>
      <c r="U165" t="s">
        <v>194</v>
      </c>
      <c r="V165">
        <v>12490</v>
      </c>
      <c r="W165">
        <v>20990</v>
      </c>
      <c r="X165">
        <v>158.85001</v>
      </c>
      <c r="Z165">
        <v>955844</v>
      </c>
      <c r="AA165">
        <v>-1.8900000000000001E-4</v>
      </c>
      <c r="AB165">
        <v>3.0140000000000002E-3</v>
      </c>
      <c r="AC165">
        <v>-1.2340000000000001E-3</v>
      </c>
    </row>
    <row r="166" spans="3:29" x14ac:dyDescent="0.15">
      <c r="C166" t="s">
        <v>211</v>
      </c>
      <c r="D166">
        <v>20161031</v>
      </c>
      <c r="E166" s="11">
        <v>-3.2482999999999998E-2</v>
      </c>
      <c r="F166" s="17">
        <f t="shared" si="10"/>
        <v>146.13690495</v>
      </c>
      <c r="G166" s="10">
        <f t="shared" si="8"/>
        <v>0.96751699999999996</v>
      </c>
      <c r="H166" s="11">
        <f t="shared" si="9"/>
        <v>0.13850306073711183</v>
      </c>
      <c r="U166" t="s">
        <v>194</v>
      </c>
      <c r="V166">
        <v>12490</v>
      </c>
      <c r="W166">
        <v>20990</v>
      </c>
      <c r="X166">
        <v>153.69</v>
      </c>
      <c r="Z166">
        <v>950855</v>
      </c>
      <c r="AA166">
        <v>-3.2482999999999998E-2</v>
      </c>
      <c r="AB166">
        <v>-2.1582E-2</v>
      </c>
      <c r="AC166">
        <v>-1.9425999999999999E-2</v>
      </c>
    </row>
    <row r="167" spans="3:29" x14ac:dyDescent="0.15">
      <c r="C167" t="s">
        <v>211</v>
      </c>
      <c r="D167">
        <v>20161130</v>
      </c>
      <c r="E167" s="11">
        <v>6.4611000000000002E-2</v>
      </c>
      <c r="F167" s="17">
        <f t="shared" si="10"/>
        <v>154.24769810000001</v>
      </c>
      <c r="G167" s="10">
        <f t="shared" si="8"/>
        <v>1.064611</v>
      </c>
      <c r="H167" s="11">
        <f t="shared" si="9"/>
        <v>0.20655015433922119</v>
      </c>
      <c r="U167" t="s">
        <v>194</v>
      </c>
      <c r="V167">
        <v>12490</v>
      </c>
      <c r="W167">
        <v>20990</v>
      </c>
      <c r="X167">
        <v>162.22</v>
      </c>
      <c r="Z167">
        <v>950855</v>
      </c>
      <c r="AA167">
        <v>5.5501000000000002E-2</v>
      </c>
      <c r="AB167">
        <v>4.0420999999999999E-2</v>
      </c>
      <c r="AC167">
        <v>3.4174000000000003E-2</v>
      </c>
    </row>
    <row r="168" spans="3:29" x14ac:dyDescent="0.15">
      <c r="C168" t="s">
        <v>211</v>
      </c>
      <c r="D168">
        <v>20161230</v>
      </c>
      <c r="E168" s="11">
        <v>2.324E-2</v>
      </c>
      <c r="F168" s="17">
        <f t="shared" si="10"/>
        <v>157.83243095855002</v>
      </c>
      <c r="G168" s="10">
        <f t="shared" si="8"/>
        <v>1.0232399999999999</v>
      </c>
      <c r="H168" s="11">
        <f t="shared" si="9"/>
        <v>0.25073866685381452</v>
      </c>
      <c r="U168" t="s">
        <v>194</v>
      </c>
      <c r="V168">
        <v>12490</v>
      </c>
      <c r="W168">
        <v>20990</v>
      </c>
      <c r="X168">
        <v>165.99001000000001</v>
      </c>
      <c r="Z168">
        <v>950855</v>
      </c>
      <c r="AA168">
        <v>2.324E-2</v>
      </c>
      <c r="AB168">
        <v>1.8776999999999999E-2</v>
      </c>
      <c r="AC168">
        <v>1.8200999999999998E-2</v>
      </c>
    </row>
    <row r="169" spans="3:29" x14ac:dyDescent="0.15">
      <c r="C169" t="s">
        <v>211</v>
      </c>
      <c r="D169">
        <v>20170131</v>
      </c>
      <c r="E169" s="11">
        <v>5.1388999999999997E-2</v>
      </c>
      <c r="F169" s="17">
        <f t="shared" si="10"/>
        <v>165.94321460000003</v>
      </c>
      <c r="G169" s="10">
        <f t="shared" si="8"/>
        <v>1.0513889999999999</v>
      </c>
      <c r="H169" s="11">
        <f t="shared" si="9"/>
        <v>0.4502133680845517</v>
      </c>
      <c r="U169" t="s">
        <v>194</v>
      </c>
      <c r="V169">
        <v>12490</v>
      </c>
      <c r="W169">
        <v>20990</v>
      </c>
      <c r="X169">
        <v>174.52</v>
      </c>
      <c r="Z169">
        <v>950855</v>
      </c>
      <c r="AA169">
        <v>5.1388999999999997E-2</v>
      </c>
      <c r="AB169">
        <v>2.2169999999999999E-2</v>
      </c>
      <c r="AC169">
        <v>1.7884000000000001E-2</v>
      </c>
    </row>
    <row r="170" spans="3:29" x14ac:dyDescent="0.15">
      <c r="C170" t="s">
        <v>211</v>
      </c>
      <c r="D170">
        <v>20170228</v>
      </c>
      <c r="E170" s="11">
        <v>3.8391000000000002E-2</v>
      </c>
      <c r="F170" s="17">
        <f t="shared" si="10"/>
        <v>169.60857109213001</v>
      </c>
      <c r="G170" s="10">
        <f t="shared" si="8"/>
        <v>1.0383910000000001</v>
      </c>
      <c r="H170" s="11">
        <f t="shared" si="9"/>
        <v>0.4200855221640134</v>
      </c>
      <c r="U170" t="s">
        <v>194</v>
      </c>
      <c r="V170">
        <v>12490</v>
      </c>
      <c r="W170">
        <v>20990</v>
      </c>
      <c r="X170">
        <v>179.82001</v>
      </c>
      <c r="Z170">
        <v>943213</v>
      </c>
      <c r="AA170">
        <v>3.0369E-2</v>
      </c>
      <c r="AB170">
        <v>3.2639000000000001E-2</v>
      </c>
      <c r="AC170">
        <v>3.7198000000000002E-2</v>
      </c>
    </row>
    <row r="171" spans="3:29" x14ac:dyDescent="0.15">
      <c r="C171" t="s">
        <v>211</v>
      </c>
      <c r="D171">
        <v>20170331</v>
      </c>
      <c r="E171" s="11">
        <v>-3.1586999999999997E-2</v>
      </c>
      <c r="F171" s="17">
        <f t="shared" si="10"/>
        <v>164.25111182000001</v>
      </c>
      <c r="G171" s="10">
        <f t="shared" si="8"/>
        <v>0.96841299999999997</v>
      </c>
      <c r="H171" s="11">
        <f t="shared" si="9"/>
        <v>0.18980732727779337</v>
      </c>
      <c r="U171" t="s">
        <v>194</v>
      </c>
      <c r="V171">
        <v>12490</v>
      </c>
      <c r="W171">
        <v>20990</v>
      </c>
      <c r="X171">
        <v>174.14</v>
      </c>
      <c r="Z171">
        <v>943213</v>
      </c>
      <c r="AA171">
        <v>-3.1586999999999997E-2</v>
      </c>
      <c r="AB171">
        <v>2.0890000000000001E-3</v>
      </c>
      <c r="AC171">
        <v>-3.8900000000000002E-4</v>
      </c>
    </row>
    <row r="172" spans="3:29" x14ac:dyDescent="0.15">
      <c r="C172" t="s">
        <v>211</v>
      </c>
      <c r="D172">
        <v>20170428</v>
      </c>
      <c r="E172" s="11">
        <v>-7.9533999999999994E-2</v>
      </c>
      <c r="F172" s="17">
        <f t="shared" si="10"/>
        <v>150.59196473502999</v>
      </c>
      <c r="G172" s="10">
        <f t="shared" si="8"/>
        <v>0.92046600000000001</v>
      </c>
      <c r="H172" s="11">
        <f t="shared" si="9"/>
        <v>0.13652629082279577</v>
      </c>
      <c r="U172" t="s">
        <v>194</v>
      </c>
      <c r="V172">
        <v>12490</v>
      </c>
      <c r="W172">
        <v>20990</v>
      </c>
      <c r="X172">
        <v>160.28998999999999</v>
      </c>
      <c r="Z172">
        <v>939497</v>
      </c>
      <c r="AA172">
        <v>-7.9533999999999994E-2</v>
      </c>
      <c r="AB172">
        <v>9.613E-3</v>
      </c>
      <c r="AC172">
        <v>9.0910000000000001E-3</v>
      </c>
    </row>
    <row r="173" spans="3:29" x14ac:dyDescent="0.15">
      <c r="C173" t="s">
        <v>211</v>
      </c>
      <c r="D173">
        <v>20170531</v>
      </c>
      <c r="E173" s="11">
        <v>-3.8429999999999999E-2</v>
      </c>
      <c r="F173" s="17">
        <f t="shared" si="10"/>
        <v>143.39542710999999</v>
      </c>
      <c r="G173" s="10">
        <f t="shared" si="8"/>
        <v>0.96157000000000004</v>
      </c>
      <c r="H173" s="11">
        <f t="shared" si="9"/>
        <v>2.8041828592034523E-2</v>
      </c>
      <c r="U173" t="s">
        <v>194</v>
      </c>
      <c r="V173">
        <v>12490</v>
      </c>
      <c r="W173">
        <v>20990</v>
      </c>
      <c r="X173">
        <v>152.63</v>
      </c>
      <c r="Z173">
        <v>939497</v>
      </c>
      <c r="AA173">
        <v>-4.7787999999999997E-2</v>
      </c>
      <c r="AB173">
        <v>9.3329999999999993E-3</v>
      </c>
      <c r="AC173">
        <v>1.1575999999999999E-2</v>
      </c>
    </row>
    <row r="174" spans="3:29" x14ac:dyDescent="0.15">
      <c r="C174" t="s">
        <v>211</v>
      </c>
      <c r="D174">
        <v>20170630</v>
      </c>
      <c r="E174" s="11">
        <v>7.8619999999999992E-3</v>
      </c>
      <c r="F174" s="17">
        <f t="shared" si="10"/>
        <v>144.52282351000002</v>
      </c>
      <c r="G174" s="10">
        <f t="shared" si="8"/>
        <v>1.007862</v>
      </c>
      <c r="H174" s="11">
        <f t="shared" si="9"/>
        <v>4.9504425367434157E-2</v>
      </c>
      <c r="U174" t="s">
        <v>194</v>
      </c>
      <c r="V174">
        <v>12490</v>
      </c>
      <c r="W174">
        <v>20990</v>
      </c>
      <c r="X174">
        <v>153.83000000000001</v>
      </c>
      <c r="Z174">
        <v>939497</v>
      </c>
      <c r="AA174">
        <v>7.8619999999999992E-3</v>
      </c>
      <c r="AB174">
        <v>9.4599999999999997E-3</v>
      </c>
      <c r="AC174">
        <v>4.8139999999999997E-3</v>
      </c>
    </row>
    <row r="175" spans="3:29" x14ac:dyDescent="0.15">
      <c r="C175" t="s">
        <v>211</v>
      </c>
      <c r="D175">
        <v>20170731</v>
      </c>
      <c r="E175" s="11">
        <v>-5.9546000000000002E-2</v>
      </c>
      <c r="F175" s="17">
        <f t="shared" si="10"/>
        <v>134.82375979999998</v>
      </c>
      <c r="G175" s="10">
        <f t="shared" si="8"/>
        <v>0.94045400000000001</v>
      </c>
      <c r="H175" s="11">
        <f t="shared" si="9"/>
        <v>-6.7311035798517493E-2</v>
      </c>
      <c r="U175" t="s">
        <v>194</v>
      </c>
      <c r="V175">
        <v>12490</v>
      </c>
      <c r="W175">
        <v>20990</v>
      </c>
      <c r="X175">
        <v>144.66999999999999</v>
      </c>
      <c r="Z175">
        <v>931940</v>
      </c>
      <c r="AA175">
        <v>-5.9546000000000002E-2</v>
      </c>
      <c r="AB175">
        <v>2.0313000000000001E-2</v>
      </c>
      <c r="AC175">
        <v>1.9349000000000002E-2</v>
      </c>
    </row>
    <row r="176" spans="3:29" x14ac:dyDescent="0.15">
      <c r="C176" t="s">
        <v>211</v>
      </c>
      <c r="D176">
        <v>20170831</v>
      </c>
      <c r="E176" s="11">
        <v>-9.68E-4</v>
      </c>
      <c r="F176" s="17">
        <f t="shared" si="10"/>
        <v>133.29537820000002</v>
      </c>
      <c r="G176" s="10">
        <f t="shared" si="8"/>
        <v>0.99903200000000003</v>
      </c>
      <c r="H176" s="11">
        <f t="shared" si="9"/>
        <v>-6.6237102662200398E-2</v>
      </c>
      <c r="U176" t="s">
        <v>194</v>
      </c>
      <c r="V176">
        <v>12490</v>
      </c>
      <c r="W176">
        <v>20990</v>
      </c>
      <c r="X176">
        <v>143.03</v>
      </c>
      <c r="Z176">
        <v>931940</v>
      </c>
      <c r="AA176">
        <v>-1.1336000000000001E-2</v>
      </c>
      <c r="AB176">
        <v>1.596E-3</v>
      </c>
      <c r="AC176">
        <v>5.4600000000000004E-4</v>
      </c>
    </row>
    <row r="177" spans="3:29" x14ac:dyDescent="0.15">
      <c r="C177" t="s">
        <v>211</v>
      </c>
      <c r="D177">
        <v>20170929</v>
      </c>
      <c r="E177" s="11">
        <v>1.4333E-2</v>
      </c>
      <c r="F177" s="17">
        <f t="shared" si="10"/>
        <v>135.20585520000003</v>
      </c>
      <c r="G177" s="10">
        <f t="shared" si="8"/>
        <v>1.0143329999999999</v>
      </c>
      <c r="H177" s="11">
        <f t="shared" si="9"/>
        <v>-5.2674434522782532E-2</v>
      </c>
      <c r="U177" t="s">
        <v>194</v>
      </c>
      <c r="V177">
        <v>12490</v>
      </c>
      <c r="W177">
        <v>20990</v>
      </c>
      <c r="X177">
        <v>145.08000000000001</v>
      </c>
      <c r="Z177">
        <v>931940</v>
      </c>
      <c r="AA177">
        <v>1.4333E-2</v>
      </c>
      <c r="AB177">
        <v>2.3705E-2</v>
      </c>
      <c r="AC177">
        <v>1.9303000000000001E-2</v>
      </c>
    </row>
    <row r="178" spans="3:29" x14ac:dyDescent="0.15">
      <c r="C178" t="s">
        <v>211</v>
      </c>
      <c r="D178">
        <v>20171031</v>
      </c>
      <c r="E178" s="11">
        <v>6.1897000000000001E-2</v>
      </c>
      <c r="F178" s="17">
        <f t="shared" si="10"/>
        <v>142.62736146</v>
      </c>
      <c r="G178" s="10">
        <f t="shared" si="8"/>
        <v>1.0618970000000001</v>
      </c>
      <c r="H178" s="11">
        <f t="shared" si="9"/>
        <v>3.9735917822179001E-2</v>
      </c>
      <c r="U178" t="s">
        <v>194</v>
      </c>
      <c r="V178">
        <v>12490</v>
      </c>
      <c r="W178">
        <v>20990</v>
      </c>
      <c r="X178">
        <v>154.06</v>
      </c>
      <c r="Z178">
        <v>925791</v>
      </c>
      <c r="AA178">
        <v>6.1897000000000001E-2</v>
      </c>
      <c r="AB178">
        <v>1.9262000000000001E-2</v>
      </c>
      <c r="AC178">
        <v>2.2187999999999999E-2</v>
      </c>
    </row>
    <row r="179" spans="3:29" x14ac:dyDescent="0.15">
      <c r="C179" t="s">
        <v>211</v>
      </c>
      <c r="D179">
        <v>20171130</v>
      </c>
      <c r="E179" s="11">
        <v>9.1520000000000004E-3</v>
      </c>
      <c r="F179" s="17">
        <f t="shared" si="10"/>
        <v>142.54404027000001</v>
      </c>
      <c r="G179" s="10">
        <f t="shared" si="8"/>
        <v>1.009152</v>
      </c>
      <c r="H179" s="11">
        <f t="shared" si="9"/>
        <v>-1.4427259400769499E-2</v>
      </c>
      <c r="U179" t="s">
        <v>194</v>
      </c>
      <c r="V179">
        <v>12490</v>
      </c>
      <c r="W179">
        <v>20990</v>
      </c>
      <c r="X179">
        <v>153.97</v>
      </c>
      <c r="Z179">
        <v>925791</v>
      </c>
      <c r="AA179">
        <v>-5.8399999999999999E-4</v>
      </c>
      <c r="AB179">
        <v>2.7279999999999999E-2</v>
      </c>
      <c r="AC179">
        <v>2.8083E-2</v>
      </c>
    </row>
    <row r="180" spans="3:29" x14ac:dyDescent="0.15">
      <c r="C180" t="s">
        <v>211</v>
      </c>
      <c r="D180">
        <v>20171229</v>
      </c>
      <c r="E180" s="11">
        <v>-3.5720000000000001E-3</v>
      </c>
      <c r="F180" s="17">
        <f t="shared" si="10"/>
        <v>142.03485522</v>
      </c>
      <c r="G180" s="10">
        <f t="shared" si="8"/>
        <v>0.99642799999999998</v>
      </c>
      <c r="H180" s="11">
        <f t="shared" si="9"/>
        <v>-4.0252262646290227E-2</v>
      </c>
      <c r="U180" t="s">
        <v>194</v>
      </c>
      <c r="V180">
        <v>12490</v>
      </c>
      <c r="W180">
        <v>20990</v>
      </c>
      <c r="X180">
        <v>153.41999999999999</v>
      </c>
      <c r="Z180">
        <v>925791</v>
      </c>
      <c r="AA180">
        <v>-3.5720000000000001E-3</v>
      </c>
      <c r="AB180">
        <v>1.2166E-2</v>
      </c>
      <c r="AC180">
        <v>9.8320000000000005E-3</v>
      </c>
    </row>
    <row r="181" spans="3:29" x14ac:dyDescent="0.15">
      <c r="C181" t="s">
        <v>211</v>
      </c>
      <c r="D181">
        <v>20180131</v>
      </c>
      <c r="E181" s="11">
        <v>6.7005999999999996E-2</v>
      </c>
      <c r="F181" s="17">
        <f t="shared" si="10"/>
        <v>151.55198669999999</v>
      </c>
      <c r="G181" s="10">
        <f t="shared" si="8"/>
        <v>1.0670059999999999</v>
      </c>
      <c r="H181" s="11">
        <f t="shared" si="9"/>
        <v>-2.5996473005869047E-2</v>
      </c>
      <c r="U181" t="s">
        <v>194</v>
      </c>
      <c r="V181">
        <v>12490</v>
      </c>
      <c r="W181">
        <v>20990</v>
      </c>
      <c r="X181">
        <v>163.69999999999999</v>
      </c>
      <c r="Z181">
        <v>925791</v>
      </c>
      <c r="AA181">
        <v>6.7005999999999996E-2</v>
      </c>
      <c r="AB181">
        <v>5.0594E-2</v>
      </c>
      <c r="AC181">
        <v>5.6179E-2</v>
      </c>
    </row>
    <row r="182" spans="3:29" x14ac:dyDescent="0.15">
      <c r="C182" t="s">
        <v>211</v>
      </c>
      <c r="D182">
        <v>20180228</v>
      </c>
      <c r="E182" s="11">
        <v>-3.8913000000000003E-2</v>
      </c>
      <c r="F182" s="17">
        <f t="shared" si="10"/>
        <v>143.54560943999999</v>
      </c>
      <c r="G182" s="10">
        <f t="shared" si="8"/>
        <v>0.96108700000000002</v>
      </c>
      <c r="H182" s="11">
        <f t="shared" si="9"/>
        <v>-9.8507086686798639E-2</v>
      </c>
      <c r="U182" t="s">
        <v>194</v>
      </c>
      <c r="V182">
        <v>12490</v>
      </c>
      <c r="W182">
        <v>20990</v>
      </c>
      <c r="X182">
        <v>155.83000000000001</v>
      </c>
      <c r="Z182">
        <v>921168</v>
      </c>
      <c r="AA182">
        <v>-4.8076000000000001E-2</v>
      </c>
      <c r="AB182">
        <v>-3.9438000000000001E-2</v>
      </c>
      <c r="AC182">
        <v>-3.8947000000000002E-2</v>
      </c>
    </row>
    <row r="183" spans="3:29" x14ac:dyDescent="0.15">
      <c r="C183" t="s">
        <v>211</v>
      </c>
      <c r="D183">
        <v>20180329</v>
      </c>
      <c r="E183" s="11">
        <v>-1.5401E-2</v>
      </c>
      <c r="F183" s="17">
        <f t="shared" si="10"/>
        <v>141.33479702832003</v>
      </c>
      <c r="G183" s="10">
        <f t="shared" si="8"/>
        <v>0.984599</v>
      </c>
      <c r="H183" s="11">
        <f t="shared" si="9"/>
        <v>-8.3439585223179846E-2</v>
      </c>
      <c r="U183" t="s">
        <v>194</v>
      </c>
      <c r="V183">
        <v>12490</v>
      </c>
      <c r="W183">
        <v>20990</v>
      </c>
      <c r="X183">
        <v>153.42999</v>
      </c>
      <c r="Z183">
        <v>921168</v>
      </c>
      <c r="AA183">
        <v>-1.5401E-2</v>
      </c>
      <c r="AB183">
        <v>-1.8408000000000001E-2</v>
      </c>
      <c r="AC183">
        <v>-2.6884999999999999E-2</v>
      </c>
    </row>
    <row r="184" spans="3:29" x14ac:dyDescent="0.15">
      <c r="C184" t="s">
        <v>211</v>
      </c>
      <c r="D184">
        <v>20180430</v>
      </c>
      <c r="E184" s="11">
        <v>-5.5204000000000003E-2</v>
      </c>
      <c r="F184" s="17">
        <f t="shared" si="10"/>
        <v>133.06865045968001</v>
      </c>
      <c r="G184" s="10">
        <f t="shared" si="8"/>
        <v>0.94479599999999997</v>
      </c>
      <c r="H184" s="11">
        <f t="shared" si="9"/>
        <v>-5.9212818681536827E-2</v>
      </c>
      <c r="U184" t="s">
        <v>194</v>
      </c>
      <c r="V184">
        <v>12490</v>
      </c>
      <c r="W184">
        <v>20990</v>
      </c>
      <c r="X184">
        <v>144.96001000000001</v>
      </c>
      <c r="Z184">
        <v>917968</v>
      </c>
      <c r="AA184">
        <v>-5.5204000000000003E-2</v>
      </c>
      <c r="AB184">
        <v>4.7559999999999998E-3</v>
      </c>
      <c r="AC184">
        <v>2.7190000000000001E-3</v>
      </c>
    </row>
    <row r="185" spans="3:29" x14ac:dyDescent="0.15">
      <c r="C185" t="s">
        <v>211</v>
      </c>
      <c r="D185">
        <v>20180531</v>
      </c>
      <c r="E185" s="11">
        <v>-1.4349000000000001E-2</v>
      </c>
      <c r="F185" s="17">
        <f t="shared" si="10"/>
        <v>129.71805807999999</v>
      </c>
      <c r="G185" s="10">
        <f t="shared" si="8"/>
        <v>0.98565100000000005</v>
      </c>
      <c r="H185" s="11">
        <f t="shared" si="9"/>
        <v>-3.5652291508964762E-2</v>
      </c>
      <c r="U185" t="s">
        <v>194</v>
      </c>
      <c r="V185">
        <v>12490</v>
      </c>
      <c r="W185">
        <v>20990</v>
      </c>
      <c r="X185">
        <v>141.31</v>
      </c>
      <c r="Z185">
        <v>917968</v>
      </c>
      <c r="AA185">
        <v>-2.5179E-2</v>
      </c>
      <c r="AB185">
        <v>2.6152000000000002E-2</v>
      </c>
      <c r="AC185">
        <v>2.1607999999999999E-2</v>
      </c>
    </row>
    <row r="186" spans="3:29" x14ac:dyDescent="0.15">
      <c r="C186" t="s">
        <v>211</v>
      </c>
      <c r="D186">
        <v>20180629</v>
      </c>
      <c r="E186" s="11">
        <v>-1.1393E-2</v>
      </c>
      <c r="F186" s="17">
        <f t="shared" si="10"/>
        <v>128.24012959999999</v>
      </c>
      <c r="G186" s="10">
        <f t="shared" si="8"/>
        <v>0.98860700000000001</v>
      </c>
      <c r="H186" s="11">
        <f t="shared" si="9"/>
        <v>-5.4075959756200054E-2</v>
      </c>
      <c r="I186" s="11">
        <f>PRODUCT(G126:G186)-1</f>
        <v>-0.21108937264560024</v>
      </c>
      <c r="J186" s="11"/>
      <c r="U186" t="s">
        <v>194</v>
      </c>
      <c r="V186">
        <v>12490</v>
      </c>
      <c r="W186">
        <v>20990</v>
      </c>
      <c r="X186">
        <v>139.69999999999999</v>
      </c>
      <c r="Z186">
        <v>917968</v>
      </c>
      <c r="AA186">
        <v>-1.1393E-2</v>
      </c>
      <c r="AB186">
        <v>5.3299999999999997E-3</v>
      </c>
      <c r="AC186">
        <v>4.8419999999999999E-3</v>
      </c>
    </row>
    <row r="187" spans="3:29" x14ac:dyDescent="0.15">
      <c r="C187" t="s">
        <v>212</v>
      </c>
      <c r="D187">
        <v>20130628</v>
      </c>
      <c r="E187">
        <v>-0.11830300000000001</v>
      </c>
      <c r="F187" s="17">
        <f t="shared" si="10"/>
        <v>360.22450626</v>
      </c>
      <c r="G187" s="10">
        <f t="shared" ref="G187:G208" si="11">1+E187</f>
        <v>0.88169699999999995</v>
      </c>
      <c r="H187" s="11">
        <f t="shared" si="9"/>
        <v>-0.11317471294626047</v>
      </c>
      <c r="U187" t="s">
        <v>190</v>
      </c>
      <c r="V187">
        <v>14593</v>
      </c>
      <c r="W187">
        <v>7</v>
      </c>
      <c r="X187">
        <v>396.53</v>
      </c>
      <c r="Z187">
        <v>908442</v>
      </c>
      <c r="AA187">
        <v>-0.11830300000000001</v>
      </c>
      <c r="AB187">
        <v>-1.5036000000000001E-2</v>
      </c>
      <c r="AC187">
        <v>-1.4999E-2</v>
      </c>
    </row>
    <row r="188" spans="3:29" x14ac:dyDescent="0.15">
      <c r="C188" t="s">
        <v>212</v>
      </c>
      <c r="D188">
        <v>20130731</v>
      </c>
      <c r="E188">
        <v>0.14122499999999999</v>
      </c>
      <c r="F188" s="17">
        <f t="shared" si="10"/>
        <v>411.12214740999997</v>
      </c>
      <c r="G188" s="10">
        <f t="shared" si="11"/>
        <v>1.1412249999999999</v>
      </c>
      <c r="H188" s="11">
        <f t="shared" si="9"/>
        <v>1.3047818506217501E-2</v>
      </c>
      <c r="U188" t="s">
        <v>190</v>
      </c>
      <c r="V188">
        <v>14593</v>
      </c>
      <c r="W188">
        <v>7</v>
      </c>
      <c r="X188">
        <v>452.53</v>
      </c>
      <c r="Z188">
        <v>908497</v>
      </c>
      <c r="AA188">
        <v>0.14122499999999999</v>
      </c>
      <c r="AB188">
        <v>5.2685000000000003E-2</v>
      </c>
      <c r="AC188">
        <v>4.9461999999999999E-2</v>
      </c>
    </row>
    <row r="189" spans="3:29" x14ac:dyDescent="0.15">
      <c r="C189" t="s">
        <v>212</v>
      </c>
      <c r="D189">
        <v>20130830</v>
      </c>
      <c r="E189">
        <v>8.3389000000000005E-2</v>
      </c>
      <c r="F189" s="17">
        <f t="shared" si="10"/>
        <v>442.63427435199998</v>
      </c>
      <c r="G189" s="10">
        <f t="shared" si="11"/>
        <v>1.0833889999999999</v>
      </c>
      <c r="H189" s="11">
        <f t="shared" si="9"/>
        <v>8.2016323084858067E-2</v>
      </c>
      <c r="U189" t="s">
        <v>190</v>
      </c>
      <c r="V189">
        <v>14593</v>
      </c>
      <c r="W189">
        <v>7</v>
      </c>
      <c r="X189">
        <v>487.21600000000001</v>
      </c>
      <c r="Z189">
        <v>908497</v>
      </c>
      <c r="AA189">
        <v>7.6648999999999995E-2</v>
      </c>
      <c r="AB189">
        <v>-2.5715999999999999E-2</v>
      </c>
      <c r="AC189">
        <v>-3.1297999999999999E-2</v>
      </c>
    </row>
    <row r="190" spans="3:29" x14ac:dyDescent="0.15">
      <c r="C190" t="s">
        <v>212</v>
      </c>
      <c r="D190">
        <v>20130930</v>
      </c>
      <c r="E190">
        <v>-2.1481E-2</v>
      </c>
      <c r="F190" s="17">
        <f t="shared" si="10"/>
        <v>428.69979775000002</v>
      </c>
      <c r="G190" s="10">
        <f t="shared" si="11"/>
        <v>0.97851900000000003</v>
      </c>
      <c r="H190" s="11">
        <f t="shared" si="9"/>
        <v>-2.9414053823753061E-3</v>
      </c>
      <c r="U190" t="s">
        <v>190</v>
      </c>
      <c r="V190">
        <v>14593</v>
      </c>
      <c r="W190">
        <v>7</v>
      </c>
      <c r="X190">
        <v>476.75</v>
      </c>
      <c r="Z190">
        <v>899213</v>
      </c>
      <c r="AA190">
        <v>-2.1481E-2</v>
      </c>
      <c r="AB190">
        <v>3.7454000000000001E-2</v>
      </c>
      <c r="AC190">
        <v>2.9749000000000001E-2</v>
      </c>
    </row>
    <row r="191" spans="3:29" x14ac:dyDescent="0.15">
      <c r="C191" t="s">
        <v>212</v>
      </c>
      <c r="D191">
        <v>20131031</v>
      </c>
      <c r="E191">
        <v>9.6385999999999999E-2</v>
      </c>
      <c r="F191" s="17">
        <f t="shared" si="10"/>
        <v>470.29487906814001</v>
      </c>
      <c r="G191" s="10">
        <f t="shared" si="11"/>
        <v>1.0963860000000001</v>
      </c>
      <c r="H191" s="11">
        <f t="shared" si="9"/>
        <v>8.3247205890132125E-2</v>
      </c>
      <c r="U191" t="s">
        <v>190</v>
      </c>
      <c r="V191">
        <v>14593</v>
      </c>
      <c r="W191">
        <v>7</v>
      </c>
      <c r="X191">
        <v>522.70203000000004</v>
      </c>
      <c r="Z191">
        <v>899738</v>
      </c>
      <c r="AA191">
        <v>9.6385999999999999E-2</v>
      </c>
      <c r="AB191">
        <v>3.9876000000000002E-2</v>
      </c>
      <c r="AC191">
        <v>4.4595999999999997E-2</v>
      </c>
    </row>
    <row r="192" spans="3:29" x14ac:dyDescent="0.15">
      <c r="C192" t="s">
        <v>212</v>
      </c>
      <c r="D192">
        <v>20131129</v>
      </c>
      <c r="E192">
        <v>6.9672999999999999E-2</v>
      </c>
      <c r="F192" s="17">
        <f t="shared" si="10"/>
        <v>500.31731865738004</v>
      </c>
      <c r="G192" s="10">
        <f t="shared" si="11"/>
        <v>1.0696730000000001</v>
      </c>
      <c r="H192" s="11">
        <f t="shared" si="9"/>
        <v>0.16287407466080417</v>
      </c>
      <c r="U192" t="s">
        <v>190</v>
      </c>
      <c r="V192">
        <v>14593</v>
      </c>
      <c r="W192">
        <v>7</v>
      </c>
      <c r="X192">
        <v>556.07001000000002</v>
      </c>
      <c r="Z192">
        <v>899738</v>
      </c>
      <c r="AA192">
        <v>6.3837000000000005E-2</v>
      </c>
      <c r="AB192">
        <v>2.495E-2</v>
      </c>
      <c r="AC192">
        <v>2.8049000000000001E-2</v>
      </c>
    </row>
    <row r="193" spans="3:29" x14ac:dyDescent="0.15">
      <c r="C193" t="s">
        <v>212</v>
      </c>
      <c r="D193">
        <v>20131231</v>
      </c>
      <c r="E193">
        <v>8.9020000000000002E-3</v>
      </c>
      <c r="F193" s="17">
        <f t="shared" si="10"/>
        <v>500.68063378893999</v>
      </c>
      <c r="G193" s="10">
        <f t="shared" si="11"/>
        <v>1.008902</v>
      </c>
      <c r="H193" s="11">
        <f t="shared" si="9"/>
        <v>9.9549561739516568E-2</v>
      </c>
      <c r="U193" t="s">
        <v>190</v>
      </c>
      <c r="V193">
        <v>14593</v>
      </c>
      <c r="W193">
        <v>7</v>
      </c>
      <c r="X193">
        <v>561.02002000000005</v>
      </c>
      <c r="Z193">
        <v>892447</v>
      </c>
      <c r="AA193">
        <v>8.9020000000000002E-3</v>
      </c>
      <c r="AB193">
        <v>2.6120000000000001E-2</v>
      </c>
      <c r="AC193">
        <v>2.3563000000000001E-2</v>
      </c>
    </row>
    <row r="194" spans="3:29" x14ac:dyDescent="0.15">
      <c r="C194" t="s">
        <v>212</v>
      </c>
      <c r="D194">
        <v>20140131</v>
      </c>
      <c r="E194">
        <v>-0.107697</v>
      </c>
      <c r="F194" s="17">
        <f t="shared" si="10"/>
        <v>446.52970231989002</v>
      </c>
      <c r="G194" s="10">
        <f t="shared" si="11"/>
        <v>0.89230299999999996</v>
      </c>
      <c r="H194" s="11">
        <f t="shared" si="9"/>
        <v>2.0855939773252397E-2</v>
      </c>
      <c r="U194" t="s">
        <v>190</v>
      </c>
      <c r="V194">
        <v>14593</v>
      </c>
      <c r="W194">
        <v>7</v>
      </c>
      <c r="X194">
        <v>500.60001</v>
      </c>
      <c r="Z194">
        <v>891989</v>
      </c>
      <c r="AA194">
        <v>-0.107697</v>
      </c>
      <c r="AB194">
        <v>-2.9960000000000001E-2</v>
      </c>
      <c r="AC194">
        <v>-3.5582999999999997E-2</v>
      </c>
    </row>
    <row r="195" spans="3:29" x14ac:dyDescent="0.15">
      <c r="C195" t="s">
        <v>212</v>
      </c>
      <c r="D195">
        <v>20140228</v>
      </c>
      <c r="E195">
        <v>5.7311000000000001E-2</v>
      </c>
      <c r="F195" s="17">
        <f t="shared" si="10"/>
        <v>469.40028244011</v>
      </c>
      <c r="G195" s="10">
        <f t="shared" si="11"/>
        <v>1.0573109999999999</v>
      </c>
      <c r="H195" s="11">
        <f t="shared" si="9"/>
        <v>9.62454913498767E-2</v>
      </c>
      <c r="U195" t="s">
        <v>190</v>
      </c>
      <c r="V195">
        <v>14593</v>
      </c>
      <c r="W195">
        <v>7</v>
      </c>
      <c r="X195">
        <v>526.23999000000003</v>
      </c>
      <c r="Z195">
        <v>891989</v>
      </c>
      <c r="AA195">
        <v>5.1219000000000001E-2</v>
      </c>
      <c r="AB195">
        <v>4.6158999999999999E-2</v>
      </c>
      <c r="AC195">
        <v>4.3117000000000003E-2</v>
      </c>
    </row>
    <row r="196" spans="3:29" x14ac:dyDescent="0.15">
      <c r="C196" t="s">
        <v>212</v>
      </c>
      <c r="D196">
        <v>20140331</v>
      </c>
      <c r="E196">
        <v>1.9952999999999999E-2</v>
      </c>
      <c r="F196" s="17">
        <f t="shared" si="10"/>
        <v>462.53300268255003</v>
      </c>
      <c r="G196" s="10">
        <f t="shared" si="11"/>
        <v>1.0199530000000001</v>
      </c>
      <c r="H196" s="11">
        <f t="shared" si="9"/>
        <v>0.18345005444432561</v>
      </c>
      <c r="U196" t="s">
        <v>190</v>
      </c>
      <c r="V196">
        <v>14593</v>
      </c>
      <c r="W196">
        <v>7</v>
      </c>
      <c r="X196">
        <v>536.73999000000003</v>
      </c>
      <c r="Z196">
        <v>861745</v>
      </c>
      <c r="AA196">
        <v>1.9952999999999999E-2</v>
      </c>
      <c r="AB196">
        <v>4.4970000000000001E-3</v>
      </c>
      <c r="AC196">
        <v>6.9319999999999998E-3</v>
      </c>
    </row>
    <row r="197" spans="3:29" x14ac:dyDescent="0.15">
      <c r="C197" t="s">
        <v>212</v>
      </c>
      <c r="D197">
        <v>20140430</v>
      </c>
      <c r="E197">
        <v>9.9395999999999998E-2</v>
      </c>
      <c r="F197" s="17">
        <f t="shared" ref="F197:F208" si="12">ABS(X197)*Z197/1000000</f>
        <v>508.29234013142997</v>
      </c>
      <c r="G197" s="10">
        <f t="shared" si="11"/>
        <v>1.099396</v>
      </c>
      <c r="H197" s="11">
        <f t="shared" si="9"/>
        <v>0.32002124084069683</v>
      </c>
      <c r="U197" t="s">
        <v>190</v>
      </c>
      <c r="V197">
        <v>14593</v>
      </c>
      <c r="W197">
        <v>7</v>
      </c>
      <c r="X197">
        <v>590.09002999999996</v>
      </c>
      <c r="Z197">
        <v>861381</v>
      </c>
      <c r="AA197">
        <v>9.9395999999999998E-2</v>
      </c>
      <c r="AB197">
        <v>1.6739999999999999E-3</v>
      </c>
      <c r="AC197">
        <v>6.2009999999999999E-3</v>
      </c>
    </row>
    <row r="198" spans="3:29" x14ac:dyDescent="0.15">
      <c r="C198" t="s">
        <v>212</v>
      </c>
      <c r="D198">
        <v>20140530</v>
      </c>
      <c r="E198">
        <v>7.8293000000000001E-2</v>
      </c>
      <c r="F198" s="17">
        <f t="shared" si="12"/>
        <v>545.25417300000004</v>
      </c>
      <c r="G198" s="10">
        <f t="shared" si="11"/>
        <v>1.0782929999999999</v>
      </c>
      <c r="H198" s="11">
        <f t="shared" si="9"/>
        <v>0.43977299761162647</v>
      </c>
      <c r="U198" t="s">
        <v>190</v>
      </c>
      <c r="V198">
        <v>14593</v>
      </c>
      <c r="W198">
        <v>7</v>
      </c>
      <c r="X198">
        <v>633</v>
      </c>
      <c r="Z198">
        <v>861381</v>
      </c>
      <c r="AA198">
        <v>7.2718000000000005E-2</v>
      </c>
      <c r="AB198">
        <v>2.0216000000000001E-2</v>
      </c>
      <c r="AC198">
        <v>2.103E-2</v>
      </c>
    </row>
    <row r="199" spans="3:29" x14ac:dyDescent="0.15">
      <c r="C199" t="s">
        <v>212</v>
      </c>
      <c r="D199">
        <v>20140630</v>
      </c>
      <c r="E199">
        <v>2.7661999999999999E-2</v>
      </c>
      <c r="F199" s="17">
        <f t="shared" si="12"/>
        <v>556.57366103000004</v>
      </c>
      <c r="G199" s="10">
        <f t="shared" si="11"/>
        <v>1.0276620000000001</v>
      </c>
      <c r="H199" s="11">
        <f t="shared" si="9"/>
        <v>0.67812751803801041</v>
      </c>
      <c r="U199" t="s">
        <v>190</v>
      </c>
      <c r="V199">
        <v>14593</v>
      </c>
      <c r="W199">
        <v>7</v>
      </c>
      <c r="X199">
        <v>92.93</v>
      </c>
      <c r="Z199">
        <v>5989171</v>
      </c>
      <c r="AA199">
        <v>2.7661999999999999E-2</v>
      </c>
      <c r="AB199">
        <v>2.7944E-2</v>
      </c>
      <c r="AC199">
        <v>1.9057999999999999E-2</v>
      </c>
    </row>
    <row r="200" spans="3:29" x14ac:dyDescent="0.15">
      <c r="C200" t="s">
        <v>212</v>
      </c>
      <c r="D200">
        <v>20140731</v>
      </c>
      <c r="E200">
        <v>2.8731E-2</v>
      </c>
      <c r="F200" s="17">
        <f t="shared" si="12"/>
        <v>572.44008519999988</v>
      </c>
      <c r="G200" s="10">
        <f t="shared" si="11"/>
        <v>1.0287310000000001</v>
      </c>
      <c r="H200" s="11">
        <f t="shared" si="9"/>
        <v>0.51270941291924177</v>
      </c>
      <c r="U200" t="s">
        <v>190</v>
      </c>
      <c r="V200">
        <v>14593</v>
      </c>
      <c r="W200">
        <v>7</v>
      </c>
      <c r="X200">
        <v>95.6</v>
      </c>
      <c r="Z200">
        <v>5987867</v>
      </c>
      <c r="AA200">
        <v>2.8731E-2</v>
      </c>
      <c r="AB200">
        <v>-2.0524000000000001E-2</v>
      </c>
      <c r="AC200">
        <v>-1.508E-2</v>
      </c>
    </row>
    <row r="201" spans="3:29" x14ac:dyDescent="0.15">
      <c r="C201" t="s">
        <v>212</v>
      </c>
      <c r="D201">
        <v>20140829</v>
      </c>
      <c r="E201">
        <v>7.7091999999999994E-2</v>
      </c>
      <c r="F201" s="17">
        <f t="shared" si="12"/>
        <v>613.75636750000001</v>
      </c>
      <c r="G201" s="10">
        <f t="shared" si="11"/>
        <v>1.0770919999999999</v>
      </c>
      <c r="H201" s="11">
        <f t="shared" si="9"/>
        <v>0.50391706670458203</v>
      </c>
      <c r="U201" t="s">
        <v>190</v>
      </c>
      <c r="V201">
        <v>14593</v>
      </c>
      <c r="W201">
        <v>7</v>
      </c>
      <c r="X201">
        <v>102.5</v>
      </c>
      <c r="Z201">
        <v>5987867</v>
      </c>
      <c r="AA201">
        <v>7.2176000000000004E-2</v>
      </c>
      <c r="AB201">
        <v>4.0185999999999999E-2</v>
      </c>
      <c r="AC201">
        <v>3.7655000000000001E-2</v>
      </c>
    </row>
    <row r="202" spans="3:29" x14ac:dyDescent="0.15">
      <c r="C202" t="s">
        <v>212</v>
      </c>
      <c r="D202">
        <v>20140930</v>
      </c>
      <c r="E202">
        <v>-1.7073000000000001E-2</v>
      </c>
      <c r="F202" s="17">
        <f t="shared" si="12"/>
        <v>591.01572075000001</v>
      </c>
      <c r="G202" s="10">
        <f t="shared" si="11"/>
        <v>0.982927</v>
      </c>
      <c r="H202" s="11">
        <f t="shared" si="9"/>
        <v>0.51069186252360455</v>
      </c>
      <c r="U202" t="s">
        <v>190</v>
      </c>
      <c r="V202">
        <v>14593</v>
      </c>
      <c r="W202">
        <v>7</v>
      </c>
      <c r="X202">
        <v>100.75</v>
      </c>
      <c r="Z202">
        <v>5866161</v>
      </c>
      <c r="AA202">
        <v>-1.7073000000000001E-2</v>
      </c>
      <c r="AB202">
        <v>-2.5118999999999999E-2</v>
      </c>
      <c r="AC202">
        <v>-1.5514E-2</v>
      </c>
    </row>
    <row r="203" spans="3:29" x14ac:dyDescent="0.15">
      <c r="C203" t="s">
        <v>212</v>
      </c>
      <c r="D203">
        <v>20141031</v>
      </c>
      <c r="E203">
        <v>7.1959999999999996E-2</v>
      </c>
      <c r="F203" s="17">
        <f t="shared" si="12"/>
        <v>633.40272000000004</v>
      </c>
      <c r="G203" s="10">
        <f t="shared" si="11"/>
        <v>1.07196</v>
      </c>
      <c r="H203" s="11">
        <f t="shared" si="9"/>
        <v>0.47703568720396206</v>
      </c>
      <c r="U203" t="s">
        <v>190</v>
      </c>
      <c r="V203">
        <v>14593</v>
      </c>
      <c r="W203">
        <v>7</v>
      </c>
      <c r="X203">
        <v>108</v>
      </c>
      <c r="Z203">
        <v>5864840</v>
      </c>
      <c r="AA203">
        <v>7.1959999999999996E-2</v>
      </c>
      <c r="AB203">
        <v>2.1187999999999999E-2</v>
      </c>
      <c r="AC203">
        <v>2.3200999999999999E-2</v>
      </c>
    </row>
    <row r="204" spans="3:29" x14ac:dyDescent="0.15">
      <c r="C204" t="s">
        <v>212</v>
      </c>
      <c r="D204">
        <v>20141128</v>
      </c>
      <c r="E204">
        <v>0.105556</v>
      </c>
      <c r="F204" s="17">
        <f t="shared" si="12"/>
        <v>697.5054212</v>
      </c>
      <c r="G204" s="10">
        <f t="shared" si="11"/>
        <v>1.105556</v>
      </c>
      <c r="H204" s="11">
        <f t="shared" si="9"/>
        <v>0.52658398052719191</v>
      </c>
      <c r="U204" t="s">
        <v>190</v>
      </c>
      <c r="V204">
        <v>14593</v>
      </c>
      <c r="W204">
        <v>7</v>
      </c>
      <c r="X204">
        <v>118.93</v>
      </c>
      <c r="Z204">
        <v>5864840</v>
      </c>
      <c r="AA204">
        <v>0.101204</v>
      </c>
      <c r="AB204">
        <v>2.1149000000000001E-2</v>
      </c>
      <c r="AC204">
        <v>2.4534E-2</v>
      </c>
    </row>
    <row r="205" spans="3:29" x14ac:dyDescent="0.15">
      <c r="C205" t="s">
        <v>212</v>
      </c>
      <c r="D205">
        <v>20141231</v>
      </c>
      <c r="E205">
        <v>-7.1890999999999997E-2</v>
      </c>
      <c r="F205" s="17">
        <f t="shared" si="12"/>
        <v>643.12012922000008</v>
      </c>
      <c r="G205" s="10">
        <f t="shared" si="11"/>
        <v>0.92810899999999996</v>
      </c>
      <c r="H205" s="11">
        <f t="shared" si="9"/>
        <v>0.40433494193005082</v>
      </c>
      <c r="U205" t="s">
        <v>190</v>
      </c>
      <c r="V205">
        <v>14593</v>
      </c>
      <c r="W205">
        <v>7</v>
      </c>
      <c r="X205">
        <v>110.38</v>
      </c>
      <c r="Z205">
        <v>5826419</v>
      </c>
      <c r="AA205">
        <v>-7.1890999999999997E-2</v>
      </c>
      <c r="AB205">
        <v>-3.62E-3</v>
      </c>
      <c r="AC205">
        <v>-4.189E-3</v>
      </c>
    </row>
    <row r="206" spans="3:29" x14ac:dyDescent="0.15">
      <c r="C206" t="s">
        <v>212</v>
      </c>
      <c r="D206">
        <v>20150130</v>
      </c>
      <c r="E206">
        <v>6.1423999999999999E-2</v>
      </c>
      <c r="F206" s="17">
        <f t="shared" si="12"/>
        <v>682.42747567999993</v>
      </c>
      <c r="G206" s="10">
        <f t="shared" si="11"/>
        <v>1.0614239999999999</v>
      </c>
      <c r="H206" s="11">
        <f t="shared" si="9"/>
        <v>0.6705029697346776</v>
      </c>
      <c r="U206" t="s">
        <v>190</v>
      </c>
      <c r="V206">
        <v>14593</v>
      </c>
      <c r="W206">
        <v>7</v>
      </c>
      <c r="X206">
        <v>117.16</v>
      </c>
      <c r="Z206">
        <v>5824748</v>
      </c>
      <c r="AA206">
        <v>6.1423999999999999E-2</v>
      </c>
      <c r="AB206">
        <v>-2.7158000000000002E-2</v>
      </c>
      <c r="AC206">
        <v>-3.1040999999999999E-2</v>
      </c>
    </row>
    <row r="207" spans="3:29" x14ac:dyDescent="0.15">
      <c r="C207" t="s">
        <v>212</v>
      </c>
      <c r="D207">
        <v>20150227</v>
      </c>
      <c r="E207">
        <v>0.10046099999999999</v>
      </c>
      <c r="F207" s="17">
        <f t="shared" si="12"/>
        <v>748.24718632748011</v>
      </c>
      <c r="G207" s="10">
        <f t="shared" si="11"/>
        <v>1.1004609999999999</v>
      </c>
      <c r="H207" s="11">
        <f t="shared" si="9"/>
        <v>0.73867799405964085</v>
      </c>
      <c r="U207" t="s">
        <v>190</v>
      </c>
      <c r="V207">
        <v>14593</v>
      </c>
      <c r="W207">
        <v>7</v>
      </c>
      <c r="X207">
        <v>128.46001000000001</v>
      </c>
      <c r="Z207">
        <v>5824748</v>
      </c>
      <c r="AA207">
        <v>9.6448999999999993E-2</v>
      </c>
      <c r="AB207">
        <v>5.5957E-2</v>
      </c>
      <c r="AC207">
        <v>5.4892999999999997E-2</v>
      </c>
    </row>
    <row r="208" spans="3:29" x14ac:dyDescent="0.15">
      <c r="C208" t="s">
        <v>212</v>
      </c>
      <c r="D208">
        <v>20150331</v>
      </c>
      <c r="E208">
        <v>-3.1371999999999997E-2</v>
      </c>
      <c r="F208" s="17">
        <f t="shared" si="12"/>
        <v>724.77339363999999</v>
      </c>
      <c r="G208" s="10">
        <f t="shared" si="11"/>
        <v>0.96862800000000004</v>
      </c>
      <c r="H208" s="11">
        <f t="shared" ref="H208:H271" si="13">PRODUCT(G197:G208)-1</f>
        <v>0.65118607232882497</v>
      </c>
      <c r="U208" t="s">
        <v>190</v>
      </c>
      <c r="V208">
        <v>14593</v>
      </c>
      <c r="W208">
        <v>7</v>
      </c>
      <c r="X208">
        <v>124.43</v>
      </c>
      <c r="Z208">
        <v>5824748</v>
      </c>
      <c r="AA208">
        <v>-3.1371999999999997E-2</v>
      </c>
      <c r="AB208">
        <v>-1.0441000000000001E-2</v>
      </c>
      <c r="AC208">
        <v>-1.7395999999999998E-2</v>
      </c>
    </row>
    <row r="209" spans="3:29" x14ac:dyDescent="0.15">
      <c r="C209" t="s">
        <v>212</v>
      </c>
      <c r="D209">
        <v>20150430</v>
      </c>
      <c r="E209">
        <v>5.7860000000000003E-3</v>
      </c>
      <c r="F209" s="17">
        <f t="shared" ref="F209:F272" si="14">ABS(X209)*Z209/1000000</f>
        <v>721.1490917000001</v>
      </c>
      <c r="G209" s="10">
        <f t="shared" ref="G209:G272" si="15">1+E209</f>
        <v>1.0057860000000001</v>
      </c>
      <c r="H209" s="11">
        <f t="shared" si="13"/>
        <v>0.51059293916233961</v>
      </c>
      <c r="U209" t="s">
        <v>190</v>
      </c>
      <c r="V209">
        <v>14593</v>
      </c>
      <c r="W209">
        <v>7</v>
      </c>
      <c r="X209">
        <v>125.15</v>
      </c>
      <c r="Z209">
        <v>5762278</v>
      </c>
      <c r="AA209">
        <v>5.7860000000000003E-3</v>
      </c>
      <c r="AB209">
        <v>8.7049999999999992E-3</v>
      </c>
      <c r="AC209">
        <v>8.5210000000000008E-3</v>
      </c>
    </row>
    <row r="210" spans="3:29" x14ac:dyDescent="0.15">
      <c r="C210" t="s">
        <v>212</v>
      </c>
      <c r="D210">
        <v>20150529</v>
      </c>
      <c r="E210">
        <v>4.5145999999999999E-2</v>
      </c>
      <c r="F210" s="17">
        <f t="shared" si="14"/>
        <v>750.70957784000007</v>
      </c>
      <c r="G210" s="10">
        <f t="shared" si="15"/>
        <v>1.0451459999999999</v>
      </c>
      <c r="H210" s="11">
        <f t="shared" si="13"/>
        <v>0.46415692951151777</v>
      </c>
      <c r="U210" t="s">
        <v>190</v>
      </c>
      <c r="V210">
        <v>14593</v>
      </c>
      <c r="W210">
        <v>7</v>
      </c>
      <c r="X210">
        <v>130.28</v>
      </c>
      <c r="Z210">
        <v>5762278</v>
      </c>
      <c r="AA210">
        <v>4.0991E-2</v>
      </c>
      <c r="AB210">
        <v>1.0331E-2</v>
      </c>
      <c r="AC210">
        <v>1.0491E-2</v>
      </c>
    </row>
    <row r="211" spans="3:29" x14ac:dyDescent="0.15">
      <c r="C211" t="s">
        <v>212</v>
      </c>
      <c r="D211">
        <v>20150630</v>
      </c>
      <c r="E211">
        <v>-3.7266000000000001E-2</v>
      </c>
      <c r="F211" s="17">
        <f t="shared" si="14"/>
        <v>715.59979499999997</v>
      </c>
      <c r="G211" s="10">
        <f t="shared" si="15"/>
        <v>0.96273399999999998</v>
      </c>
      <c r="H211" s="11">
        <f t="shared" si="13"/>
        <v>0.37165104613806998</v>
      </c>
      <c r="U211" t="s">
        <v>190</v>
      </c>
      <c r="V211">
        <v>14593</v>
      </c>
      <c r="W211">
        <v>7</v>
      </c>
      <c r="X211">
        <v>125.425</v>
      </c>
      <c r="Z211">
        <v>5705400</v>
      </c>
      <c r="AA211">
        <v>-3.7266000000000001E-2</v>
      </c>
      <c r="AB211">
        <v>-1.9255000000000001E-2</v>
      </c>
      <c r="AC211">
        <v>-2.1011999999999999E-2</v>
      </c>
    </row>
    <row r="212" spans="3:29" x14ac:dyDescent="0.15">
      <c r="C212" t="s">
        <v>212</v>
      </c>
      <c r="D212">
        <v>20150731</v>
      </c>
      <c r="E212">
        <v>-3.2888000000000001E-2</v>
      </c>
      <c r="F212" s="17">
        <f t="shared" si="14"/>
        <v>691.74017860000004</v>
      </c>
      <c r="G212" s="10">
        <f t="shared" si="15"/>
        <v>0.96711199999999997</v>
      </c>
      <c r="H212" s="11">
        <f t="shared" si="13"/>
        <v>0.28949179769315836</v>
      </c>
      <c r="U212" t="s">
        <v>190</v>
      </c>
      <c r="V212">
        <v>14593</v>
      </c>
      <c r="W212">
        <v>7</v>
      </c>
      <c r="X212">
        <v>121.3</v>
      </c>
      <c r="Z212">
        <v>5702722</v>
      </c>
      <c r="AA212">
        <v>-3.2888000000000001E-2</v>
      </c>
      <c r="AB212">
        <v>1.2111E-2</v>
      </c>
      <c r="AC212">
        <v>1.9741999999999999E-2</v>
      </c>
    </row>
    <row r="213" spans="3:29" x14ac:dyDescent="0.15">
      <c r="C213" t="s">
        <v>212</v>
      </c>
      <c r="D213">
        <v>20150831</v>
      </c>
      <c r="E213">
        <v>-6.6116999999999995E-2</v>
      </c>
      <c r="F213" s="17">
        <f t="shared" si="14"/>
        <v>643.03893272000005</v>
      </c>
      <c r="G213" s="10">
        <f t="shared" si="15"/>
        <v>0.93388300000000002</v>
      </c>
      <c r="H213" s="11">
        <f t="shared" si="13"/>
        <v>0.11804234782644385</v>
      </c>
      <c r="U213" t="s">
        <v>190</v>
      </c>
      <c r="V213">
        <v>14593</v>
      </c>
      <c r="W213">
        <v>7</v>
      </c>
      <c r="X213">
        <v>112.76</v>
      </c>
      <c r="Z213">
        <v>5702722</v>
      </c>
      <c r="AA213">
        <v>-7.0403999999999994E-2</v>
      </c>
      <c r="AB213">
        <v>-5.9998000000000003E-2</v>
      </c>
      <c r="AC213">
        <v>-6.2580999999999998E-2</v>
      </c>
    </row>
    <row r="214" spans="3:29" x14ac:dyDescent="0.15">
      <c r="C214" t="s">
        <v>212</v>
      </c>
      <c r="D214">
        <v>20150930</v>
      </c>
      <c r="E214">
        <v>-2.1815999999999999E-2</v>
      </c>
      <c r="F214" s="17">
        <f t="shared" si="14"/>
        <v>629.01023659999998</v>
      </c>
      <c r="G214" s="10">
        <f t="shared" si="15"/>
        <v>0.97818400000000005</v>
      </c>
      <c r="H214" s="11">
        <f t="shared" si="13"/>
        <v>0.11264736441898759</v>
      </c>
      <c r="U214" t="s">
        <v>190</v>
      </c>
      <c r="V214">
        <v>14593</v>
      </c>
      <c r="W214">
        <v>7</v>
      </c>
      <c r="X214">
        <v>110.3</v>
      </c>
      <c r="Z214">
        <v>5702722</v>
      </c>
      <c r="AA214">
        <v>-2.1815999999999999E-2</v>
      </c>
      <c r="AB214">
        <v>-3.3731999999999998E-2</v>
      </c>
      <c r="AC214">
        <v>-2.6443000000000001E-2</v>
      </c>
    </row>
    <row r="215" spans="3:29" x14ac:dyDescent="0.15">
      <c r="C215" t="s">
        <v>212</v>
      </c>
      <c r="D215">
        <v>20151030</v>
      </c>
      <c r="E215">
        <v>8.3408999999999997E-2</v>
      </c>
      <c r="F215" s="17">
        <f t="shared" si="14"/>
        <v>666.25205449999999</v>
      </c>
      <c r="G215" s="10">
        <f t="shared" si="15"/>
        <v>1.0834090000000001</v>
      </c>
      <c r="H215" s="11">
        <f t="shared" si="13"/>
        <v>0.12453092320404791</v>
      </c>
      <c r="U215" t="s">
        <v>190</v>
      </c>
      <c r="V215">
        <v>14593</v>
      </c>
      <c r="W215">
        <v>7</v>
      </c>
      <c r="X215">
        <v>119.5</v>
      </c>
      <c r="Z215">
        <v>5575331</v>
      </c>
      <c r="AA215">
        <v>8.3408999999999997E-2</v>
      </c>
      <c r="AB215">
        <v>7.3953000000000005E-2</v>
      </c>
      <c r="AC215">
        <v>8.2983000000000001E-2</v>
      </c>
    </row>
    <row r="216" spans="3:29" x14ac:dyDescent="0.15">
      <c r="C216" t="s">
        <v>212</v>
      </c>
      <c r="D216">
        <v>20151130</v>
      </c>
      <c r="E216">
        <v>-5.6899999999999997E-3</v>
      </c>
      <c r="F216" s="17">
        <f t="shared" si="14"/>
        <v>659.56165729999998</v>
      </c>
      <c r="G216" s="10">
        <f t="shared" si="15"/>
        <v>0.99431000000000003</v>
      </c>
      <c r="H216" s="11">
        <f t="shared" si="13"/>
        <v>1.1375581382595534E-2</v>
      </c>
      <c r="U216" t="s">
        <v>190</v>
      </c>
      <c r="V216">
        <v>14593</v>
      </c>
      <c r="W216">
        <v>7</v>
      </c>
      <c r="X216">
        <v>118.3</v>
      </c>
      <c r="Z216">
        <v>5575331</v>
      </c>
      <c r="AA216">
        <v>-1.0042000000000001E-2</v>
      </c>
      <c r="AB216">
        <v>2.4429999999999999E-3</v>
      </c>
      <c r="AC216">
        <v>5.0500000000000002E-4</v>
      </c>
    </row>
    <row r="217" spans="3:29" x14ac:dyDescent="0.15">
      <c r="C217" t="s">
        <v>212</v>
      </c>
      <c r="D217">
        <v>20151231</v>
      </c>
      <c r="E217">
        <v>-0.11022800000000001</v>
      </c>
      <c r="F217" s="17">
        <f t="shared" si="14"/>
        <v>583.61270162000005</v>
      </c>
      <c r="G217" s="10">
        <f t="shared" si="15"/>
        <v>0.88977200000000001</v>
      </c>
      <c r="H217" s="11">
        <f t="shared" si="13"/>
        <v>-3.0400875545916861E-2</v>
      </c>
      <c r="U217" t="s">
        <v>190</v>
      </c>
      <c r="V217">
        <v>14593</v>
      </c>
      <c r="W217">
        <v>7</v>
      </c>
      <c r="X217">
        <v>105.26</v>
      </c>
      <c r="Z217">
        <v>5544487</v>
      </c>
      <c r="AA217">
        <v>-0.11022800000000001</v>
      </c>
      <c r="AB217">
        <v>-2.2269000000000001E-2</v>
      </c>
      <c r="AC217">
        <v>-1.753E-2</v>
      </c>
    </row>
    <row r="218" spans="3:29" x14ac:dyDescent="0.15">
      <c r="C218" t="s">
        <v>212</v>
      </c>
      <c r="D218">
        <v>20160129</v>
      </c>
      <c r="E218">
        <v>-7.5242000000000003E-2</v>
      </c>
      <c r="F218" s="17">
        <f t="shared" si="14"/>
        <v>539.70970922000004</v>
      </c>
      <c r="G218" s="10">
        <f t="shared" si="15"/>
        <v>0.92475799999999997</v>
      </c>
      <c r="H218" s="11">
        <f t="shared" si="13"/>
        <v>-0.15524376014494745</v>
      </c>
      <c r="U218" t="s">
        <v>190</v>
      </c>
      <c r="V218">
        <v>14593</v>
      </c>
      <c r="W218">
        <v>7</v>
      </c>
      <c r="X218">
        <v>97.34</v>
      </c>
      <c r="Z218">
        <v>5544583</v>
      </c>
      <c r="AA218">
        <v>-7.5242000000000003E-2</v>
      </c>
      <c r="AB218">
        <v>-5.7030999999999998E-2</v>
      </c>
      <c r="AC218">
        <v>-5.0735000000000002E-2</v>
      </c>
    </row>
    <row r="219" spans="3:29" x14ac:dyDescent="0.15">
      <c r="C219" t="s">
        <v>212</v>
      </c>
      <c r="D219">
        <v>20160229</v>
      </c>
      <c r="E219">
        <v>-1.335E-3</v>
      </c>
      <c r="F219" s="17">
        <f t="shared" si="14"/>
        <v>536.10573026999998</v>
      </c>
      <c r="G219" s="10">
        <f t="shared" si="15"/>
        <v>0.99866500000000002</v>
      </c>
      <c r="H219" s="11">
        <f t="shared" si="13"/>
        <v>-0.23338628967782959</v>
      </c>
      <c r="U219" t="s">
        <v>190</v>
      </c>
      <c r="V219">
        <v>14593</v>
      </c>
      <c r="W219">
        <v>7</v>
      </c>
      <c r="X219">
        <v>96.69</v>
      </c>
      <c r="Z219">
        <v>5544583</v>
      </c>
      <c r="AA219">
        <v>-6.6779999999999999E-3</v>
      </c>
      <c r="AB219">
        <v>6.9200000000000002E-4</v>
      </c>
      <c r="AC219">
        <v>-4.1279999999999997E-3</v>
      </c>
    </row>
    <row r="220" spans="3:29" x14ac:dyDescent="0.15">
      <c r="C220" t="s">
        <v>212</v>
      </c>
      <c r="D220">
        <v>20160331</v>
      </c>
      <c r="E220">
        <v>0.12721099999999999</v>
      </c>
      <c r="F220" s="17">
        <f t="shared" si="14"/>
        <v>597.09582953999995</v>
      </c>
      <c r="G220" s="10">
        <f t="shared" si="15"/>
        <v>1.127211</v>
      </c>
      <c r="H220" s="11">
        <f t="shared" si="13"/>
        <v>-0.10787690731017052</v>
      </c>
      <c r="U220" t="s">
        <v>190</v>
      </c>
      <c r="V220">
        <v>14593</v>
      </c>
      <c r="W220">
        <v>7</v>
      </c>
      <c r="X220">
        <v>108.99</v>
      </c>
      <c r="Z220">
        <v>5478446</v>
      </c>
      <c r="AA220">
        <v>0.12721099999999999</v>
      </c>
      <c r="AB220">
        <v>7.0455000000000004E-2</v>
      </c>
      <c r="AC220">
        <v>6.5990999999999994E-2</v>
      </c>
    </row>
    <row r="221" spans="3:29" x14ac:dyDescent="0.15">
      <c r="C221" t="s">
        <v>212</v>
      </c>
      <c r="D221">
        <v>20160429</v>
      </c>
      <c r="E221">
        <v>-0.13992099999999999</v>
      </c>
      <c r="F221" s="17">
        <f t="shared" si="14"/>
        <v>513.45381950000001</v>
      </c>
      <c r="G221" s="10">
        <f t="shared" si="15"/>
        <v>0.86007900000000004</v>
      </c>
      <c r="H221" s="11">
        <f t="shared" si="13"/>
        <v>-0.23711769955281181</v>
      </c>
      <c r="U221" t="s">
        <v>190</v>
      </c>
      <c r="V221">
        <v>14593</v>
      </c>
      <c r="W221">
        <v>7</v>
      </c>
      <c r="X221">
        <v>93.74</v>
      </c>
      <c r="Z221">
        <v>5477425</v>
      </c>
      <c r="AA221">
        <v>-0.13992099999999999</v>
      </c>
      <c r="AB221">
        <v>1.1806000000000001E-2</v>
      </c>
      <c r="AC221">
        <v>2.699E-3</v>
      </c>
    </row>
    <row r="222" spans="3:29" x14ac:dyDescent="0.15">
      <c r="C222" t="s">
        <v>212</v>
      </c>
      <c r="D222">
        <v>20160531</v>
      </c>
      <c r="E222">
        <v>7.1368000000000001E-2</v>
      </c>
      <c r="F222" s="17">
        <f t="shared" si="14"/>
        <v>546.9756605</v>
      </c>
      <c r="G222" s="10">
        <f t="shared" si="15"/>
        <v>1.0713680000000001</v>
      </c>
      <c r="H222" s="11">
        <f t="shared" si="13"/>
        <v>-0.21797750317610809</v>
      </c>
      <c r="U222" t="s">
        <v>190</v>
      </c>
      <c r="V222">
        <v>14593</v>
      </c>
      <c r="W222">
        <v>7</v>
      </c>
      <c r="X222">
        <v>99.86</v>
      </c>
      <c r="Z222">
        <v>5477425</v>
      </c>
      <c r="AA222">
        <v>6.5286999999999998E-2</v>
      </c>
      <c r="AB222">
        <v>1.4300999999999999E-2</v>
      </c>
      <c r="AC222">
        <v>1.5329000000000001E-2</v>
      </c>
    </row>
    <row r="223" spans="3:29" x14ac:dyDescent="0.15">
      <c r="C223" t="s">
        <v>212</v>
      </c>
      <c r="D223">
        <v>20160630</v>
      </c>
      <c r="E223">
        <v>-4.2659999999999997E-2</v>
      </c>
      <c r="F223" s="17">
        <f t="shared" si="14"/>
        <v>515.58657399999993</v>
      </c>
      <c r="G223" s="10">
        <f t="shared" si="15"/>
        <v>0.95733999999999997</v>
      </c>
      <c r="H223" s="11">
        <f t="shared" si="13"/>
        <v>-0.22235901390271373</v>
      </c>
      <c r="U223" t="s">
        <v>190</v>
      </c>
      <c r="V223">
        <v>14593</v>
      </c>
      <c r="W223">
        <v>7</v>
      </c>
      <c r="X223">
        <v>95.6</v>
      </c>
      <c r="Z223">
        <v>5393165</v>
      </c>
      <c r="AA223">
        <v>-4.2659999999999997E-2</v>
      </c>
      <c r="AB223">
        <v>3.1280000000000001E-3</v>
      </c>
      <c r="AC223">
        <v>9.0600000000000001E-4</v>
      </c>
    </row>
    <row r="224" spans="3:29" x14ac:dyDescent="0.15">
      <c r="C224" t="s">
        <v>212</v>
      </c>
      <c r="D224">
        <v>20160729</v>
      </c>
      <c r="E224">
        <v>9.0063000000000004E-2</v>
      </c>
      <c r="F224" s="17">
        <f t="shared" si="14"/>
        <v>561.52964502999998</v>
      </c>
      <c r="G224" s="10">
        <f t="shared" si="15"/>
        <v>1.090063</v>
      </c>
      <c r="H224" s="11">
        <f t="shared" si="13"/>
        <v>-0.12349586580647742</v>
      </c>
      <c r="U224" t="s">
        <v>190</v>
      </c>
      <c r="V224">
        <v>14593</v>
      </c>
      <c r="W224">
        <v>7</v>
      </c>
      <c r="X224">
        <v>104.21</v>
      </c>
      <c r="Z224">
        <v>5388443</v>
      </c>
      <c r="AA224">
        <v>9.0063000000000004E-2</v>
      </c>
      <c r="AB224">
        <v>3.8740999999999998E-2</v>
      </c>
      <c r="AC224">
        <v>3.5610000000000003E-2</v>
      </c>
    </row>
    <row r="225" spans="3:29" x14ac:dyDescent="0.15">
      <c r="C225" t="s">
        <v>212</v>
      </c>
      <c r="D225">
        <v>20160831</v>
      </c>
      <c r="E225">
        <v>2.3605999999999999E-2</v>
      </c>
      <c r="F225" s="17">
        <f t="shared" si="14"/>
        <v>571.7138023</v>
      </c>
      <c r="G225" s="10">
        <f t="shared" si="15"/>
        <v>1.023606</v>
      </c>
      <c r="H225" s="11">
        <f t="shared" si="13"/>
        <v>-3.9285552060274176E-2</v>
      </c>
      <c r="U225" t="s">
        <v>190</v>
      </c>
      <c r="V225">
        <v>14593</v>
      </c>
      <c r="W225">
        <v>7</v>
      </c>
      <c r="X225">
        <v>106.1</v>
      </c>
      <c r="Z225">
        <v>5388443</v>
      </c>
      <c r="AA225">
        <v>1.8135999999999999E-2</v>
      </c>
      <c r="AB225">
        <v>2.7829999999999999E-3</v>
      </c>
      <c r="AC225">
        <v>-1.219E-3</v>
      </c>
    </row>
    <row r="226" spans="3:29" x14ac:dyDescent="0.15">
      <c r="C226" t="s">
        <v>212</v>
      </c>
      <c r="D226">
        <v>20160930</v>
      </c>
      <c r="E226">
        <v>6.5504000000000007E-2</v>
      </c>
      <c r="F226" s="17">
        <f t="shared" si="14"/>
        <v>609.16348114999994</v>
      </c>
      <c r="G226" s="10">
        <f t="shared" si="15"/>
        <v>1.065504</v>
      </c>
      <c r="H226" s="11">
        <f t="shared" si="13"/>
        <v>4.6474985419480586E-2</v>
      </c>
      <c r="U226" t="s">
        <v>190</v>
      </c>
      <c r="V226">
        <v>14593</v>
      </c>
      <c r="W226">
        <v>7</v>
      </c>
      <c r="X226">
        <v>113.05</v>
      </c>
      <c r="Z226">
        <v>5388443</v>
      </c>
      <c r="AA226">
        <v>6.5504000000000007E-2</v>
      </c>
      <c r="AB226">
        <v>3.0140000000000002E-3</v>
      </c>
      <c r="AC226">
        <v>-1.2340000000000001E-3</v>
      </c>
    </row>
    <row r="227" spans="3:29" x14ac:dyDescent="0.15">
      <c r="C227" t="s">
        <v>212</v>
      </c>
      <c r="D227">
        <v>20161031</v>
      </c>
      <c r="E227">
        <v>4.3340000000000002E-3</v>
      </c>
      <c r="F227" s="17">
        <f t="shared" si="14"/>
        <v>605.43081801999995</v>
      </c>
      <c r="G227" s="10">
        <f t="shared" si="15"/>
        <v>1.0043340000000001</v>
      </c>
      <c r="H227" s="11">
        <f t="shared" si="13"/>
        <v>-2.9904303908967811E-2</v>
      </c>
      <c r="U227" t="s">
        <v>190</v>
      </c>
      <c r="V227">
        <v>14593</v>
      </c>
      <c r="W227">
        <v>7</v>
      </c>
      <c r="X227">
        <v>113.54</v>
      </c>
      <c r="Z227">
        <v>5332313</v>
      </c>
      <c r="AA227">
        <v>4.3340000000000002E-3</v>
      </c>
      <c r="AB227">
        <v>-2.1582E-2</v>
      </c>
      <c r="AC227">
        <v>-1.9425999999999999E-2</v>
      </c>
    </row>
    <row r="228" spans="3:29" x14ac:dyDescent="0.15">
      <c r="C228" t="s">
        <v>212</v>
      </c>
      <c r="D228">
        <v>20161130</v>
      </c>
      <c r="E228">
        <v>-2.1578E-2</v>
      </c>
      <c r="F228" s="17">
        <f t="shared" si="14"/>
        <v>589.32723276000002</v>
      </c>
      <c r="G228" s="10">
        <f t="shared" si="15"/>
        <v>0.97842200000000001</v>
      </c>
      <c r="H228" s="11">
        <f t="shared" si="13"/>
        <v>-4.5405385482616301E-2</v>
      </c>
      <c r="U228" t="s">
        <v>190</v>
      </c>
      <c r="V228">
        <v>14593</v>
      </c>
      <c r="W228">
        <v>7</v>
      </c>
      <c r="X228">
        <v>110.52</v>
      </c>
      <c r="Z228">
        <v>5332313</v>
      </c>
      <c r="AA228">
        <v>-2.6599000000000001E-2</v>
      </c>
      <c r="AB228">
        <v>4.0420999999999999E-2</v>
      </c>
      <c r="AC228">
        <v>3.4174000000000003E-2</v>
      </c>
    </row>
    <row r="229" spans="3:29" x14ac:dyDescent="0.15">
      <c r="C229" t="s">
        <v>212</v>
      </c>
      <c r="D229">
        <v>20161230</v>
      </c>
      <c r="E229">
        <v>4.7954999999999998E-2</v>
      </c>
      <c r="F229" s="17">
        <f t="shared" si="14"/>
        <v>608.96024911999996</v>
      </c>
      <c r="G229" s="10">
        <f t="shared" si="15"/>
        <v>1.047955</v>
      </c>
      <c r="H229" s="11">
        <f t="shared" si="13"/>
        <v>0.12430173039448866</v>
      </c>
      <c r="U229" t="s">
        <v>190</v>
      </c>
      <c r="V229">
        <v>14593</v>
      </c>
      <c r="W229">
        <v>7</v>
      </c>
      <c r="X229">
        <v>115.82</v>
      </c>
      <c r="Z229">
        <v>5257816</v>
      </c>
      <c r="AA229">
        <v>4.7954999999999998E-2</v>
      </c>
      <c r="AB229">
        <v>1.8776999999999999E-2</v>
      </c>
      <c r="AC229">
        <v>1.8200999999999998E-2</v>
      </c>
    </row>
    <row r="230" spans="3:29" x14ac:dyDescent="0.15">
      <c r="C230" t="s">
        <v>212</v>
      </c>
      <c r="D230">
        <v>20170131</v>
      </c>
      <c r="E230">
        <v>4.7745999999999997E-2</v>
      </c>
      <c r="F230" s="17">
        <f t="shared" si="14"/>
        <v>636.66762900000003</v>
      </c>
      <c r="G230" s="10">
        <f t="shared" si="15"/>
        <v>1.0477460000000001</v>
      </c>
      <c r="H230" s="11">
        <f t="shared" si="13"/>
        <v>0.27382800777490335</v>
      </c>
      <c r="U230" t="s">
        <v>190</v>
      </c>
      <c r="V230">
        <v>14593</v>
      </c>
      <c r="W230">
        <v>7</v>
      </c>
      <c r="X230">
        <v>121.35</v>
      </c>
      <c r="Z230">
        <v>5246540</v>
      </c>
      <c r="AA230">
        <v>4.7745999999999997E-2</v>
      </c>
      <c r="AB230">
        <v>2.2169999999999999E-2</v>
      </c>
      <c r="AC230">
        <v>1.7884000000000001E-2</v>
      </c>
    </row>
    <row r="231" spans="3:29" x14ac:dyDescent="0.15">
      <c r="C231" t="s">
        <v>212</v>
      </c>
      <c r="D231">
        <v>20170228</v>
      </c>
      <c r="E231">
        <v>0.13358100000000001</v>
      </c>
      <c r="F231" s="17">
        <f t="shared" si="14"/>
        <v>718.72356706540018</v>
      </c>
      <c r="G231" s="10">
        <f t="shared" si="15"/>
        <v>1.1335809999999999</v>
      </c>
      <c r="H231" s="11">
        <f t="shared" si="13"/>
        <v>0.44591752677973306</v>
      </c>
      <c r="U231" t="s">
        <v>190</v>
      </c>
      <c r="V231">
        <v>14593</v>
      </c>
      <c r="W231">
        <v>7</v>
      </c>
      <c r="X231">
        <v>136.99001000000001</v>
      </c>
      <c r="Z231">
        <v>5246540</v>
      </c>
      <c r="AA231">
        <v>0.128883</v>
      </c>
      <c r="AB231">
        <v>3.2639000000000001E-2</v>
      </c>
      <c r="AC231">
        <v>3.7198000000000002E-2</v>
      </c>
    </row>
    <row r="232" spans="3:29" x14ac:dyDescent="0.15">
      <c r="C232" t="s">
        <v>212</v>
      </c>
      <c r="D232">
        <v>20170331</v>
      </c>
      <c r="E232">
        <v>4.8689999999999997E-2</v>
      </c>
      <c r="F232" s="17">
        <f t="shared" si="14"/>
        <v>747.86738289999994</v>
      </c>
      <c r="G232" s="10">
        <f t="shared" si="15"/>
        <v>1.0486899999999999</v>
      </c>
      <c r="H232" s="11">
        <f t="shared" si="13"/>
        <v>0.34519557665657863</v>
      </c>
      <c r="U232" t="s">
        <v>190</v>
      </c>
      <c r="V232">
        <v>14593</v>
      </c>
      <c r="W232">
        <v>7</v>
      </c>
      <c r="X232">
        <v>143.66</v>
      </c>
      <c r="Z232">
        <v>5205815</v>
      </c>
      <c r="AA232">
        <v>4.8689999999999997E-2</v>
      </c>
      <c r="AB232">
        <v>2.0890000000000001E-3</v>
      </c>
      <c r="AC232">
        <v>-3.8900000000000002E-4</v>
      </c>
    </row>
    <row r="233" spans="3:29" x14ac:dyDescent="0.15">
      <c r="C233" t="s">
        <v>212</v>
      </c>
      <c r="D233">
        <v>20170428</v>
      </c>
      <c r="E233">
        <v>-6.9999999999999994E-5</v>
      </c>
      <c r="F233" s="17">
        <f t="shared" si="14"/>
        <v>748.96806386160006</v>
      </c>
      <c r="G233" s="10">
        <f t="shared" si="15"/>
        <v>0.99992999999999999</v>
      </c>
      <c r="H233" s="11">
        <f t="shared" si="13"/>
        <v>0.56392774729555328</v>
      </c>
      <c r="U233" t="s">
        <v>190</v>
      </c>
      <c r="V233">
        <v>14593</v>
      </c>
      <c r="W233">
        <v>7</v>
      </c>
      <c r="X233">
        <v>143.64999</v>
      </c>
      <c r="Z233">
        <v>5213840</v>
      </c>
      <c r="AA233">
        <v>-6.9999999999999994E-5</v>
      </c>
      <c r="AB233">
        <v>9.613E-3</v>
      </c>
      <c r="AC233">
        <v>9.0910000000000001E-3</v>
      </c>
    </row>
    <row r="234" spans="3:29" x14ac:dyDescent="0.15">
      <c r="C234" t="s">
        <v>212</v>
      </c>
      <c r="D234">
        <v>20170531</v>
      </c>
      <c r="E234">
        <v>6.7804000000000003E-2</v>
      </c>
      <c r="F234" s="17">
        <f t="shared" si="14"/>
        <v>796.46614626159987</v>
      </c>
      <c r="G234" s="10">
        <f t="shared" si="15"/>
        <v>1.067804</v>
      </c>
      <c r="H234" s="11">
        <f t="shared" si="13"/>
        <v>0.55872520391983094</v>
      </c>
      <c r="U234" t="s">
        <v>190</v>
      </c>
      <c r="V234">
        <v>14593</v>
      </c>
      <c r="W234">
        <v>7</v>
      </c>
      <c r="X234">
        <v>152.75998999999999</v>
      </c>
      <c r="Z234">
        <v>5213840</v>
      </c>
      <c r="AA234">
        <v>6.3418000000000002E-2</v>
      </c>
      <c r="AB234">
        <v>9.3329999999999993E-3</v>
      </c>
      <c r="AC234">
        <v>1.1575999999999999E-2</v>
      </c>
    </row>
    <row r="235" spans="3:29" x14ac:dyDescent="0.15">
      <c r="C235" t="s">
        <v>212</v>
      </c>
      <c r="D235">
        <v>20170630</v>
      </c>
      <c r="E235">
        <v>-5.7214000000000001E-2</v>
      </c>
      <c r="F235" s="17">
        <f t="shared" si="14"/>
        <v>744.55200364000007</v>
      </c>
      <c r="G235" s="10">
        <f t="shared" si="15"/>
        <v>0.94278600000000001</v>
      </c>
      <c r="H235" s="11">
        <f t="shared" si="13"/>
        <v>0.53502862107794669</v>
      </c>
      <c r="U235" t="s">
        <v>190</v>
      </c>
      <c r="V235">
        <v>14593</v>
      </c>
      <c r="W235">
        <v>7</v>
      </c>
      <c r="X235">
        <v>144.02000000000001</v>
      </c>
      <c r="Z235">
        <v>5169782</v>
      </c>
      <c r="AA235">
        <v>-5.7214000000000001E-2</v>
      </c>
      <c r="AB235">
        <v>9.4599999999999997E-3</v>
      </c>
      <c r="AC235">
        <v>4.8139999999999997E-3</v>
      </c>
    </row>
    <row r="236" spans="3:29" x14ac:dyDescent="0.15">
      <c r="C236" t="s">
        <v>212</v>
      </c>
      <c r="D236">
        <v>20170731</v>
      </c>
      <c r="E236">
        <v>3.2703999999999997E-2</v>
      </c>
      <c r="F236" s="17">
        <f t="shared" si="14"/>
        <v>768.22436043999994</v>
      </c>
      <c r="G236" s="10">
        <f t="shared" si="15"/>
        <v>1.0327040000000001</v>
      </c>
      <c r="H236" s="11">
        <f t="shared" si="13"/>
        <v>0.4542555770645178</v>
      </c>
      <c r="U236" t="s">
        <v>190</v>
      </c>
      <c r="V236">
        <v>14593</v>
      </c>
      <c r="W236">
        <v>7</v>
      </c>
      <c r="X236">
        <v>148.72999999999999</v>
      </c>
      <c r="Z236">
        <v>5165228</v>
      </c>
      <c r="AA236">
        <v>3.2703999999999997E-2</v>
      </c>
      <c r="AB236">
        <v>2.0313000000000001E-2</v>
      </c>
      <c r="AC236">
        <v>1.9349000000000002E-2</v>
      </c>
    </row>
    <row r="237" spans="3:29" x14ac:dyDescent="0.15">
      <c r="C237" t="s">
        <v>212</v>
      </c>
      <c r="D237">
        <v>20170831</v>
      </c>
      <c r="E237">
        <v>0.106905</v>
      </c>
      <c r="F237" s="17">
        <f t="shared" si="14"/>
        <v>847.09739200000001</v>
      </c>
      <c r="G237" s="10">
        <f t="shared" si="15"/>
        <v>1.106905</v>
      </c>
      <c r="H237" s="11">
        <f t="shared" si="13"/>
        <v>0.57259997453180245</v>
      </c>
      <c r="U237" t="s">
        <v>190</v>
      </c>
      <c r="V237">
        <v>14593</v>
      </c>
      <c r="W237">
        <v>7</v>
      </c>
      <c r="X237">
        <v>164</v>
      </c>
      <c r="Z237">
        <v>5165228</v>
      </c>
      <c r="AA237">
        <v>0.102669</v>
      </c>
      <c r="AB237">
        <v>1.596E-3</v>
      </c>
      <c r="AC237">
        <v>5.4600000000000004E-4</v>
      </c>
    </row>
    <row r="238" spans="3:29" x14ac:dyDescent="0.15">
      <c r="C238" t="s">
        <v>212</v>
      </c>
      <c r="D238">
        <v>20170929</v>
      </c>
      <c r="E238">
        <v>-6.0243999999999999E-2</v>
      </c>
      <c r="F238" s="17">
        <f t="shared" si="14"/>
        <v>790.05009812000003</v>
      </c>
      <c r="G238" s="10">
        <f t="shared" si="15"/>
        <v>0.93975600000000004</v>
      </c>
      <c r="H238" s="11">
        <f t="shared" si="13"/>
        <v>0.38700583166849567</v>
      </c>
      <c r="U238" t="s">
        <v>190</v>
      </c>
      <c r="V238">
        <v>14593</v>
      </c>
      <c r="W238">
        <v>7</v>
      </c>
      <c r="X238">
        <v>154.12</v>
      </c>
      <c r="Z238">
        <v>5126201</v>
      </c>
      <c r="AA238">
        <v>-6.0243999999999999E-2</v>
      </c>
      <c r="AB238">
        <v>2.3705E-2</v>
      </c>
      <c r="AC238">
        <v>1.9303000000000001E-2</v>
      </c>
    </row>
    <row r="239" spans="3:29" x14ac:dyDescent="0.15">
      <c r="C239" t="s">
        <v>212</v>
      </c>
      <c r="D239">
        <v>20171031</v>
      </c>
      <c r="E239">
        <v>9.6808000000000005E-2</v>
      </c>
      <c r="F239" s="17">
        <f t="shared" si="14"/>
        <v>867.90404913687996</v>
      </c>
      <c r="G239" s="10">
        <f t="shared" si="15"/>
        <v>1.096808</v>
      </c>
      <c r="H239" s="11">
        <f t="shared" si="13"/>
        <v>0.51471432035623543</v>
      </c>
      <c r="U239" t="s">
        <v>190</v>
      </c>
      <c r="V239">
        <v>14593</v>
      </c>
      <c r="W239">
        <v>7</v>
      </c>
      <c r="X239">
        <v>169.03998999999999</v>
      </c>
      <c r="Z239">
        <v>5134312</v>
      </c>
      <c r="AA239">
        <v>9.6808000000000005E-2</v>
      </c>
      <c r="AB239">
        <v>1.9262000000000001E-2</v>
      </c>
      <c r="AC239">
        <v>2.2187999999999999E-2</v>
      </c>
    </row>
    <row r="240" spans="3:29" x14ac:dyDescent="0.15">
      <c r="C240" t="s">
        <v>212</v>
      </c>
      <c r="D240">
        <v>20171130</v>
      </c>
      <c r="E240">
        <v>2.035E-2</v>
      </c>
      <c r="F240" s="17">
        <f t="shared" si="14"/>
        <v>882.33156854312006</v>
      </c>
      <c r="G240" s="10">
        <f t="shared" si="15"/>
        <v>1.0203500000000001</v>
      </c>
      <c r="H240" s="11">
        <f t="shared" si="13"/>
        <v>0.5796238808770493</v>
      </c>
      <c r="U240" t="s">
        <v>190</v>
      </c>
      <c r="V240">
        <v>14593</v>
      </c>
      <c r="W240">
        <v>7</v>
      </c>
      <c r="X240">
        <v>171.85001</v>
      </c>
      <c r="Z240">
        <v>5134312</v>
      </c>
      <c r="AA240">
        <v>1.6622999999999999E-2</v>
      </c>
      <c r="AB240">
        <v>2.7279999999999999E-2</v>
      </c>
      <c r="AC240">
        <v>2.8083E-2</v>
      </c>
    </row>
    <row r="241" spans="3:29" x14ac:dyDescent="0.15">
      <c r="C241" t="s">
        <v>212</v>
      </c>
      <c r="D241">
        <v>20171229</v>
      </c>
      <c r="E241">
        <v>-1.5245999999999999E-2</v>
      </c>
      <c r="F241" s="17">
        <f t="shared" si="14"/>
        <v>860.88248687999999</v>
      </c>
      <c r="G241" s="10">
        <f t="shared" si="15"/>
        <v>0.98475400000000002</v>
      </c>
      <c r="H241" s="11">
        <f t="shared" si="13"/>
        <v>0.48435852225448461</v>
      </c>
      <c r="U241" t="s">
        <v>190</v>
      </c>
      <c r="V241">
        <v>14593</v>
      </c>
      <c r="W241">
        <v>7</v>
      </c>
      <c r="X241">
        <v>169.23</v>
      </c>
      <c r="Z241">
        <v>5087056</v>
      </c>
      <c r="AA241">
        <v>-1.5245999999999999E-2</v>
      </c>
      <c r="AB241">
        <v>1.2166E-2</v>
      </c>
      <c r="AC241">
        <v>9.8320000000000005E-3</v>
      </c>
    </row>
    <row r="242" spans="3:29" x14ac:dyDescent="0.15">
      <c r="C242" t="s">
        <v>212</v>
      </c>
      <c r="D242">
        <v>20180131</v>
      </c>
      <c r="E242">
        <v>-1.0636E-2</v>
      </c>
      <c r="F242" s="17">
        <f t="shared" si="14"/>
        <v>849.54194584986999</v>
      </c>
      <c r="G242" s="10">
        <f t="shared" si="15"/>
        <v>0.98936400000000002</v>
      </c>
      <c r="H242" s="11">
        <f t="shared" si="13"/>
        <v>0.40164780873588279</v>
      </c>
      <c r="U242" t="s">
        <v>190</v>
      </c>
      <c r="V242">
        <v>14593</v>
      </c>
      <c r="W242">
        <v>7</v>
      </c>
      <c r="X242">
        <v>167.42999</v>
      </c>
      <c r="Z242">
        <v>5074013</v>
      </c>
      <c r="AA242">
        <v>-1.0636E-2</v>
      </c>
      <c r="AB242">
        <v>5.0594E-2</v>
      </c>
      <c r="AC242">
        <v>5.6179E-2</v>
      </c>
    </row>
    <row r="243" spans="3:29" x14ac:dyDescent="0.15">
      <c r="C243" t="s">
        <v>212</v>
      </c>
      <c r="D243">
        <v>20180228</v>
      </c>
      <c r="E243">
        <v>6.7610000000000003E-2</v>
      </c>
      <c r="F243" s="17">
        <f t="shared" si="14"/>
        <v>903.78319556000008</v>
      </c>
      <c r="G243" s="10">
        <f t="shared" si="15"/>
        <v>1.0676099999999999</v>
      </c>
      <c r="H243" s="11">
        <f t="shared" si="13"/>
        <v>0.32007612785016315</v>
      </c>
      <c r="U243" t="s">
        <v>190</v>
      </c>
      <c r="V243">
        <v>14593</v>
      </c>
      <c r="W243">
        <v>7</v>
      </c>
      <c r="X243">
        <v>178.12</v>
      </c>
      <c r="Z243">
        <v>5074013</v>
      </c>
      <c r="AA243">
        <v>6.3848000000000002E-2</v>
      </c>
      <c r="AB243">
        <v>-3.9438000000000001E-2</v>
      </c>
      <c r="AC243">
        <v>-3.8947000000000002E-2</v>
      </c>
    </row>
    <row r="244" spans="3:29" x14ac:dyDescent="0.15">
      <c r="C244" t="s">
        <v>212</v>
      </c>
      <c r="D244">
        <v>20180329</v>
      </c>
      <c r="E244">
        <v>-5.8050999999999998E-2</v>
      </c>
      <c r="F244" s="17">
        <f t="shared" si="14"/>
        <v>829.38385396000001</v>
      </c>
      <c r="G244" s="10">
        <f t="shared" si="15"/>
        <v>0.94194900000000004</v>
      </c>
      <c r="H244" s="11">
        <f t="shared" si="13"/>
        <v>0.18571206796320494</v>
      </c>
      <c r="U244" t="s">
        <v>190</v>
      </c>
      <c r="V244">
        <v>14593</v>
      </c>
      <c r="W244">
        <v>7</v>
      </c>
      <c r="X244">
        <v>167.78</v>
      </c>
      <c r="Z244">
        <v>4943282</v>
      </c>
      <c r="AA244">
        <v>-5.8050999999999998E-2</v>
      </c>
      <c r="AB244">
        <v>-1.8408000000000001E-2</v>
      </c>
      <c r="AC244">
        <v>-2.6884999999999999E-2</v>
      </c>
    </row>
    <row r="245" spans="3:29" x14ac:dyDescent="0.15">
      <c r="C245" t="s">
        <v>212</v>
      </c>
      <c r="D245">
        <v>20180430</v>
      </c>
      <c r="E245">
        <v>-1.502E-2</v>
      </c>
      <c r="F245" s="17">
        <f t="shared" si="14"/>
        <v>812.27565672861988</v>
      </c>
      <c r="G245" s="10">
        <f t="shared" si="15"/>
        <v>0.98497999999999997</v>
      </c>
      <c r="H245" s="11">
        <f t="shared" si="13"/>
        <v>0.16798443161261045</v>
      </c>
      <c r="U245" t="s">
        <v>190</v>
      </c>
      <c r="V245">
        <v>14593</v>
      </c>
      <c r="W245">
        <v>7</v>
      </c>
      <c r="X245">
        <v>165.25998999999999</v>
      </c>
      <c r="Z245">
        <v>4915138</v>
      </c>
      <c r="AA245">
        <v>-1.502E-2</v>
      </c>
      <c r="AB245">
        <v>4.7559999999999998E-3</v>
      </c>
      <c r="AC245">
        <v>2.7190000000000001E-3</v>
      </c>
    </row>
    <row r="246" spans="3:29" x14ac:dyDescent="0.15">
      <c r="C246" t="s">
        <v>212</v>
      </c>
      <c r="D246">
        <v>20180531</v>
      </c>
      <c r="E246">
        <v>0.135181</v>
      </c>
      <c r="F246" s="17">
        <f t="shared" si="14"/>
        <v>918.49183806000008</v>
      </c>
      <c r="G246" s="10">
        <f t="shared" si="15"/>
        <v>1.135181</v>
      </c>
      <c r="H246" s="11">
        <f t="shared" si="13"/>
        <v>0.24168268246085867</v>
      </c>
      <c r="U246" t="s">
        <v>190</v>
      </c>
      <c r="V246">
        <v>14593</v>
      </c>
      <c r="W246">
        <v>7</v>
      </c>
      <c r="X246">
        <v>186.87</v>
      </c>
      <c r="Z246">
        <v>4915138</v>
      </c>
      <c r="AA246">
        <v>0.13076399999999999</v>
      </c>
      <c r="AB246">
        <v>2.6152000000000002E-2</v>
      </c>
      <c r="AC246">
        <v>2.1607999999999999E-2</v>
      </c>
    </row>
    <row r="247" spans="3:29" x14ac:dyDescent="0.15">
      <c r="C247" t="s">
        <v>212</v>
      </c>
      <c r="D247">
        <v>20180629</v>
      </c>
      <c r="E247">
        <v>-9.4179999999999993E-3</v>
      </c>
      <c r="F247" s="17">
        <f t="shared" si="14"/>
        <v>909.84119518000011</v>
      </c>
      <c r="G247" s="10">
        <f t="shared" si="15"/>
        <v>0.99058199999999996</v>
      </c>
      <c r="H247" s="11">
        <f t="shared" si="13"/>
        <v>0.30463171383266419</v>
      </c>
      <c r="I247" s="11">
        <f>PRODUCT(G187:G247)-1</f>
        <v>2.1606143848547745</v>
      </c>
      <c r="J247" s="11"/>
      <c r="U247" t="s">
        <v>190</v>
      </c>
      <c r="V247">
        <v>14593</v>
      </c>
      <c r="W247">
        <v>7</v>
      </c>
      <c r="X247">
        <v>185.11</v>
      </c>
      <c r="Z247">
        <v>4915138</v>
      </c>
      <c r="AA247">
        <v>-9.4179999999999993E-3</v>
      </c>
      <c r="AB247">
        <v>5.3299999999999997E-3</v>
      </c>
      <c r="AC247">
        <v>4.8419999999999999E-3</v>
      </c>
    </row>
    <row r="248" spans="3:29" x14ac:dyDescent="0.15">
      <c r="C248" t="s">
        <v>213</v>
      </c>
      <c r="D248">
        <v>20130628</v>
      </c>
      <c r="E248">
        <v>3.1537999999999997E-2</v>
      </c>
      <c r="F248" s="17">
        <f t="shared" si="14"/>
        <v>126.90433</v>
      </c>
      <c r="G248" s="10">
        <f t="shared" si="15"/>
        <v>1.0315380000000001</v>
      </c>
      <c r="H248" s="11">
        <f t="shared" si="13"/>
        <v>0.30315868711994787</v>
      </c>
      <c r="U248" t="s">
        <v>196</v>
      </c>
      <c r="V248">
        <v>84788</v>
      </c>
      <c r="W248">
        <v>15473</v>
      </c>
      <c r="X248">
        <v>277.69</v>
      </c>
      <c r="Z248">
        <v>457000</v>
      </c>
      <c r="AA248">
        <v>3.1537999999999997E-2</v>
      </c>
      <c r="AB248">
        <v>-1.5036000000000001E-2</v>
      </c>
      <c r="AC248">
        <v>-1.4999E-2</v>
      </c>
    </row>
    <row r="249" spans="3:29" x14ac:dyDescent="0.15">
      <c r="C249" t="s">
        <v>213</v>
      </c>
      <c r="D249">
        <v>20130731</v>
      </c>
      <c r="E249">
        <v>8.4735000000000005E-2</v>
      </c>
      <c r="F249" s="17">
        <f t="shared" si="14"/>
        <v>137.62259848000002</v>
      </c>
      <c r="G249" s="10">
        <f t="shared" si="15"/>
        <v>1.084735</v>
      </c>
      <c r="H249" s="11">
        <f t="shared" si="13"/>
        <v>0.27705795752395845</v>
      </c>
      <c r="U249" t="s">
        <v>196</v>
      </c>
      <c r="V249">
        <v>84788</v>
      </c>
      <c r="W249">
        <v>15473</v>
      </c>
      <c r="X249">
        <v>301.22000000000003</v>
      </c>
      <c r="Z249">
        <v>456884</v>
      </c>
      <c r="AA249">
        <v>8.4735000000000005E-2</v>
      </c>
      <c r="AB249">
        <v>5.2685000000000003E-2</v>
      </c>
      <c r="AC249">
        <v>4.9461999999999999E-2</v>
      </c>
    </row>
    <row r="250" spans="3:29" x14ac:dyDescent="0.15">
      <c r="C250" t="s">
        <v>213</v>
      </c>
      <c r="D250">
        <v>20130830</v>
      </c>
      <c r="E250">
        <v>-6.7193000000000003E-2</v>
      </c>
      <c r="F250" s="17">
        <f t="shared" si="14"/>
        <v>128.37527088883999</v>
      </c>
      <c r="G250" s="10">
        <f t="shared" si="15"/>
        <v>0.93280699999999994</v>
      </c>
      <c r="H250" s="11">
        <f t="shared" si="13"/>
        <v>0.26761478743849509</v>
      </c>
      <c r="U250" t="s">
        <v>196</v>
      </c>
      <c r="V250">
        <v>84788</v>
      </c>
      <c r="W250">
        <v>15473</v>
      </c>
      <c r="X250">
        <v>280.98000999999999</v>
      </c>
      <c r="Z250">
        <v>456884</v>
      </c>
      <c r="AA250">
        <v>-6.7193000000000003E-2</v>
      </c>
      <c r="AB250">
        <v>-2.5715999999999999E-2</v>
      </c>
      <c r="AC250">
        <v>-3.1297999999999999E-2</v>
      </c>
    </row>
    <row r="251" spans="3:29" x14ac:dyDescent="0.15">
      <c r="C251" t="s">
        <v>213</v>
      </c>
      <c r="D251">
        <v>20130930</v>
      </c>
      <c r="E251">
        <v>0.112677</v>
      </c>
      <c r="F251" s="17">
        <f t="shared" si="14"/>
        <v>143.18912458000003</v>
      </c>
      <c r="G251" s="10">
        <f t="shared" si="15"/>
        <v>1.1126769999999999</v>
      </c>
      <c r="H251" s="11">
        <f t="shared" si="13"/>
        <v>0.2859550795058956</v>
      </c>
      <c r="U251" t="s">
        <v>196</v>
      </c>
      <c r="V251">
        <v>84788</v>
      </c>
      <c r="W251">
        <v>15473</v>
      </c>
      <c r="X251">
        <v>312.64001000000002</v>
      </c>
      <c r="Z251">
        <v>458000</v>
      </c>
      <c r="AA251">
        <v>0.112677</v>
      </c>
      <c r="AB251">
        <v>3.7454000000000001E-2</v>
      </c>
      <c r="AC251">
        <v>2.9749000000000001E-2</v>
      </c>
    </row>
    <row r="252" spans="3:29" x14ac:dyDescent="0.15">
      <c r="C252" t="s">
        <v>213</v>
      </c>
      <c r="D252">
        <v>20131031</v>
      </c>
      <c r="E252">
        <v>0.16437399999999999</v>
      </c>
      <c r="F252" s="17">
        <f t="shared" si="14"/>
        <v>166.62890801999998</v>
      </c>
      <c r="G252" s="10">
        <f t="shared" si="15"/>
        <v>1.164374</v>
      </c>
      <c r="H252" s="11">
        <f t="shared" si="13"/>
        <v>0.46746965231988824</v>
      </c>
      <c r="U252" t="s">
        <v>196</v>
      </c>
      <c r="V252">
        <v>84788</v>
      </c>
      <c r="W252">
        <v>15473</v>
      </c>
      <c r="X252">
        <v>364.03</v>
      </c>
      <c r="Z252">
        <v>457734</v>
      </c>
      <c r="AA252">
        <v>0.16437399999999999</v>
      </c>
      <c r="AB252">
        <v>3.9876000000000002E-2</v>
      </c>
      <c r="AC252">
        <v>4.4595999999999997E-2</v>
      </c>
    </row>
    <row r="253" spans="3:29" x14ac:dyDescent="0.15">
      <c r="C253" t="s">
        <v>213</v>
      </c>
      <c r="D253">
        <v>20131129</v>
      </c>
      <c r="E253">
        <v>8.1284999999999996E-2</v>
      </c>
      <c r="F253" s="17">
        <f t="shared" si="14"/>
        <v>180.17325708000001</v>
      </c>
      <c r="G253" s="10">
        <f t="shared" si="15"/>
        <v>1.0812850000000001</v>
      </c>
      <c r="H253" s="11">
        <f t="shared" si="13"/>
        <v>0.61131909391453121</v>
      </c>
      <c r="U253" t="s">
        <v>196</v>
      </c>
      <c r="V253">
        <v>84788</v>
      </c>
      <c r="W253">
        <v>15473</v>
      </c>
      <c r="X253">
        <v>393.62</v>
      </c>
      <c r="Z253">
        <v>457734</v>
      </c>
      <c r="AA253">
        <v>8.1284999999999996E-2</v>
      </c>
      <c r="AB253">
        <v>2.495E-2</v>
      </c>
      <c r="AC253">
        <v>2.8049000000000001E-2</v>
      </c>
    </row>
    <row r="254" spans="3:29" x14ac:dyDescent="0.15">
      <c r="C254" t="s">
        <v>213</v>
      </c>
      <c r="D254">
        <v>20131231</v>
      </c>
      <c r="E254">
        <v>1.3135000000000001E-2</v>
      </c>
      <c r="F254" s="17">
        <f t="shared" si="14"/>
        <v>183.04461459000001</v>
      </c>
      <c r="G254" s="10">
        <f t="shared" si="15"/>
        <v>1.0131349999999999</v>
      </c>
      <c r="H254" s="11">
        <f t="shared" si="13"/>
        <v>0.65003352680418791</v>
      </c>
      <c r="U254" t="s">
        <v>196</v>
      </c>
      <c r="V254">
        <v>84788</v>
      </c>
      <c r="W254">
        <v>15473</v>
      </c>
      <c r="X254">
        <v>398.79001</v>
      </c>
      <c r="Z254">
        <v>459000</v>
      </c>
      <c r="AA254">
        <v>1.3135000000000001E-2</v>
      </c>
      <c r="AB254">
        <v>2.6120000000000001E-2</v>
      </c>
      <c r="AC254">
        <v>2.3563000000000001E-2</v>
      </c>
    </row>
    <row r="255" spans="3:29" x14ac:dyDescent="0.15">
      <c r="C255" t="s">
        <v>213</v>
      </c>
      <c r="D255">
        <v>20140131</v>
      </c>
      <c r="E255">
        <v>-0.100554</v>
      </c>
      <c r="F255" s="17">
        <f t="shared" si="14"/>
        <v>164.73376285000001</v>
      </c>
      <c r="G255" s="10">
        <f t="shared" si="15"/>
        <v>0.89944599999999997</v>
      </c>
      <c r="H255" s="11">
        <f t="shared" si="13"/>
        <v>0.3901294063842784</v>
      </c>
      <c r="U255" t="s">
        <v>196</v>
      </c>
      <c r="V255">
        <v>84788</v>
      </c>
      <c r="W255">
        <v>15473</v>
      </c>
      <c r="X255">
        <v>358.69</v>
      </c>
      <c r="Z255">
        <v>459265</v>
      </c>
      <c r="AA255">
        <v>-0.100554</v>
      </c>
      <c r="AB255">
        <v>-2.9960000000000001E-2</v>
      </c>
      <c r="AC255">
        <v>-3.5582999999999997E-2</v>
      </c>
    </row>
    <row r="256" spans="3:29" x14ac:dyDescent="0.15">
      <c r="C256" t="s">
        <v>213</v>
      </c>
      <c r="D256">
        <v>20140228</v>
      </c>
      <c r="E256">
        <v>9.5069999999999998E-3</v>
      </c>
      <c r="F256" s="17">
        <f t="shared" si="14"/>
        <v>166.52762199893999</v>
      </c>
      <c r="G256" s="10">
        <f t="shared" si="15"/>
        <v>1.0095069999999999</v>
      </c>
      <c r="H256" s="11">
        <f t="shared" si="13"/>
        <v>0.48983157968294866</v>
      </c>
      <c r="U256" t="s">
        <v>196</v>
      </c>
      <c r="V256">
        <v>84788</v>
      </c>
      <c r="W256">
        <v>15473</v>
      </c>
      <c r="X256">
        <v>362.10001</v>
      </c>
      <c r="Z256">
        <v>459894</v>
      </c>
      <c r="AA256">
        <v>9.5069999999999998E-3</v>
      </c>
      <c r="AB256">
        <v>4.6158999999999999E-2</v>
      </c>
      <c r="AC256">
        <v>4.3117000000000003E-2</v>
      </c>
    </row>
    <row r="257" spans="3:29" x14ac:dyDescent="0.15">
      <c r="C257" t="s">
        <v>213</v>
      </c>
      <c r="D257">
        <v>20140331</v>
      </c>
      <c r="E257">
        <v>-7.1071999999999996E-2</v>
      </c>
      <c r="F257" s="17">
        <f t="shared" si="14"/>
        <v>154.72789539999997</v>
      </c>
      <c r="G257" s="10">
        <f t="shared" si="15"/>
        <v>0.92892799999999998</v>
      </c>
      <c r="H257" s="11">
        <f t="shared" si="13"/>
        <v>0.40505012249154482</v>
      </c>
      <c r="U257" t="s">
        <v>196</v>
      </c>
      <c r="V257">
        <v>84788</v>
      </c>
      <c r="W257">
        <v>15473</v>
      </c>
      <c r="X257">
        <v>336.36498999999998</v>
      </c>
      <c r="Z257">
        <v>460000</v>
      </c>
      <c r="AA257">
        <v>-7.1071999999999996E-2</v>
      </c>
      <c r="AB257">
        <v>4.4970000000000001E-3</v>
      </c>
      <c r="AC257">
        <v>6.9319999999999998E-3</v>
      </c>
    </row>
    <row r="258" spans="3:29" x14ac:dyDescent="0.15">
      <c r="C258" t="s">
        <v>213</v>
      </c>
      <c r="D258">
        <v>20140430</v>
      </c>
      <c r="E258">
        <v>-9.5833000000000002E-2</v>
      </c>
      <c r="F258" s="17">
        <f t="shared" si="14"/>
        <v>139.95058971</v>
      </c>
      <c r="G258" s="10">
        <f t="shared" si="15"/>
        <v>0.90416699999999994</v>
      </c>
      <c r="H258" s="11">
        <f t="shared" si="13"/>
        <v>0.11911664668701527</v>
      </c>
      <c r="U258" t="s">
        <v>196</v>
      </c>
      <c r="V258">
        <v>84788</v>
      </c>
      <c r="W258">
        <v>15473</v>
      </c>
      <c r="X258">
        <v>304.13</v>
      </c>
      <c r="Z258">
        <v>460167</v>
      </c>
      <c r="AA258">
        <v>-9.5833000000000002E-2</v>
      </c>
      <c r="AB258">
        <v>1.6739999999999999E-3</v>
      </c>
      <c r="AC258">
        <v>6.2009999999999999E-3</v>
      </c>
    </row>
    <row r="259" spans="3:29" x14ac:dyDescent="0.15">
      <c r="C259" t="s">
        <v>213</v>
      </c>
      <c r="D259">
        <v>20140530</v>
      </c>
      <c r="E259">
        <v>2.7685000000000001E-2</v>
      </c>
      <c r="F259" s="17">
        <f t="shared" si="14"/>
        <v>143.82519124832999</v>
      </c>
      <c r="G259" s="10">
        <f t="shared" si="15"/>
        <v>1.027685</v>
      </c>
      <c r="H259" s="11">
        <f t="shared" si="13"/>
        <v>0.1610340093506093</v>
      </c>
      <c r="U259" t="s">
        <v>196</v>
      </c>
      <c r="V259">
        <v>84788</v>
      </c>
      <c r="W259">
        <v>15473</v>
      </c>
      <c r="X259">
        <v>312.54998999999998</v>
      </c>
      <c r="Z259">
        <v>460167</v>
      </c>
      <c r="AA259">
        <v>2.7685000000000001E-2</v>
      </c>
      <c r="AB259">
        <v>2.0216000000000001E-2</v>
      </c>
      <c r="AC259">
        <v>2.103E-2</v>
      </c>
    </row>
    <row r="260" spans="3:29" x14ac:dyDescent="0.15">
      <c r="C260" t="s">
        <v>213</v>
      </c>
      <c r="D260">
        <v>20140630</v>
      </c>
      <c r="E260">
        <v>3.9129999999999998E-2</v>
      </c>
      <c r="F260" s="17">
        <f t="shared" si="14"/>
        <v>150.04836</v>
      </c>
      <c r="G260" s="10">
        <f t="shared" si="15"/>
        <v>1.0391300000000001</v>
      </c>
      <c r="H260" s="11">
        <f t="shared" si="13"/>
        <v>0.16957908495518215</v>
      </c>
      <c r="U260" t="s">
        <v>196</v>
      </c>
      <c r="V260">
        <v>84788</v>
      </c>
      <c r="W260">
        <v>15473</v>
      </c>
      <c r="X260">
        <v>324.77999999999997</v>
      </c>
      <c r="Z260">
        <v>462000</v>
      </c>
      <c r="AA260">
        <v>3.9129999999999998E-2</v>
      </c>
      <c r="AB260">
        <v>2.7944E-2</v>
      </c>
      <c r="AC260">
        <v>1.9057999999999999E-2</v>
      </c>
    </row>
    <row r="261" spans="3:29" x14ac:dyDescent="0.15">
      <c r="C261" t="s">
        <v>213</v>
      </c>
      <c r="D261">
        <v>20140731</v>
      </c>
      <c r="E261">
        <v>-3.6302000000000001E-2</v>
      </c>
      <c r="F261" s="17">
        <f t="shared" si="14"/>
        <v>144.61264301963999</v>
      </c>
      <c r="G261" s="10">
        <f t="shared" si="15"/>
        <v>0.96369799999999994</v>
      </c>
      <c r="H261" s="11">
        <f t="shared" si="13"/>
        <v>3.9075004506297972E-2</v>
      </c>
      <c r="U261" t="s">
        <v>196</v>
      </c>
      <c r="V261">
        <v>84788</v>
      </c>
      <c r="W261">
        <v>15473</v>
      </c>
      <c r="X261">
        <v>312.98998999999998</v>
      </c>
      <c r="Z261">
        <v>462036</v>
      </c>
      <c r="AA261">
        <v>-3.6302000000000001E-2</v>
      </c>
      <c r="AB261">
        <v>-2.0524000000000001E-2</v>
      </c>
      <c r="AC261">
        <v>-1.508E-2</v>
      </c>
    </row>
    <row r="262" spans="3:29" x14ac:dyDescent="0.15">
      <c r="C262" t="s">
        <v>213</v>
      </c>
      <c r="D262">
        <v>20140829</v>
      </c>
      <c r="E262">
        <v>8.3229999999999998E-2</v>
      </c>
      <c r="F262" s="17">
        <f t="shared" si="14"/>
        <v>156.64869006036</v>
      </c>
      <c r="G262" s="10">
        <f t="shared" si="15"/>
        <v>1.0832299999999999</v>
      </c>
      <c r="H262" s="11">
        <f t="shared" si="13"/>
        <v>0.20663461694794005</v>
      </c>
      <c r="U262" t="s">
        <v>196</v>
      </c>
      <c r="V262">
        <v>84788</v>
      </c>
      <c r="W262">
        <v>15473</v>
      </c>
      <c r="X262">
        <v>339.04001</v>
      </c>
      <c r="Z262">
        <v>462036</v>
      </c>
      <c r="AA262">
        <v>8.3229999999999998E-2</v>
      </c>
      <c r="AB262">
        <v>4.0185999999999999E-2</v>
      </c>
      <c r="AC262">
        <v>3.7655000000000001E-2</v>
      </c>
    </row>
    <row r="263" spans="3:29" x14ac:dyDescent="0.15">
      <c r="C263" t="s">
        <v>213</v>
      </c>
      <c r="D263">
        <v>20140930</v>
      </c>
      <c r="E263">
        <v>-4.8961999999999999E-2</v>
      </c>
      <c r="F263" s="17">
        <f t="shared" si="14"/>
        <v>149.28971999999999</v>
      </c>
      <c r="G263" s="10">
        <f t="shared" si="15"/>
        <v>0.95103800000000005</v>
      </c>
      <c r="H263" s="11">
        <f t="shared" si="13"/>
        <v>3.1346359125725698E-2</v>
      </c>
      <c r="U263" t="s">
        <v>196</v>
      </c>
      <c r="V263">
        <v>84788</v>
      </c>
      <c r="W263">
        <v>15473</v>
      </c>
      <c r="X263">
        <v>322.44</v>
      </c>
      <c r="Z263">
        <v>463000</v>
      </c>
      <c r="AA263">
        <v>-4.8961999999999999E-2</v>
      </c>
      <c r="AB263">
        <v>-2.5118999999999999E-2</v>
      </c>
      <c r="AC263">
        <v>-1.5514E-2</v>
      </c>
    </row>
    <row r="264" spans="3:29" x14ac:dyDescent="0.15">
      <c r="C264" t="s">
        <v>213</v>
      </c>
      <c r="D264">
        <v>20141031</v>
      </c>
      <c r="E264">
        <v>-5.2660999999999999E-2</v>
      </c>
      <c r="F264" s="17">
        <f t="shared" si="14"/>
        <v>141.42980812994</v>
      </c>
      <c r="G264" s="10">
        <f t="shared" si="15"/>
        <v>0.94733900000000004</v>
      </c>
      <c r="H264" s="11">
        <f t="shared" si="13"/>
        <v>-0.16089278143637209</v>
      </c>
      <c r="U264" t="s">
        <v>196</v>
      </c>
      <c r="V264">
        <v>84788</v>
      </c>
      <c r="W264">
        <v>15473</v>
      </c>
      <c r="X264">
        <v>305.45999</v>
      </c>
      <c r="Z264">
        <v>463006</v>
      </c>
      <c r="AA264">
        <v>-5.2660999999999999E-2</v>
      </c>
      <c r="AB264">
        <v>2.1187999999999999E-2</v>
      </c>
      <c r="AC264">
        <v>2.3200999999999999E-2</v>
      </c>
    </row>
    <row r="265" spans="3:29" x14ac:dyDescent="0.15">
      <c r="C265" t="s">
        <v>213</v>
      </c>
      <c r="D265">
        <v>20141128</v>
      </c>
      <c r="E265">
        <v>0.108623</v>
      </c>
      <c r="F265" s="17">
        <f t="shared" si="14"/>
        <v>156.79235647006001</v>
      </c>
      <c r="G265" s="10">
        <f t="shared" si="15"/>
        <v>1.1086229999999999</v>
      </c>
      <c r="H265" s="11">
        <f t="shared" si="13"/>
        <v>-0.13967773346928414</v>
      </c>
      <c r="U265" t="s">
        <v>196</v>
      </c>
      <c r="V265">
        <v>84788</v>
      </c>
      <c r="W265">
        <v>15473</v>
      </c>
      <c r="X265">
        <v>338.64001000000002</v>
      </c>
      <c r="Z265">
        <v>463006</v>
      </c>
      <c r="AA265">
        <v>0.108623</v>
      </c>
      <c r="AB265">
        <v>2.1149000000000001E-2</v>
      </c>
      <c r="AC265">
        <v>2.4534E-2</v>
      </c>
    </row>
    <row r="266" spans="3:29" x14ac:dyDescent="0.15">
      <c r="C266" t="s">
        <v>213</v>
      </c>
      <c r="D266">
        <v>20141231</v>
      </c>
      <c r="E266">
        <v>-8.3540000000000003E-2</v>
      </c>
      <c r="F266" s="17">
        <f t="shared" si="14"/>
        <v>144.12157904384</v>
      </c>
      <c r="G266" s="10">
        <f t="shared" si="15"/>
        <v>0.91646000000000005</v>
      </c>
      <c r="H266" s="11">
        <f t="shared" si="13"/>
        <v>-0.22177109231766745</v>
      </c>
      <c r="U266" t="s">
        <v>196</v>
      </c>
      <c r="V266">
        <v>84788</v>
      </c>
      <c r="W266">
        <v>15473</v>
      </c>
      <c r="X266">
        <v>310.35001</v>
      </c>
      <c r="Z266">
        <v>464384</v>
      </c>
      <c r="AA266">
        <v>-8.3540000000000003E-2</v>
      </c>
      <c r="AB266">
        <v>-3.62E-3</v>
      </c>
      <c r="AC266">
        <v>-4.189E-3</v>
      </c>
    </row>
    <row r="267" spans="3:29" x14ac:dyDescent="0.15">
      <c r="C267" t="s">
        <v>213</v>
      </c>
      <c r="D267">
        <v>20150130</v>
      </c>
      <c r="E267">
        <v>0.14235500000000001</v>
      </c>
      <c r="F267" s="17">
        <f t="shared" si="14"/>
        <v>164.63805951999998</v>
      </c>
      <c r="G267" s="10">
        <f t="shared" si="15"/>
        <v>1.142355</v>
      </c>
      <c r="H267" s="11">
        <f t="shared" si="13"/>
        <v>-1.1598601988945467E-2</v>
      </c>
      <c r="U267" t="s">
        <v>196</v>
      </c>
      <c r="V267">
        <v>84788</v>
      </c>
      <c r="W267">
        <v>15473</v>
      </c>
      <c r="X267">
        <v>354.53</v>
      </c>
      <c r="Z267">
        <v>464384</v>
      </c>
      <c r="AA267">
        <v>0.14235500000000001</v>
      </c>
      <c r="AB267">
        <v>-2.7158000000000002E-2</v>
      </c>
      <c r="AC267">
        <v>-3.1040999999999999E-2</v>
      </c>
    </row>
    <row r="268" spans="3:29" x14ac:dyDescent="0.15">
      <c r="C268" t="s">
        <v>213</v>
      </c>
      <c r="D268">
        <v>20150227</v>
      </c>
      <c r="E268">
        <v>7.2292999999999996E-2</v>
      </c>
      <c r="F268" s="17">
        <f t="shared" si="14"/>
        <v>176.92380288000001</v>
      </c>
      <c r="G268" s="10">
        <f t="shared" si="15"/>
        <v>1.0722929999999999</v>
      </c>
      <c r="H268" s="11">
        <f t="shared" si="13"/>
        <v>4.9874741113699494E-2</v>
      </c>
      <c r="U268" t="s">
        <v>196</v>
      </c>
      <c r="V268">
        <v>84788</v>
      </c>
      <c r="W268">
        <v>15473</v>
      </c>
      <c r="X268">
        <v>380.16</v>
      </c>
      <c r="Z268">
        <v>465393</v>
      </c>
      <c r="AA268">
        <v>7.2292999999999996E-2</v>
      </c>
      <c r="AB268">
        <v>5.5957E-2</v>
      </c>
      <c r="AC268">
        <v>5.4892999999999997E-2</v>
      </c>
    </row>
    <row r="269" spans="3:29" x14ac:dyDescent="0.15">
      <c r="C269" t="s">
        <v>213</v>
      </c>
      <c r="D269">
        <v>20150331</v>
      </c>
      <c r="E269">
        <v>-2.1201999999999999E-2</v>
      </c>
      <c r="F269" s="17">
        <f t="shared" si="14"/>
        <v>173.39860465999999</v>
      </c>
      <c r="G269" s="10">
        <f t="shared" si="15"/>
        <v>0.97879800000000006</v>
      </c>
      <c r="H269" s="11">
        <f t="shared" si="13"/>
        <v>0.10623783205222237</v>
      </c>
      <c r="U269" t="s">
        <v>196</v>
      </c>
      <c r="V269">
        <v>84788</v>
      </c>
      <c r="W269">
        <v>15473</v>
      </c>
      <c r="X269">
        <v>372.10001</v>
      </c>
      <c r="Z269">
        <v>466000</v>
      </c>
      <c r="AA269">
        <v>-2.1201999999999999E-2</v>
      </c>
      <c r="AB269">
        <v>-1.0441000000000001E-2</v>
      </c>
      <c r="AC269">
        <v>-1.7395999999999998E-2</v>
      </c>
    </row>
    <row r="270" spans="3:29" x14ac:dyDescent="0.15">
      <c r="C270" t="s">
        <v>213</v>
      </c>
      <c r="D270">
        <v>20150430</v>
      </c>
      <c r="E270">
        <v>0.13351199999999999</v>
      </c>
      <c r="F270" s="17">
        <f t="shared" si="14"/>
        <v>196.41493217999997</v>
      </c>
      <c r="G270" s="10">
        <f t="shared" si="15"/>
        <v>1.1335120000000001</v>
      </c>
      <c r="H270" s="11">
        <f t="shared" si="13"/>
        <v>0.38683877810756107</v>
      </c>
      <c r="U270" t="s">
        <v>196</v>
      </c>
      <c r="V270">
        <v>84788</v>
      </c>
      <c r="W270">
        <v>15473</v>
      </c>
      <c r="X270">
        <v>421.78</v>
      </c>
      <c r="Z270">
        <v>465681</v>
      </c>
      <c r="AA270">
        <v>0.13351199999999999</v>
      </c>
      <c r="AB270">
        <v>8.7049999999999992E-3</v>
      </c>
      <c r="AC270">
        <v>8.5210000000000008E-3</v>
      </c>
    </row>
    <row r="271" spans="3:29" x14ac:dyDescent="0.15">
      <c r="C271" t="s">
        <v>213</v>
      </c>
      <c r="D271">
        <v>20150529</v>
      </c>
      <c r="E271">
        <v>1.7663000000000002E-2</v>
      </c>
      <c r="F271" s="17">
        <f t="shared" si="14"/>
        <v>199.88426028681002</v>
      </c>
      <c r="G271" s="10">
        <f t="shared" si="15"/>
        <v>1.017663</v>
      </c>
      <c r="H271" s="11">
        <f t="shared" si="13"/>
        <v>0.37331430491373796</v>
      </c>
      <c r="U271" t="s">
        <v>196</v>
      </c>
      <c r="V271">
        <v>84788</v>
      </c>
      <c r="W271">
        <v>15473</v>
      </c>
      <c r="X271">
        <v>429.23000999999999</v>
      </c>
      <c r="Z271">
        <v>465681</v>
      </c>
      <c r="AA271">
        <v>1.7663000000000002E-2</v>
      </c>
      <c r="AB271">
        <v>1.0331E-2</v>
      </c>
      <c r="AC271">
        <v>1.0491E-2</v>
      </c>
    </row>
    <row r="272" spans="3:29" x14ac:dyDescent="0.15">
      <c r="C272" t="s">
        <v>213</v>
      </c>
      <c r="D272">
        <v>20150630</v>
      </c>
      <c r="E272">
        <v>1.1323E-2</v>
      </c>
      <c r="F272" s="17">
        <f t="shared" si="14"/>
        <v>203.15412000000001</v>
      </c>
      <c r="G272" s="10">
        <f t="shared" si="15"/>
        <v>1.011323</v>
      </c>
      <c r="H272" s="11">
        <f t="shared" ref="H272:H335" si="16">PRODUCT(G261:G272)-1</f>
        <v>0.33656457112033755</v>
      </c>
      <c r="U272" t="s">
        <v>196</v>
      </c>
      <c r="V272">
        <v>84788</v>
      </c>
      <c r="W272">
        <v>15473</v>
      </c>
      <c r="X272">
        <v>434.09</v>
      </c>
      <c r="Z272">
        <v>468000</v>
      </c>
      <c r="AA272">
        <v>1.1323E-2</v>
      </c>
      <c r="AB272">
        <v>-1.9255000000000001E-2</v>
      </c>
      <c r="AC272">
        <v>-2.1011999999999999E-2</v>
      </c>
    </row>
    <row r="273" spans="3:29" x14ac:dyDescent="0.15">
      <c r="C273" t="s">
        <v>213</v>
      </c>
      <c r="D273">
        <v>20150731</v>
      </c>
      <c r="E273">
        <v>0.23511299999999999</v>
      </c>
      <c r="F273" s="17">
        <f t="shared" ref="F273:F336" si="17">ABS(X273)*Z273/1000000</f>
        <v>250.7627258542</v>
      </c>
      <c r="G273" s="10">
        <f t="shared" ref="G273:G336" si="18">1+E273</f>
        <v>1.2351129999999999</v>
      </c>
      <c r="H273" s="11">
        <f t="shared" si="16"/>
        <v>0.71299336216340947</v>
      </c>
      <c r="U273" t="s">
        <v>196</v>
      </c>
      <c r="V273">
        <v>84788</v>
      </c>
      <c r="W273">
        <v>15473</v>
      </c>
      <c r="X273">
        <v>536.15002000000004</v>
      </c>
      <c r="Z273">
        <v>467710</v>
      </c>
      <c r="AA273">
        <v>0.23511299999999999</v>
      </c>
      <c r="AB273">
        <v>1.2111E-2</v>
      </c>
      <c r="AC273">
        <v>1.9741999999999999E-2</v>
      </c>
    </row>
    <row r="274" spans="3:29" x14ac:dyDescent="0.15">
      <c r="C274" t="s">
        <v>213</v>
      </c>
      <c r="D274">
        <v>20150831</v>
      </c>
      <c r="E274">
        <v>-4.3382999999999998E-2</v>
      </c>
      <c r="F274" s="17">
        <f t="shared" si="17"/>
        <v>239.88378657709998</v>
      </c>
      <c r="G274" s="10">
        <f t="shared" si="18"/>
        <v>0.95661700000000005</v>
      </c>
      <c r="H274" s="11">
        <f t="shared" si="16"/>
        <v>0.51277066840160845</v>
      </c>
      <c r="U274" t="s">
        <v>196</v>
      </c>
      <c r="V274">
        <v>84788</v>
      </c>
      <c r="W274">
        <v>15473</v>
      </c>
      <c r="X274">
        <v>512.89000999999996</v>
      </c>
      <c r="Z274">
        <v>467710</v>
      </c>
      <c r="AA274">
        <v>-4.3382999999999998E-2</v>
      </c>
      <c r="AB274">
        <v>-5.9998000000000003E-2</v>
      </c>
      <c r="AC274">
        <v>-6.2580999999999998E-2</v>
      </c>
    </row>
    <row r="275" spans="3:29" x14ac:dyDescent="0.15">
      <c r="C275" t="s">
        <v>213</v>
      </c>
      <c r="D275">
        <v>20150930</v>
      </c>
      <c r="E275">
        <v>-1.9499999999999999E-3</v>
      </c>
      <c r="F275" s="17">
        <f t="shared" si="17"/>
        <v>240.07641469000001</v>
      </c>
      <c r="G275" s="10">
        <f t="shared" si="18"/>
        <v>0.99804999999999999</v>
      </c>
      <c r="H275" s="11">
        <f t="shared" si="16"/>
        <v>0.58755040870945785</v>
      </c>
      <c r="U275" t="s">
        <v>196</v>
      </c>
      <c r="V275">
        <v>84788</v>
      </c>
      <c r="W275">
        <v>15473</v>
      </c>
      <c r="X275">
        <v>511.89001000000002</v>
      </c>
      <c r="Z275">
        <v>469000</v>
      </c>
      <c r="AA275">
        <v>-1.9499999999999999E-3</v>
      </c>
      <c r="AB275">
        <v>-3.3731999999999998E-2</v>
      </c>
      <c r="AC275">
        <v>-2.6443000000000001E-2</v>
      </c>
    </row>
    <row r="276" spans="3:29" x14ac:dyDescent="0.15">
      <c r="C276" t="s">
        <v>213</v>
      </c>
      <c r="D276">
        <v>20151030</v>
      </c>
      <c r="E276">
        <v>0.22272400000000001</v>
      </c>
      <c r="F276" s="17">
        <f t="shared" si="17"/>
        <v>293.39814517524002</v>
      </c>
      <c r="G276" s="10">
        <f t="shared" si="18"/>
        <v>1.2227239999999999</v>
      </c>
      <c r="H276" s="11">
        <f t="shared" si="16"/>
        <v>1.0490405081379133</v>
      </c>
      <c r="U276" t="s">
        <v>196</v>
      </c>
      <c r="V276">
        <v>84788</v>
      </c>
      <c r="W276">
        <v>15473</v>
      </c>
      <c r="X276">
        <v>625.90002000000004</v>
      </c>
      <c r="Z276">
        <v>468762</v>
      </c>
      <c r="AA276">
        <v>0.22272400000000001</v>
      </c>
      <c r="AB276">
        <v>7.3953000000000005E-2</v>
      </c>
      <c r="AC276">
        <v>8.2983000000000001E-2</v>
      </c>
    </row>
    <row r="277" spans="3:29" x14ac:dyDescent="0.15">
      <c r="C277" t="s">
        <v>213</v>
      </c>
      <c r="D277">
        <v>20151130</v>
      </c>
      <c r="E277">
        <v>6.2149999999999997E-2</v>
      </c>
      <c r="F277" s="17">
        <f t="shared" si="17"/>
        <v>311.63297291237996</v>
      </c>
      <c r="G277" s="10">
        <f t="shared" si="18"/>
        <v>1.0621499999999999</v>
      </c>
      <c r="H277" s="11">
        <f t="shared" si="16"/>
        <v>0.96314561011153899</v>
      </c>
      <c r="U277" t="s">
        <v>196</v>
      </c>
      <c r="V277">
        <v>84788</v>
      </c>
      <c r="W277">
        <v>15473</v>
      </c>
      <c r="X277">
        <v>664.79998999999998</v>
      </c>
      <c r="Z277">
        <v>468762</v>
      </c>
      <c r="AA277">
        <v>6.2149999999999997E-2</v>
      </c>
      <c r="AB277">
        <v>2.4429999999999999E-3</v>
      </c>
      <c r="AC277">
        <v>5.0500000000000002E-4</v>
      </c>
    </row>
    <row r="278" spans="3:29" x14ac:dyDescent="0.15">
      <c r="C278" t="s">
        <v>213</v>
      </c>
      <c r="D278">
        <v>20151231</v>
      </c>
      <c r="E278">
        <v>1.6681999999999999E-2</v>
      </c>
      <c r="F278" s="17">
        <f t="shared" si="17"/>
        <v>318.34419470999995</v>
      </c>
      <c r="G278" s="10">
        <f t="shared" si="18"/>
        <v>1.0166820000000001</v>
      </c>
      <c r="H278" s="11">
        <f t="shared" si="16"/>
        <v>1.1778307893191404</v>
      </c>
      <c r="U278" t="s">
        <v>196</v>
      </c>
      <c r="V278">
        <v>84788</v>
      </c>
      <c r="W278">
        <v>15473</v>
      </c>
      <c r="X278">
        <v>675.89000999999996</v>
      </c>
      <c r="Z278">
        <v>471000</v>
      </c>
      <c r="AA278">
        <v>1.6681999999999999E-2</v>
      </c>
      <c r="AB278">
        <v>-2.2269000000000001E-2</v>
      </c>
      <c r="AC278">
        <v>-1.753E-2</v>
      </c>
    </row>
    <row r="279" spans="3:29" x14ac:dyDescent="0.15">
      <c r="C279" t="s">
        <v>213</v>
      </c>
      <c r="D279">
        <v>20160129</v>
      </c>
      <c r="E279">
        <v>-0.13151599999999999</v>
      </c>
      <c r="F279" s="17">
        <f t="shared" si="17"/>
        <v>276.384254</v>
      </c>
      <c r="G279" s="10">
        <f t="shared" si="18"/>
        <v>0.86848400000000003</v>
      </c>
      <c r="H279" s="11">
        <f t="shared" si="16"/>
        <v>0.65571227440773261</v>
      </c>
      <c r="U279" t="s">
        <v>196</v>
      </c>
      <c r="V279">
        <v>84788</v>
      </c>
      <c r="W279">
        <v>15473</v>
      </c>
      <c r="X279">
        <v>587</v>
      </c>
      <c r="Z279">
        <v>470842</v>
      </c>
      <c r="AA279">
        <v>-0.13151599999999999</v>
      </c>
      <c r="AB279">
        <v>-5.7030999999999998E-2</v>
      </c>
      <c r="AC279">
        <v>-5.0735000000000002E-2</v>
      </c>
    </row>
    <row r="280" spans="3:29" x14ac:dyDescent="0.15">
      <c r="C280" t="s">
        <v>213</v>
      </c>
      <c r="D280">
        <v>20160229</v>
      </c>
      <c r="E280">
        <v>-5.8739E-2</v>
      </c>
      <c r="F280" s="17">
        <f t="shared" si="17"/>
        <v>260.18112489798006</v>
      </c>
      <c r="G280" s="10">
        <f t="shared" si="18"/>
        <v>0.94126100000000001</v>
      </c>
      <c r="H280" s="11">
        <f t="shared" si="16"/>
        <v>0.45338763856641462</v>
      </c>
      <c r="U280" t="s">
        <v>196</v>
      </c>
      <c r="V280">
        <v>84788</v>
      </c>
      <c r="W280">
        <v>15473</v>
      </c>
      <c r="X280">
        <v>552.52002000000005</v>
      </c>
      <c r="Z280">
        <v>470899</v>
      </c>
      <c r="AA280">
        <v>-5.8739E-2</v>
      </c>
      <c r="AB280">
        <v>6.9200000000000002E-4</v>
      </c>
      <c r="AC280">
        <v>-4.1279999999999997E-3</v>
      </c>
    </row>
    <row r="281" spans="3:29" x14ac:dyDescent="0.15">
      <c r="C281" t="s">
        <v>213</v>
      </c>
      <c r="D281">
        <v>20160331</v>
      </c>
      <c r="E281">
        <v>7.4423000000000003E-2</v>
      </c>
      <c r="F281" s="17">
        <f t="shared" si="17"/>
        <v>280.19808472</v>
      </c>
      <c r="G281" s="10">
        <f t="shared" si="18"/>
        <v>1.0744229999999999</v>
      </c>
      <c r="H281" s="11">
        <f t="shared" si="16"/>
        <v>0.5953783178872889</v>
      </c>
      <c r="U281" t="s">
        <v>196</v>
      </c>
      <c r="V281">
        <v>84788</v>
      </c>
      <c r="W281">
        <v>15473</v>
      </c>
      <c r="X281">
        <v>593.64000999999996</v>
      </c>
      <c r="Z281">
        <v>472000</v>
      </c>
      <c r="AA281">
        <v>7.4423000000000003E-2</v>
      </c>
      <c r="AB281">
        <v>7.0455000000000004E-2</v>
      </c>
      <c r="AC281">
        <v>6.5990999999999994E-2</v>
      </c>
    </row>
    <row r="282" spans="3:29" x14ac:dyDescent="0.15">
      <c r="C282" t="s">
        <v>213</v>
      </c>
      <c r="D282">
        <v>20160429</v>
      </c>
      <c r="E282">
        <v>0.111094</v>
      </c>
      <c r="F282" s="17">
        <f t="shared" si="17"/>
        <v>311.21304467483998</v>
      </c>
      <c r="G282" s="10">
        <f t="shared" si="18"/>
        <v>1.111094</v>
      </c>
      <c r="H282" s="11">
        <f t="shared" si="16"/>
        <v>0.56382577046794324</v>
      </c>
      <c r="U282" t="s">
        <v>196</v>
      </c>
      <c r="V282">
        <v>84788</v>
      </c>
      <c r="W282">
        <v>15473</v>
      </c>
      <c r="X282">
        <v>659.59002999999996</v>
      </c>
      <c r="Z282">
        <v>471828</v>
      </c>
      <c r="AA282">
        <v>0.111094</v>
      </c>
      <c r="AB282">
        <v>1.1806000000000001E-2</v>
      </c>
      <c r="AC282">
        <v>2.699E-3</v>
      </c>
    </row>
    <row r="283" spans="3:29" x14ac:dyDescent="0.15">
      <c r="C283" t="s">
        <v>213</v>
      </c>
      <c r="D283">
        <v>20160531</v>
      </c>
      <c r="E283">
        <v>9.5816999999999999E-2</v>
      </c>
      <c r="F283" s="17">
        <f t="shared" si="17"/>
        <v>341.03255068344004</v>
      </c>
      <c r="G283" s="10">
        <f t="shared" si="18"/>
        <v>1.095817</v>
      </c>
      <c r="H283" s="11">
        <f t="shared" si="16"/>
        <v>0.68392371965657595</v>
      </c>
      <c r="U283" t="s">
        <v>196</v>
      </c>
      <c r="V283">
        <v>84788</v>
      </c>
      <c r="W283">
        <v>15473</v>
      </c>
      <c r="X283">
        <v>722.78998000000001</v>
      </c>
      <c r="Z283">
        <v>471828</v>
      </c>
      <c r="AA283">
        <v>9.5816999999999999E-2</v>
      </c>
      <c r="AB283">
        <v>1.4300999999999999E-2</v>
      </c>
      <c r="AC283">
        <v>1.5329000000000001E-2</v>
      </c>
    </row>
    <row r="284" spans="3:29" x14ac:dyDescent="0.15">
      <c r="C284" t="s">
        <v>213</v>
      </c>
      <c r="D284">
        <v>20160630</v>
      </c>
      <c r="E284">
        <v>-9.92E-3</v>
      </c>
      <c r="F284" s="17">
        <f t="shared" si="17"/>
        <v>339.20388000000003</v>
      </c>
      <c r="G284" s="10">
        <f t="shared" si="18"/>
        <v>0.99007999999999996</v>
      </c>
      <c r="H284" s="11">
        <f t="shared" si="16"/>
        <v>0.64855263487291759</v>
      </c>
      <c r="U284" t="s">
        <v>196</v>
      </c>
      <c r="V284">
        <v>84788</v>
      </c>
      <c r="W284">
        <v>15473</v>
      </c>
      <c r="X284">
        <v>715.62</v>
      </c>
      <c r="Z284">
        <v>474000</v>
      </c>
      <c r="AA284">
        <v>-9.92E-3</v>
      </c>
      <c r="AB284">
        <v>3.1280000000000001E-3</v>
      </c>
      <c r="AC284">
        <v>9.0600000000000001E-4</v>
      </c>
    </row>
    <row r="285" spans="3:29" x14ac:dyDescent="0.15">
      <c r="C285" t="s">
        <v>213</v>
      </c>
      <c r="D285">
        <v>20160729</v>
      </c>
      <c r="E285">
        <v>6.0352999999999997E-2</v>
      </c>
      <c r="F285" s="17">
        <f t="shared" si="17"/>
        <v>359.73209193999998</v>
      </c>
      <c r="G285" s="10">
        <f t="shared" si="18"/>
        <v>1.0603530000000001</v>
      </c>
      <c r="H285" s="11">
        <f t="shared" si="16"/>
        <v>0.41529376829925857</v>
      </c>
      <c r="U285" t="s">
        <v>196</v>
      </c>
      <c r="V285">
        <v>84788</v>
      </c>
      <c r="W285">
        <v>15473</v>
      </c>
      <c r="X285">
        <v>758.81</v>
      </c>
      <c r="Z285">
        <v>474074</v>
      </c>
      <c r="AA285">
        <v>6.0352999999999997E-2</v>
      </c>
      <c r="AB285">
        <v>3.8740999999999998E-2</v>
      </c>
      <c r="AC285">
        <v>3.5610000000000003E-2</v>
      </c>
    </row>
    <row r="286" spans="3:29" x14ac:dyDescent="0.15">
      <c r="C286" t="s">
        <v>213</v>
      </c>
      <c r="D286">
        <v>20160831</v>
      </c>
      <c r="E286">
        <v>1.3639999999999999E-2</v>
      </c>
      <c r="F286" s="17">
        <f t="shared" si="17"/>
        <v>364.63874361778005</v>
      </c>
      <c r="G286" s="10">
        <f t="shared" si="18"/>
        <v>1.0136400000000001</v>
      </c>
      <c r="H286" s="11">
        <f t="shared" si="16"/>
        <v>0.49965804005036607</v>
      </c>
      <c r="U286" t="s">
        <v>196</v>
      </c>
      <c r="V286">
        <v>84788</v>
      </c>
      <c r="W286">
        <v>15473</v>
      </c>
      <c r="X286">
        <v>769.15997000000004</v>
      </c>
      <c r="Z286">
        <v>474074</v>
      </c>
      <c r="AA286">
        <v>1.3639999999999999E-2</v>
      </c>
      <c r="AB286">
        <v>2.7829999999999999E-3</v>
      </c>
      <c r="AC286">
        <v>-1.219E-3</v>
      </c>
    </row>
    <row r="287" spans="3:29" x14ac:dyDescent="0.15">
      <c r="C287" t="s">
        <v>213</v>
      </c>
      <c r="D287">
        <v>20160930</v>
      </c>
      <c r="E287">
        <v>8.8603000000000001E-2</v>
      </c>
      <c r="F287" s="17">
        <f t="shared" si="17"/>
        <v>397.72224999999997</v>
      </c>
      <c r="G287" s="10">
        <f t="shared" si="18"/>
        <v>1.088603</v>
      </c>
      <c r="H287" s="11">
        <f t="shared" si="16"/>
        <v>0.63572189907614662</v>
      </c>
      <c r="U287" t="s">
        <v>196</v>
      </c>
      <c r="V287">
        <v>84788</v>
      </c>
      <c r="W287">
        <v>15473</v>
      </c>
      <c r="X287">
        <v>837.31</v>
      </c>
      <c r="Z287">
        <v>475000</v>
      </c>
      <c r="AA287">
        <v>8.8603000000000001E-2</v>
      </c>
      <c r="AB287">
        <v>3.0140000000000002E-3</v>
      </c>
      <c r="AC287">
        <v>-1.2340000000000001E-3</v>
      </c>
    </row>
    <row r="288" spans="3:29" x14ac:dyDescent="0.15">
      <c r="C288" t="s">
        <v>213</v>
      </c>
      <c r="D288">
        <v>20161031</v>
      </c>
      <c r="E288">
        <v>-5.6716999999999997E-2</v>
      </c>
      <c r="F288" s="17">
        <f t="shared" si="17"/>
        <v>375.29640469166998</v>
      </c>
      <c r="G288" s="10">
        <f t="shared" si="18"/>
        <v>0.94328299999999998</v>
      </c>
      <c r="H288" s="11">
        <f t="shared" si="16"/>
        <v>0.26189447506243857</v>
      </c>
      <c r="U288" t="s">
        <v>196</v>
      </c>
      <c r="V288">
        <v>84788</v>
      </c>
      <c r="W288">
        <v>15473</v>
      </c>
      <c r="X288">
        <v>789.82001000000002</v>
      </c>
      <c r="Z288">
        <v>475167</v>
      </c>
      <c r="AA288">
        <v>-5.6716999999999997E-2</v>
      </c>
      <c r="AB288">
        <v>-2.1582E-2</v>
      </c>
      <c r="AC288">
        <v>-1.9425999999999999E-2</v>
      </c>
    </row>
    <row r="289" spans="3:29" x14ac:dyDescent="0.15">
      <c r="C289" t="s">
        <v>213</v>
      </c>
      <c r="D289">
        <v>20161130</v>
      </c>
      <c r="E289">
        <v>-4.9695000000000003E-2</v>
      </c>
      <c r="F289" s="17">
        <f t="shared" si="17"/>
        <v>356.64609994167</v>
      </c>
      <c r="G289" s="10">
        <f t="shared" si="18"/>
        <v>0.95030499999999996</v>
      </c>
      <c r="H289" s="11">
        <f t="shared" si="16"/>
        <v>0.12901626806403121</v>
      </c>
      <c r="U289" t="s">
        <v>196</v>
      </c>
      <c r="V289">
        <v>84788</v>
      </c>
      <c r="W289">
        <v>15473</v>
      </c>
      <c r="X289">
        <v>750.57001000000002</v>
      </c>
      <c r="Z289">
        <v>475167</v>
      </c>
      <c r="AA289">
        <v>-4.9695000000000003E-2</v>
      </c>
      <c r="AB289">
        <v>4.0420999999999999E-2</v>
      </c>
      <c r="AC289">
        <v>3.4174000000000003E-2</v>
      </c>
    </row>
    <row r="290" spans="3:29" x14ac:dyDescent="0.15">
      <c r="C290" t="s">
        <v>213</v>
      </c>
      <c r="D290">
        <v>20161230</v>
      </c>
      <c r="E290">
        <v>-9.3300000000000002E-4</v>
      </c>
      <c r="F290" s="17">
        <f t="shared" si="17"/>
        <v>357.68799000000001</v>
      </c>
      <c r="G290" s="10">
        <f t="shared" si="18"/>
        <v>0.99906700000000004</v>
      </c>
      <c r="H290" s="11">
        <f t="shared" si="16"/>
        <v>0.10945496810795041</v>
      </c>
      <c r="U290" t="s">
        <v>196</v>
      </c>
      <c r="V290">
        <v>84788</v>
      </c>
      <c r="W290">
        <v>15473</v>
      </c>
      <c r="X290">
        <v>749.87</v>
      </c>
      <c r="Z290">
        <v>477000</v>
      </c>
      <c r="AA290">
        <v>-9.3300000000000002E-4</v>
      </c>
      <c r="AB290">
        <v>1.8776999999999999E-2</v>
      </c>
      <c r="AC290">
        <v>1.8200999999999998E-2</v>
      </c>
    </row>
    <row r="291" spans="3:29" x14ac:dyDescent="0.15">
      <c r="C291" t="s">
        <v>213</v>
      </c>
      <c r="D291">
        <v>20170131</v>
      </c>
      <c r="E291">
        <v>9.8164000000000001E-2</v>
      </c>
      <c r="F291" s="17">
        <f t="shared" si="17"/>
        <v>392.94076553657999</v>
      </c>
      <c r="G291" s="10">
        <f t="shared" si="18"/>
        <v>1.0981639999999999</v>
      </c>
      <c r="H291" s="11">
        <f t="shared" si="16"/>
        <v>0.40286235048348495</v>
      </c>
      <c r="U291" t="s">
        <v>196</v>
      </c>
      <c r="V291">
        <v>84788</v>
      </c>
      <c r="W291">
        <v>15473</v>
      </c>
      <c r="X291">
        <v>823.47997999999995</v>
      </c>
      <c r="Z291">
        <v>477171</v>
      </c>
      <c r="AA291">
        <v>9.8164000000000001E-2</v>
      </c>
      <c r="AB291">
        <v>2.2169999999999999E-2</v>
      </c>
      <c r="AC291">
        <v>1.7884000000000001E-2</v>
      </c>
    </row>
    <row r="292" spans="3:29" x14ac:dyDescent="0.15">
      <c r="C292" t="s">
        <v>213</v>
      </c>
      <c r="D292">
        <v>20170228</v>
      </c>
      <c r="E292">
        <v>2.6182E-2</v>
      </c>
      <c r="F292" s="17">
        <f t="shared" si="17"/>
        <v>403.60377004769998</v>
      </c>
      <c r="G292" s="10">
        <f t="shared" si="18"/>
        <v>1.0261819999999999</v>
      </c>
      <c r="H292" s="11">
        <f t="shared" si="16"/>
        <v>0.52942923646453433</v>
      </c>
      <c r="U292" t="s">
        <v>196</v>
      </c>
      <c r="V292">
        <v>84788</v>
      </c>
      <c r="W292">
        <v>15473</v>
      </c>
      <c r="X292">
        <v>845.03998000000001</v>
      </c>
      <c r="Z292">
        <v>477615</v>
      </c>
      <c r="AA292">
        <v>2.6182E-2</v>
      </c>
      <c r="AB292">
        <v>3.2639000000000001E-2</v>
      </c>
      <c r="AC292">
        <v>3.7198000000000002E-2</v>
      </c>
    </row>
    <row r="293" spans="3:29" x14ac:dyDescent="0.15">
      <c r="C293" t="s">
        <v>213</v>
      </c>
      <c r="D293">
        <v>20170331</v>
      </c>
      <c r="E293">
        <v>4.9110000000000001E-2</v>
      </c>
      <c r="F293" s="17">
        <f t="shared" si="17"/>
        <v>423.76611043999998</v>
      </c>
      <c r="G293" s="10">
        <f t="shared" si="18"/>
        <v>1.04911</v>
      </c>
      <c r="H293" s="11">
        <f t="shared" si="16"/>
        <v>0.49339646141911286</v>
      </c>
      <c r="U293" t="s">
        <v>196</v>
      </c>
      <c r="V293">
        <v>84788</v>
      </c>
      <c r="W293">
        <v>15473</v>
      </c>
      <c r="X293">
        <v>886.53998000000001</v>
      </c>
      <c r="Z293">
        <v>478000</v>
      </c>
      <c r="AA293">
        <v>4.9110000000000001E-2</v>
      </c>
      <c r="AB293">
        <v>2.0890000000000001E-3</v>
      </c>
      <c r="AC293">
        <v>-3.8900000000000002E-4</v>
      </c>
    </row>
    <row r="294" spans="3:29" x14ac:dyDescent="0.15">
      <c r="C294" t="s">
        <v>213</v>
      </c>
      <c r="D294">
        <v>20170428</v>
      </c>
      <c r="E294">
        <v>4.3371E-2</v>
      </c>
      <c r="F294" s="17">
        <f t="shared" si="17"/>
        <v>442.12209047024999</v>
      </c>
      <c r="G294" s="10">
        <f t="shared" si="18"/>
        <v>1.043371</v>
      </c>
      <c r="H294" s="11">
        <f t="shared" si="16"/>
        <v>0.40237149993368782</v>
      </c>
      <c r="U294" t="s">
        <v>196</v>
      </c>
      <c r="V294">
        <v>84788</v>
      </c>
      <c r="W294">
        <v>15473</v>
      </c>
      <c r="X294">
        <v>924.98999000000003</v>
      </c>
      <c r="Z294">
        <v>477975</v>
      </c>
      <c r="AA294">
        <v>4.3371E-2</v>
      </c>
      <c r="AB294">
        <v>9.613E-3</v>
      </c>
      <c r="AC294">
        <v>9.0910000000000001E-3</v>
      </c>
    </row>
    <row r="295" spans="3:29" x14ac:dyDescent="0.15">
      <c r="C295" t="s">
        <v>213</v>
      </c>
      <c r="D295">
        <v>20170531</v>
      </c>
      <c r="E295">
        <v>7.5275999999999996E-2</v>
      </c>
      <c r="F295" s="17">
        <f t="shared" si="17"/>
        <v>475.40349450000002</v>
      </c>
      <c r="G295" s="10">
        <f t="shared" si="18"/>
        <v>1.0752759999999999</v>
      </c>
      <c r="H295" s="11">
        <f t="shared" si="16"/>
        <v>0.37608416091618935</v>
      </c>
      <c r="U295" t="s">
        <v>196</v>
      </c>
      <c r="V295">
        <v>84788</v>
      </c>
      <c r="W295">
        <v>15473</v>
      </c>
      <c r="X295">
        <v>994.62</v>
      </c>
      <c r="Z295">
        <v>477975</v>
      </c>
      <c r="AA295">
        <v>7.5275999999999996E-2</v>
      </c>
      <c r="AB295">
        <v>9.3329999999999993E-3</v>
      </c>
      <c r="AC295">
        <v>1.1575999999999999E-2</v>
      </c>
    </row>
    <row r="296" spans="3:29" x14ac:dyDescent="0.15">
      <c r="C296" t="s">
        <v>213</v>
      </c>
      <c r="D296">
        <v>20170630</v>
      </c>
      <c r="E296">
        <v>-2.6764E-2</v>
      </c>
      <c r="F296" s="17">
        <f t="shared" si="17"/>
        <v>464.64</v>
      </c>
      <c r="G296" s="10">
        <f t="shared" si="18"/>
        <v>0.97323599999999999</v>
      </c>
      <c r="H296" s="11">
        <f t="shared" si="16"/>
        <v>0.35267316220247724</v>
      </c>
      <c r="U296" t="s">
        <v>196</v>
      </c>
      <c r="V296">
        <v>84788</v>
      </c>
      <c r="W296">
        <v>15473</v>
      </c>
      <c r="X296">
        <v>968</v>
      </c>
      <c r="Z296">
        <v>480000</v>
      </c>
      <c r="AA296">
        <v>-2.6764E-2</v>
      </c>
      <c r="AB296">
        <v>9.4599999999999997E-3</v>
      </c>
      <c r="AC296">
        <v>4.8139999999999997E-3</v>
      </c>
    </row>
    <row r="297" spans="3:29" x14ac:dyDescent="0.15">
      <c r="C297" t="s">
        <v>213</v>
      </c>
      <c r="D297">
        <v>20170731</v>
      </c>
      <c r="E297">
        <v>2.0434000000000001E-2</v>
      </c>
      <c r="F297" s="17">
        <f t="shared" si="17"/>
        <v>474.50977081140002</v>
      </c>
      <c r="G297" s="10">
        <f t="shared" si="18"/>
        <v>1.0204340000000001</v>
      </c>
      <c r="H297" s="11">
        <f t="shared" si="16"/>
        <v>0.30174921521316289</v>
      </c>
      <c r="U297" t="s">
        <v>196</v>
      </c>
      <c r="V297">
        <v>84788</v>
      </c>
      <c r="W297">
        <v>15473</v>
      </c>
      <c r="X297">
        <v>987.78003000000001</v>
      </c>
      <c r="Z297">
        <v>480380</v>
      </c>
      <c r="AA297">
        <v>2.0434000000000001E-2</v>
      </c>
      <c r="AB297">
        <v>2.0313000000000001E-2</v>
      </c>
      <c r="AC297">
        <v>1.9349000000000002E-2</v>
      </c>
    </row>
    <row r="298" spans="3:29" x14ac:dyDescent="0.15">
      <c r="C298" t="s">
        <v>213</v>
      </c>
      <c r="D298">
        <v>20170831</v>
      </c>
      <c r="E298">
        <v>-7.2690000000000003E-3</v>
      </c>
      <c r="F298" s="17">
        <f t="shared" si="17"/>
        <v>471.06061839239999</v>
      </c>
      <c r="G298" s="10">
        <f t="shared" si="18"/>
        <v>0.99273100000000003</v>
      </c>
      <c r="H298" s="11">
        <f t="shared" si="16"/>
        <v>0.27489720232802384</v>
      </c>
      <c r="U298" t="s">
        <v>196</v>
      </c>
      <c r="V298">
        <v>84788</v>
      </c>
      <c r="W298">
        <v>15473</v>
      </c>
      <c r="X298">
        <v>980.59997999999996</v>
      </c>
      <c r="Z298">
        <v>480380</v>
      </c>
      <c r="AA298">
        <v>-7.2690000000000003E-3</v>
      </c>
      <c r="AB298">
        <v>1.596E-3</v>
      </c>
      <c r="AC298">
        <v>5.4600000000000004E-4</v>
      </c>
    </row>
    <row r="299" spans="3:29" x14ac:dyDescent="0.15">
      <c r="C299" t="s">
        <v>213</v>
      </c>
      <c r="D299">
        <v>20170929</v>
      </c>
      <c r="E299">
        <v>-1.9630999999999999E-2</v>
      </c>
      <c r="F299" s="17">
        <f t="shared" si="17"/>
        <v>463.37069035999997</v>
      </c>
      <c r="G299" s="10">
        <f t="shared" si="18"/>
        <v>0.98036900000000005</v>
      </c>
      <c r="H299" s="11">
        <f t="shared" si="16"/>
        <v>0.14814096171802049</v>
      </c>
      <c r="U299" t="s">
        <v>196</v>
      </c>
      <c r="V299">
        <v>84788</v>
      </c>
      <c r="W299">
        <v>15473</v>
      </c>
      <c r="X299">
        <v>961.34997999999996</v>
      </c>
      <c r="Z299">
        <v>482000</v>
      </c>
      <c r="AA299">
        <v>-1.9630999999999999E-2</v>
      </c>
      <c r="AB299">
        <v>2.3705E-2</v>
      </c>
      <c r="AC299">
        <v>1.9303000000000001E-2</v>
      </c>
    </row>
    <row r="300" spans="3:29" x14ac:dyDescent="0.15">
      <c r="C300" t="s">
        <v>213</v>
      </c>
      <c r="D300">
        <v>20171031</v>
      </c>
      <c r="E300">
        <v>0.14971699999999999</v>
      </c>
      <c r="F300" s="17">
        <f t="shared" si="17"/>
        <v>532.60349861615998</v>
      </c>
      <c r="G300" s="10">
        <f t="shared" si="18"/>
        <v>1.1497169999999999</v>
      </c>
      <c r="H300" s="11">
        <f t="shared" si="16"/>
        <v>0.39940736988110426</v>
      </c>
      <c r="U300" t="s">
        <v>196</v>
      </c>
      <c r="V300">
        <v>84788</v>
      </c>
      <c r="W300">
        <v>15473</v>
      </c>
      <c r="X300">
        <v>1105.2800299999999</v>
      </c>
      <c r="Z300">
        <v>481872</v>
      </c>
      <c r="AA300">
        <v>0.14971699999999999</v>
      </c>
      <c r="AB300">
        <v>1.9262000000000001E-2</v>
      </c>
      <c r="AC300">
        <v>2.2187999999999999E-2</v>
      </c>
    </row>
    <row r="301" spans="3:29" x14ac:dyDescent="0.15">
      <c r="C301" t="s">
        <v>213</v>
      </c>
      <c r="D301">
        <v>20171130</v>
      </c>
      <c r="E301">
        <v>6.4661999999999997E-2</v>
      </c>
      <c r="F301" s="17">
        <f t="shared" si="17"/>
        <v>567.04287599999998</v>
      </c>
      <c r="G301" s="10">
        <f t="shared" si="18"/>
        <v>1.064662</v>
      </c>
      <c r="H301" s="11">
        <f t="shared" si="16"/>
        <v>0.56780807133747158</v>
      </c>
      <c r="U301" t="s">
        <v>196</v>
      </c>
      <c r="V301">
        <v>84788</v>
      </c>
      <c r="W301">
        <v>15473</v>
      </c>
      <c r="X301">
        <v>1176.75</v>
      </c>
      <c r="Z301">
        <v>481872</v>
      </c>
      <c r="AA301">
        <v>6.4661999999999997E-2</v>
      </c>
      <c r="AB301">
        <v>2.7279999999999999E-2</v>
      </c>
      <c r="AC301">
        <v>2.8083E-2</v>
      </c>
    </row>
    <row r="302" spans="3:29" x14ac:dyDescent="0.15">
      <c r="C302" t="s">
        <v>213</v>
      </c>
      <c r="D302">
        <v>20171229</v>
      </c>
      <c r="E302">
        <v>-6.1869999999999998E-3</v>
      </c>
      <c r="F302" s="17">
        <f t="shared" si="17"/>
        <v>563.53483338384012</v>
      </c>
      <c r="G302" s="10">
        <f t="shared" si="18"/>
        <v>0.99381299999999995</v>
      </c>
      <c r="H302" s="11">
        <f t="shared" si="16"/>
        <v>0.55956311518657564</v>
      </c>
      <c r="U302" t="s">
        <v>196</v>
      </c>
      <c r="V302">
        <v>84788</v>
      </c>
      <c r="W302">
        <v>15473</v>
      </c>
      <c r="X302">
        <v>1169.4699700000001</v>
      </c>
      <c r="Z302">
        <v>481872</v>
      </c>
      <c r="AA302">
        <v>-6.1869999999999998E-3</v>
      </c>
      <c r="AB302">
        <v>1.2166E-2</v>
      </c>
      <c r="AC302">
        <v>9.8320000000000005E-3</v>
      </c>
    </row>
    <row r="303" spans="3:29" x14ac:dyDescent="0.15">
      <c r="C303" t="s">
        <v>213</v>
      </c>
      <c r="D303">
        <v>20180131</v>
      </c>
      <c r="E303">
        <v>0.24063899999999999</v>
      </c>
      <c r="F303" s="17">
        <f t="shared" si="17"/>
        <v>702.38601007107013</v>
      </c>
      <c r="G303" s="10">
        <f t="shared" si="18"/>
        <v>1.240639</v>
      </c>
      <c r="H303" s="11">
        <f t="shared" si="16"/>
        <v>0.76189970137607665</v>
      </c>
      <c r="U303" t="s">
        <v>196</v>
      </c>
      <c r="V303">
        <v>84788</v>
      </c>
      <c r="W303">
        <v>15473</v>
      </c>
      <c r="X303">
        <v>1450.8900100000001</v>
      </c>
      <c r="Z303">
        <v>484107</v>
      </c>
      <c r="AA303">
        <v>0.24063899999999999</v>
      </c>
      <c r="AB303">
        <v>5.0594E-2</v>
      </c>
      <c r="AC303">
        <v>5.6179E-2</v>
      </c>
    </row>
    <row r="304" spans="3:29" x14ac:dyDescent="0.15">
      <c r="C304" t="s">
        <v>213</v>
      </c>
      <c r="D304">
        <v>20180228</v>
      </c>
      <c r="E304">
        <v>4.2429000000000001E-2</v>
      </c>
      <c r="F304" s="17">
        <f t="shared" si="17"/>
        <v>732.94534536959998</v>
      </c>
      <c r="G304" s="10">
        <f t="shared" si="18"/>
        <v>1.0424290000000001</v>
      </c>
      <c r="H304" s="11">
        <f t="shared" si="16"/>
        <v>0.78979493287327451</v>
      </c>
      <c r="U304" t="s">
        <v>196</v>
      </c>
      <c r="V304">
        <v>84788</v>
      </c>
      <c r="W304">
        <v>15473</v>
      </c>
      <c r="X304">
        <v>1512.4499499999999</v>
      </c>
      <c r="Z304">
        <v>484608</v>
      </c>
      <c r="AA304">
        <v>4.2429000000000001E-2</v>
      </c>
      <c r="AB304">
        <v>-3.9438000000000001E-2</v>
      </c>
      <c r="AC304">
        <v>-3.8947000000000002E-2</v>
      </c>
    </row>
    <row r="305" spans="3:29" x14ac:dyDescent="0.15">
      <c r="C305" t="s">
        <v>213</v>
      </c>
      <c r="D305">
        <v>20180329</v>
      </c>
      <c r="E305">
        <v>-4.3048999999999997E-2</v>
      </c>
      <c r="F305" s="17">
        <f t="shared" si="17"/>
        <v>701.95988545</v>
      </c>
      <c r="G305" s="10">
        <f t="shared" si="18"/>
        <v>0.956951</v>
      </c>
      <c r="H305" s="11">
        <f t="shared" si="16"/>
        <v>0.63257051291858168</v>
      </c>
      <c r="U305" t="s">
        <v>196</v>
      </c>
      <c r="V305">
        <v>84788</v>
      </c>
      <c r="W305">
        <v>15473</v>
      </c>
      <c r="X305">
        <v>1447.33997</v>
      </c>
      <c r="Z305">
        <v>485000</v>
      </c>
      <c r="AA305">
        <v>-4.3048999999999997E-2</v>
      </c>
      <c r="AB305">
        <v>-1.8408000000000001E-2</v>
      </c>
      <c r="AC305">
        <v>-2.6884999999999999E-2</v>
      </c>
    </row>
    <row r="306" spans="3:29" x14ac:dyDescent="0.15">
      <c r="C306" t="s">
        <v>213</v>
      </c>
      <c r="D306">
        <v>20180430</v>
      </c>
      <c r="E306">
        <v>8.2074999999999995E-2</v>
      </c>
      <c r="F306" s="17">
        <f t="shared" si="17"/>
        <v>759.92856151000012</v>
      </c>
      <c r="G306" s="10">
        <f t="shared" si="18"/>
        <v>1.0820749999999999</v>
      </c>
      <c r="H306" s="11">
        <f t="shared" si="16"/>
        <v>0.69313095511220202</v>
      </c>
      <c r="U306" t="s">
        <v>196</v>
      </c>
      <c r="V306">
        <v>84788</v>
      </c>
      <c r="W306">
        <v>15473</v>
      </c>
      <c r="X306">
        <v>1566.13</v>
      </c>
      <c r="Z306">
        <v>485227</v>
      </c>
      <c r="AA306">
        <v>8.2074999999999995E-2</v>
      </c>
      <c r="AB306">
        <v>4.7559999999999998E-3</v>
      </c>
      <c r="AC306">
        <v>2.7190000000000001E-3</v>
      </c>
    </row>
    <row r="307" spans="3:29" x14ac:dyDescent="0.15">
      <c r="C307" t="s">
        <v>213</v>
      </c>
      <c r="D307">
        <v>20180531</v>
      </c>
      <c r="E307">
        <v>4.0538999999999999E-2</v>
      </c>
      <c r="F307" s="17">
        <f t="shared" si="17"/>
        <v>790.73562373999994</v>
      </c>
      <c r="G307" s="10">
        <f t="shared" si="18"/>
        <v>1.0405390000000001</v>
      </c>
      <c r="H307" s="11">
        <f t="shared" si="16"/>
        <v>0.63843403079906635</v>
      </c>
      <c r="U307" t="s">
        <v>196</v>
      </c>
      <c r="V307">
        <v>84788</v>
      </c>
      <c r="W307">
        <v>15473</v>
      </c>
      <c r="X307">
        <v>1629.62</v>
      </c>
      <c r="Z307">
        <v>485227</v>
      </c>
      <c r="AA307">
        <v>4.0538999999999999E-2</v>
      </c>
      <c r="AB307">
        <v>2.6152000000000002E-2</v>
      </c>
      <c r="AC307">
        <v>2.1607999999999999E-2</v>
      </c>
    </row>
    <row r="308" spans="3:29" x14ac:dyDescent="0.15">
      <c r="C308" t="s">
        <v>213</v>
      </c>
      <c r="D308">
        <v>20180629</v>
      </c>
      <c r="E308">
        <v>4.3064999999999999E-2</v>
      </c>
      <c r="F308" s="17">
        <f t="shared" si="17"/>
        <v>824.7888788613501</v>
      </c>
      <c r="G308" s="10">
        <f t="shared" si="18"/>
        <v>1.0430649999999999</v>
      </c>
      <c r="H308" s="11">
        <f t="shared" si="16"/>
        <v>0.75599052268455691</v>
      </c>
      <c r="I308" s="11">
        <f>PRODUCT(G248:G308)-1</f>
        <v>5.3142624388890809</v>
      </c>
      <c r="J308" s="11"/>
      <c r="U308" t="s">
        <v>196</v>
      </c>
      <c r="V308">
        <v>84788</v>
      </c>
      <c r="W308">
        <v>15473</v>
      </c>
      <c r="X308">
        <v>1699.8000500000001</v>
      </c>
      <c r="Z308">
        <v>485227</v>
      </c>
      <c r="AA308">
        <v>4.3064999999999999E-2</v>
      </c>
      <c r="AB308">
        <v>5.3299999999999997E-3</v>
      </c>
      <c r="AC308">
        <v>4.8419999999999999E-3</v>
      </c>
    </row>
    <row r="309" spans="3:29" x14ac:dyDescent="0.15">
      <c r="C309" t="s">
        <v>214</v>
      </c>
      <c r="D309">
        <v>20130628</v>
      </c>
      <c r="E309">
        <v>-4.3992999999999997E-2</v>
      </c>
      <c r="F309" s="17">
        <f t="shared" si="17"/>
        <v>66.92568</v>
      </c>
      <c r="G309" s="10">
        <f t="shared" si="18"/>
        <v>0.95600700000000005</v>
      </c>
      <c r="H309" s="11">
        <f t="shared" si="16"/>
        <v>0.64512279247858806</v>
      </c>
      <c r="U309" t="s">
        <v>197</v>
      </c>
      <c r="V309">
        <v>86356</v>
      </c>
      <c r="W309">
        <v>16285</v>
      </c>
      <c r="X309">
        <v>51.72</v>
      </c>
      <c r="Z309">
        <v>1294000</v>
      </c>
      <c r="AA309">
        <v>-4.3992999999999997E-2</v>
      </c>
      <c r="AB309">
        <v>-1.5036000000000001E-2</v>
      </c>
      <c r="AC309">
        <v>-1.4999E-2</v>
      </c>
    </row>
    <row r="310" spans="3:29" x14ac:dyDescent="0.15">
      <c r="C310" t="s">
        <v>214</v>
      </c>
      <c r="D310">
        <v>20130731</v>
      </c>
      <c r="E310">
        <v>-5.8E-4</v>
      </c>
      <c r="F310" s="17">
        <f t="shared" si="17"/>
        <v>66.914359079999997</v>
      </c>
      <c r="G310" s="10">
        <f t="shared" si="18"/>
        <v>0.99941999999999998</v>
      </c>
      <c r="H310" s="11">
        <f t="shared" si="16"/>
        <v>0.65620759426163833</v>
      </c>
      <c r="U310" t="s">
        <v>197</v>
      </c>
      <c r="V310">
        <v>86356</v>
      </c>
      <c r="W310">
        <v>16285</v>
      </c>
      <c r="X310">
        <v>51.69</v>
      </c>
      <c r="Z310">
        <v>1294532</v>
      </c>
      <c r="AA310">
        <v>-5.8E-4</v>
      </c>
      <c r="AB310">
        <v>5.2685000000000003E-2</v>
      </c>
      <c r="AC310">
        <v>4.9461999999999999E-2</v>
      </c>
    </row>
    <row r="311" spans="3:29" x14ac:dyDescent="0.15">
      <c r="C311" t="s">
        <v>214</v>
      </c>
      <c r="D311">
        <v>20130830</v>
      </c>
      <c r="E311">
        <v>-3.2888000000000001E-2</v>
      </c>
      <c r="F311" s="17">
        <f t="shared" si="17"/>
        <v>64.713654680000005</v>
      </c>
      <c r="G311" s="10">
        <f t="shared" si="18"/>
        <v>0.96711199999999997</v>
      </c>
      <c r="H311" s="11">
        <f t="shared" si="16"/>
        <v>0.63381159430945</v>
      </c>
      <c r="U311" t="s">
        <v>197</v>
      </c>
      <c r="V311">
        <v>86356</v>
      </c>
      <c r="W311">
        <v>16285</v>
      </c>
      <c r="X311">
        <v>49.99</v>
      </c>
      <c r="Z311">
        <v>1294532</v>
      </c>
      <c r="AA311">
        <v>-3.2888000000000001E-2</v>
      </c>
      <c r="AB311">
        <v>-2.5715999999999999E-2</v>
      </c>
      <c r="AC311">
        <v>-3.1297999999999999E-2</v>
      </c>
    </row>
    <row r="312" spans="3:29" x14ac:dyDescent="0.15">
      <c r="C312" t="s">
        <v>214</v>
      </c>
      <c r="D312">
        <v>20130930</v>
      </c>
      <c r="E312">
        <v>0.116123</v>
      </c>
      <c r="F312" s="17">
        <f t="shared" si="17"/>
        <v>72.198729999999998</v>
      </c>
      <c r="G312" s="10">
        <f t="shared" si="18"/>
        <v>1.116123</v>
      </c>
      <c r="H312" s="11">
        <f t="shared" si="16"/>
        <v>0.58607265794577845</v>
      </c>
      <c r="U312" t="s">
        <v>197</v>
      </c>
      <c r="V312">
        <v>86356</v>
      </c>
      <c r="W312">
        <v>16285</v>
      </c>
      <c r="X312">
        <v>55.795000000000002</v>
      </c>
      <c r="Z312">
        <v>1294000</v>
      </c>
      <c r="AA312">
        <v>0.116123</v>
      </c>
      <c r="AB312">
        <v>3.7454000000000001E-2</v>
      </c>
      <c r="AC312">
        <v>2.9749000000000001E-2</v>
      </c>
    </row>
    <row r="313" spans="3:29" x14ac:dyDescent="0.15">
      <c r="C313" t="s">
        <v>214</v>
      </c>
      <c r="D313">
        <v>20131031</v>
      </c>
      <c r="E313">
        <v>-5.5292000000000001E-2</v>
      </c>
      <c r="F313" s="17">
        <f t="shared" si="17"/>
        <v>68.238260580000002</v>
      </c>
      <c r="G313" s="10">
        <f t="shared" si="18"/>
        <v>0.94470799999999999</v>
      </c>
      <c r="H313" s="11">
        <f t="shared" si="16"/>
        <v>0.40737203783232645</v>
      </c>
      <c r="U313" t="s">
        <v>197</v>
      </c>
      <c r="V313">
        <v>86356</v>
      </c>
      <c r="W313">
        <v>16285</v>
      </c>
      <c r="X313">
        <v>52.71</v>
      </c>
      <c r="Z313">
        <v>1294598</v>
      </c>
      <c r="AA313">
        <v>-5.5292000000000001E-2</v>
      </c>
      <c r="AB313">
        <v>3.9876000000000002E-2</v>
      </c>
      <c r="AC313">
        <v>4.4595999999999997E-2</v>
      </c>
    </row>
    <row r="314" spans="3:29" x14ac:dyDescent="0.15">
      <c r="C314" t="s">
        <v>214</v>
      </c>
      <c r="D314">
        <v>20131129</v>
      </c>
      <c r="E314">
        <v>-4.1548000000000002E-2</v>
      </c>
      <c r="F314" s="17">
        <f t="shared" si="17"/>
        <v>65.40309096</v>
      </c>
      <c r="G314" s="10">
        <f t="shared" si="18"/>
        <v>0.95845199999999997</v>
      </c>
      <c r="H314" s="11">
        <f t="shared" si="16"/>
        <v>0.35729613559539808</v>
      </c>
      <c r="U314" t="s">
        <v>197</v>
      </c>
      <c r="V314">
        <v>86356</v>
      </c>
      <c r="W314">
        <v>16285</v>
      </c>
      <c r="X314">
        <v>50.52</v>
      </c>
      <c r="Z314">
        <v>1294598</v>
      </c>
      <c r="AA314">
        <v>-4.1548000000000002E-2</v>
      </c>
      <c r="AB314">
        <v>2.495E-2</v>
      </c>
      <c r="AC314">
        <v>2.8049000000000001E-2</v>
      </c>
    </row>
    <row r="315" spans="3:29" x14ac:dyDescent="0.15">
      <c r="C315" t="s">
        <v>214</v>
      </c>
      <c r="D315">
        <v>20131231</v>
      </c>
      <c r="E315">
        <v>8.6005999999999999E-2</v>
      </c>
      <c r="F315" s="17">
        <f t="shared" si="17"/>
        <v>70.995310000000003</v>
      </c>
      <c r="G315" s="10">
        <f t="shared" si="18"/>
        <v>1.086006</v>
      </c>
      <c r="H315" s="11">
        <f t="shared" si="16"/>
        <v>0.18812301324834624</v>
      </c>
      <c r="U315" t="s">
        <v>197</v>
      </c>
      <c r="V315">
        <v>86356</v>
      </c>
      <c r="W315">
        <v>16285</v>
      </c>
      <c r="X315">
        <v>54.865000000000002</v>
      </c>
      <c r="Z315">
        <v>1294000</v>
      </c>
      <c r="AA315">
        <v>8.6005999999999999E-2</v>
      </c>
      <c r="AB315">
        <v>2.6120000000000001E-2</v>
      </c>
      <c r="AC315">
        <v>2.3563000000000001E-2</v>
      </c>
    </row>
    <row r="316" spans="3:29" x14ac:dyDescent="0.15">
      <c r="C316" t="s">
        <v>214</v>
      </c>
      <c r="D316">
        <v>20140131</v>
      </c>
      <c r="E316">
        <v>-3.0346999999999999E-2</v>
      </c>
      <c r="F316" s="17">
        <f t="shared" si="17"/>
        <v>68.875646000000003</v>
      </c>
      <c r="G316" s="10">
        <f t="shared" si="18"/>
        <v>0.96965299999999999</v>
      </c>
      <c r="H316" s="11">
        <f t="shared" si="16"/>
        <v>0.10517555072364537</v>
      </c>
      <c r="U316" t="s">
        <v>197</v>
      </c>
      <c r="V316">
        <v>86356</v>
      </c>
      <c r="W316">
        <v>16285</v>
      </c>
      <c r="X316">
        <v>53.2</v>
      </c>
      <c r="Z316">
        <v>1294655</v>
      </c>
      <c r="AA316">
        <v>-3.0346999999999999E-2</v>
      </c>
      <c r="AB316">
        <v>-2.9960000000000001E-2</v>
      </c>
      <c r="AC316">
        <v>-3.5582999999999997E-2</v>
      </c>
    </row>
    <row r="317" spans="3:29" x14ac:dyDescent="0.15">
      <c r="C317" t="s">
        <v>214</v>
      </c>
      <c r="D317">
        <v>20140228</v>
      </c>
      <c r="E317">
        <v>0.104699</v>
      </c>
      <c r="F317" s="17">
        <f t="shared" si="17"/>
        <v>76.086874350000002</v>
      </c>
      <c r="G317" s="10">
        <f t="shared" si="18"/>
        <v>1.1046990000000001</v>
      </c>
      <c r="H317" s="11">
        <f t="shared" si="16"/>
        <v>0.27580861058597628</v>
      </c>
      <c r="U317" t="s">
        <v>197</v>
      </c>
      <c r="V317">
        <v>86356</v>
      </c>
      <c r="W317">
        <v>16285</v>
      </c>
      <c r="X317">
        <v>58.77</v>
      </c>
      <c r="Z317">
        <v>1294655</v>
      </c>
      <c r="AA317">
        <v>0.104699</v>
      </c>
      <c r="AB317">
        <v>4.6158999999999999E-2</v>
      </c>
      <c r="AC317">
        <v>4.3117000000000003E-2</v>
      </c>
    </row>
    <row r="318" spans="3:29" x14ac:dyDescent="0.15">
      <c r="C318" t="s">
        <v>214</v>
      </c>
      <c r="D318">
        <v>20140331</v>
      </c>
      <c r="E318">
        <v>-6.0065E-2</v>
      </c>
      <c r="F318" s="17">
        <f t="shared" si="17"/>
        <v>69.989080000000001</v>
      </c>
      <c r="G318" s="10">
        <f t="shared" si="18"/>
        <v>0.93993499999999996</v>
      </c>
      <c r="H318" s="11">
        <f t="shared" si="16"/>
        <v>0.10822000914089092</v>
      </c>
      <c r="U318" t="s">
        <v>197</v>
      </c>
      <c r="V318">
        <v>86356</v>
      </c>
      <c r="W318">
        <v>16285</v>
      </c>
      <c r="X318">
        <v>55.24</v>
      </c>
      <c r="Z318">
        <v>1267000</v>
      </c>
      <c r="AA318">
        <v>-6.0065E-2</v>
      </c>
      <c r="AB318">
        <v>4.4970000000000001E-3</v>
      </c>
      <c r="AC318">
        <v>6.9319999999999998E-3</v>
      </c>
    </row>
    <row r="319" spans="3:29" x14ac:dyDescent="0.15">
      <c r="C319" t="s">
        <v>214</v>
      </c>
      <c r="D319">
        <v>20140430</v>
      </c>
      <c r="E319">
        <v>-6.1731000000000001E-2</v>
      </c>
      <c r="F319" s="17">
        <f t="shared" si="17"/>
        <v>65.686387690000004</v>
      </c>
      <c r="G319" s="10">
        <f t="shared" si="18"/>
        <v>0.93826900000000002</v>
      </c>
      <c r="H319" s="11">
        <f t="shared" si="16"/>
        <v>-7.0205945513401868E-4</v>
      </c>
      <c r="U319" t="s">
        <v>197</v>
      </c>
      <c r="V319">
        <v>86356</v>
      </c>
      <c r="W319">
        <v>16285</v>
      </c>
      <c r="X319">
        <v>51.83</v>
      </c>
      <c r="Z319">
        <v>1267343</v>
      </c>
      <c r="AA319">
        <v>-6.1731000000000001E-2</v>
      </c>
      <c r="AB319">
        <v>1.6739999999999999E-3</v>
      </c>
      <c r="AC319">
        <v>6.2009999999999999E-3</v>
      </c>
    </row>
    <row r="320" spans="3:29" x14ac:dyDescent="0.15">
      <c r="C320" t="s">
        <v>214</v>
      </c>
      <c r="D320">
        <v>20140530</v>
      </c>
      <c r="E320">
        <v>-2.1222999999999999E-2</v>
      </c>
      <c r="F320" s="17">
        <f t="shared" si="17"/>
        <v>64.292310389999997</v>
      </c>
      <c r="G320" s="10">
        <f t="shared" si="18"/>
        <v>0.97877700000000001</v>
      </c>
      <c r="H320" s="11">
        <f t="shared" si="16"/>
        <v>-6.2292531766781067E-2</v>
      </c>
      <c r="U320" t="s">
        <v>197</v>
      </c>
      <c r="V320">
        <v>86356</v>
      </c>
      <c r="W320">
        <v>16285</v>
      </c>
      <c r="X320">
        <v>50.73</v>
      </c>
      <c r="Z320">
        <v>1267343</v>
      </c>
      <c r="AA320">
        <v>-2.1222999999999999E-2</v>
      </c>
      <c r="AB320">
        <v>2.0216000000000001E-2</v>
      </c>
      <c r="AC320">
        <v>2.103E-2</v>
      </c>
    </row>
    <row r="321" spans="3:29" x14ac:dyDescent="0.15">
      <c r="C321" t="s">
        <v>214</v>
      </c>
      <c r="D321">
        <v>20140630</v>
      </c>
      <c r="E321">
        <v>-1.3207E-2</v>
      </c>
      <c r="F321" s="17">
        <f t="shared" si="17"/>
        <v>62.124459999999999</v>
      </c>
      <c r="G321" s="10">
        <f t="shared" si="18"/>
        <v>0.98679300000000003</v>
      </c>
      <c r="H321" s="11">
        <f t="shared" si="16"/>
        <v>-3.2095825971710568E-2</v>
      </c>
      <c r="U321" t="s">
        <v>197</v>
      </c>
      <c r="V321">
        <v>86356</v>
      </c>
      <c r="W321">
        <v>16285</v>
      </c>
      <c r="X321">
        <v>50.06</v>
      </c>
      <c r="Z321">
        <v>1241000</v>
      </c>
      <c r="AA321">
        <v>-1.3207E-2</v>
      </c>
      <c r="AB321">
        <v>2.7944E-2</v>
      </c>
      <c r="AC321">
        <v>1.9057999999999999E-2</v>
      </c>
    </row>
    <row r="322" spans="3:29" x14ac:dyDescent="0.15">
      <c r="C322" t="s">
        <v>214</v>
      </c>
      <c r="D322">
        <v>20140731</v>
      </c>
      <c r="E322">
        <v>5.5334000000000001E-2</v>
      </c>
      <c r="F322" s="17">
        <f t="shared" si="17"/>
        <v>65.573282789999993</v>
      </c>
      <c r="G322" s="10">
        <f t="shared" si="18"/>
        <v>1.055334</v>
      </c>
      <c r="H322" s="11">
        <f t="shared" si="16"/>
        <v>2.2054975479749217E-2</v>
      </c>
      <c r="U322" t="s">
        <v>197</v>
      </c>
      <c r="V322">
        <v>86356</v>
      </c>
      <c r="W322">
        <v>16285</v>
      </c>
      <c r="X322">
        <v>52.83</v>
      </c>
      <c r="Z322">
        <v>1241213</v>
      </c>
      <c r="AA322">
        <v>5.5334000000000001E-2</v>
      </c>
      <c r="AB322">
        <v>-2.0524000000000001E-2</v>
      </c>
      <c r="AC322">
        <v>-1.508E-2</v>
      </c>
    </row>
    <row r="323" spans="3:29" x14ac:dyDescent="0.15">
      <c r="C323" t="s">
        <v>214</v>
      </c>
      <c r="D323">
        <v>20140829</v>
      </c>
      <c r="E323">
        <v>5.0539000000000001E-2</v>
      </c>
      <c r="F323" s="17">
        <f t="shared" si="17"/>
        <v>68.887321499999999</v>
      </c>
      <c r="G323" s="10">
        <f t="shared" si="18"/>
        <v>1.0505390000000001</v>
      </c>
      <c r="H323" s="11">
        <f t="shared" si="16"/>
        <v>0.11022157918164655</v>
      </c>
      <c r="U323" t="s">
        <v>197</v>
      </c>
      <c r="V323">
        <v>86356</v>
      </c>
      <c r="W323">
        <v>16285</v>
      </c>
      <c r="X323">
        <v>55.5</v>
      </c>
      <c r="Z323">
        <v>1241213</v>
      </c>
      <c r="AA323">
        <v>5.0539000000000001E-2</v>
      </c>
      <c r="AB323">
        <v>4.0185999999999999E-2</v>
      </c>
      <c r="AC323">
        <v>3.7655000000000001E-2</v>
      </c>
    </row>
    <row r="324" spans="3:29" x14ac:dyDescent="0.15">
      <c r="C324" t="s">
        <v>214</v>
      </c>
      <c r="D324">
        <v>20140930</v>
      </c>
      <c r="E324">
        <v>2.036E-2</v>
      </c>
      <c r="F324" s="17">
        <f t="shared" si="17"/>
        <v>70.334460000000007</v>
      </c>
      <c r="G324" s="10">
        <f t="shared" si="18"/>
        <v>1.0203599999999999</v>
      </c>
      <c r="H324" s="11">
        <f t="shared" si="16"/>
        <v>1.4964919219283779E-2</v>
      </c>
      <c r="U324" t="s">
        <v>197</v>
      </c>
      <c r="V324">
        <v>86356</v>
      </c>
      <c r="W324">
        <v>16285</v>
      </c>
      <c r="X324">
        <v>56.63</v>
      </c>
      <c r="Z324">
        <v>1242000</v>
      </c>
      <c r="AA324">
        <v>2.036E-2</v>
      </c>
      <c r="AB324">
        <v>-2.5118999999999999E-2</v>
      </c>
      <c r="AC324">
        <v>-1.5514E-2</v>
      </c>
    </row>
    <row r="325" spans="3:29" x14ac:dyDescent="0.15">
      <c r="C325" t="s">
        <v>214</v>
      </c>
      <c r="D325">
        <v>20141031</v>
      </c>
      <c r="E325">
        <v>-7.2929999999999995E-2</v>
      </c>
      <c r="F325" s="17">
        <f t="shared" si="17"/>
        <v>65.224267499999996</v>
      </c>
      <c r="G325" s="10">
        <f t="shared" si="18"/>
        <v>0.92707000000000006</v>
      </c>
      <c r="H325" s="11">
        <f t="shared" si="16"/>
        <v>-3.9847998951834107E-3</v>
      </c>
      <c r="U325" t="s">
        <v>197</v>
      </c>
      <c r="V325">
        <v>86356</v>
      </c>
      <c r="W325">
        <v>16285</v>
      </c>
      <c r="X325">
        <v>52.5</v>
      </c>
      <c r="Z325">
        <v>1242367</v>
      </c>
      <c r="AA325">
        <v>-7.2929999999999995E-2</v>
      </c>
      <c r="AB325">
        <v>2.1187999999999999E-2</v>
      </c>
      <c r="AC325">
        <v>2.3200999999999999E-2</v>
      </c>
    </row>
    <row r="326" spans="3:29" x14ac:dyDescent="0.15">
      <c r="C326" t="s">
        <v>214</v>
      </c>
      <c r="D326">
        <v>20141128</v>
      </c>
      <c r="E326">
        <v>4.5332999999999998E-2</v>
      </c>
      <c r="F326" s="17">
        <f t="shared" si="17"/>
        <v>68.181100960000009</v>
      </c>
      <c r="G326" s="10">
        <f t="shared" si="18"/>
        <v>1.0453330000000001</v>
      </c>
      <c r="H326" s="11">
        <f t="shared" si="16"/>
        <v>8.6301199404005935E-2</v>
      </c>
      <c r="U326" t="s">
        <v>197</v>
      </c>
      <c r="V326">
        <v>86356</v>
      </c>
      <c r="W326">
        <v>16285</v>
      </c>
      <c r="X326">
        <v>54.88</v>
      </c>
      <c r="Z326">
        <v>1242367</v>
      </c>
      <c r="AA326">
        <v>4.5332999999999998E-2</v>
      </c>
      <c r="AB326">
        <v>2.1149000000000001E-2</v>
      </c>
      <c r="AC326">
        <v>2.4534E-2</v>
      </c>
    </row>
    <row r="327" spans="3:29" x14ac:dyDescent="0.15">
      <c r="C327" t="s">
        <v>214</v>
      </c>
      <c r="D327">
        <v>20141231</v>
      </c>
      <c r="E327">
        <v>2.2595000000000001E-2</v>
      </c>
      <c r="F327" s="17">
        <f t="shared" si="17"/>
        <v>68.690880000000007</v>
      </c>
      <c r="G327" s="10">
        <f t="shared" si="18"/>
        <v>1.0225949999999999</v>
      </c>
      <c r="H327" s="11">
        <f t="shared" si="16"/>
        <v>2.2872962952819487E-2</v>
      </c>
      <c r="U327" t="s">
        <v>197</v>
      </c>
      <c r="V327">
        <v>86356</v>
      </c>
      <c r="W327">
        <v>16285</v>
      </c>
      <c r="X327">
        <v>56.12</v>
      </c>
      <c r="Z327">
        <v>1224000</v>
      </c>
      <c r="AA327">
        <v>2.2595000000000001E-2</v>
      </c>
      <c r="AB327">
        <v>-3.62E-3</v>
      </c>
      <c r="AC327">
        <v>-4.189E-3</v>
      </c>
    </row>
    <row r="328" spans="3:29" x14ac:dyDescent="0.15">
      <c r="C328" t="s">
        <v>214</v>
      </c>
      <c r="D328">
        <v>20150130</v>
      </c>
      <c r="E328">
        <v>-5.5594999999999999E-2</v>
      </c>
      <c r="F328" s="17">
        <f t="shared" si="17"/>
        <v>64.872</v>
      </c>
      <c r="G328" s="10">
        <f t="shared" si="18"/>
        <v>0.94440500000000005</v>
      </c>
      <c r="H328" s="11">
        <f t="shared" si="16"/>
        <v>-3.760788057730502E-3</v>
      </c>
      <c r="U328" t="s">
        <v>197</v>
      </c>
      <c r="V328">
        <v>86356</v>
      </c>
      <c r="W328">
        <v>16285</v>
      </c>
      <c r="X328">
        <v>53</v>
      </c>
      <c r="Z328">
        <v>1224000</v>
      </c>
      <c r="AA328">
        <v>-5.5594999999999999E-2</v>
      </c>
      <c r="AB328">
        <v>-2.7158000000000002E-2</v>
      </c>
      <c r="AC328">
        <v>-3.1040999999999999E-2</v>
      </c>
    </row>
    <row r="329" spans="3:29" x14ac:dyDescent="0.15">
      <c r="C329" t="s">
        <v>214</v>
      </c>
      <c r="D329">
        <v>20150227</v>
      </c>
      <c r="E329">
        <v>9.2642000000000002E-2</v>
      </c>
      <c r="F329" s="17">
        <f t="shared" si="17"/>
        <v>70.073821769999995</v>
      </c>
      <c r="G329" s="10">
        <f t="shared" si="18"/>
        <v>1.0926420000000001</v>
      </c>
      <c r="H329" s="11">
        <f t="shared" si="16"/>
        <v>-1.4634026992849991E-2</v>
      </c>
      <c r="U329" t="s">
        <v>197</v>
      </c>
      <c r="V329">
        <v>86356</v>
      </c>
      <c r="W329">
        <v>16285</v>
      </c>
      <c r="X329">
        <v>57.91</v>
      </c>
      <c r="Z329">
        <v>1210047</v>
      </c>
      <c r="AA329">
        <v>9.2642000000000002E-2</v>
      </c>
      <c r="AB329">
        <v>5.5957E-2</v>
      </c>
      <c r="AC329">
        <v>5.4892999999999997E-2</v>
      </c>
    </row>
    <row r="330" spans="3:29" x14ac:dyDescent="0.15">
      <c r="C330" t="s">
        <v>214</v>
      </c>
      <c r="D330">
        <v>20150331</v>
      </c>
      <c r="E330">
        <v>-3.9719999999999998E-3</v>
      </c>
      <c r="F330" s="17">
        <f t="shared" si="17"/>
        <v>69.7928</v>
      </c>
      <c r="G330" s="10">
        <f t="shared" si="18"/>
        <v>0.99602800000000002</v>
      </c>
      <c r="H330" s="11">
        <f t="shared" si="16"/>
        <v>4.4170181302287448E-2</v>
      </c>
      <c r="U330" t="s">
        <v>197</v>
      </c>
      <c r="V330">
        <v>86356</v>
      </c>
      <c r="W330">
        <v>16285</v>
      </c>
      <c r="X330">
        <v>57.68</v>
      </c>
      <c r="Z330">
        <v>1210000</v>
      </c>
      <c r="AA330">
        <v>-3.9719999999999998E-3</v>
      </c>
      <c r="AB330">
        <v>-1.0441000000000001E-2</v>
      </c>
      <c r="AC330">
        <v>-1.7395999999999998E-2</v>
      </c>
    </row>
    <row r="331" spans="3:29" x14ac:dyDescent="0.15">
      <c r="C331" t="s">
        <v>214</v>
      </c>
      <c r="D331">
        <v>20150430</v>
      </c>
      <c r="E331">
        <v>1.0055E-2</v>
      </c>
      <c r="F331" s="17">
        <f t="shared" si="17"/>
        <v>70.775529719999994</v>
      </c>
      <c r="G331" s="10">
        <f t="shared" si="18"/>
        <v>1.0100549999999999</v>
      </c>
      <c r="H331" s="11">
        <f t="shared" si="16"/>
        <v>0.124058572195481</v>
      </c>
      <c r="U331" t="s">
        <v>197</v>
      </c>
      <c r="V331">
        <v>86356</v>
      </c>
      <c r="W331">
        <v>16285</v>
      </c>
      <c r="X331">
        <v>58.26</v>
      </c>
      <c r="Z331">
        <v>1214822</v>
      </c>
      <c r="AA331">
        <v>1.0055E-2</v>
      </c>
      <c r="AB331">
        <v>8.7049999999999992E-3</v>
      </c>
      <c r="AC331">
        <v>8.5210000000000008E-3</v>
      </c>
    </row>
    <row r="332" spans="3:29" x14ac:dyDescent="0.15">
      <c r="C332" t="s">
        <v>214</v>
      </c>
      <c r="D332">
        <v>20150529</v>
      </c>
      <c r="E332">
        <v>5.321E-2</v>
      </c>
      <c r="F332" s="17">
        <f t="shared" si="17"/>
        <v>74.541477920000005</v>
      </c>
      <c r="G332" s="10">
        <f t="shared" si="18"/>
        <v>1.05321</v>
      </c>
      <c r="H332" s="11">
        <f t="shared" si="16"/>
        <v>0.20953979182388061</v>
      </c>
      <c r="U332" t="s">
        <v>197</v>
      </c>
      <c r="V332">
        <v>86356</v>
      </c>
      <c r="W332">
        <v>16285</v>
      </c>
      <c r="X332">
        <v>61.36</v>
      </c>
      <c r="Z332">
        <v>1214822</v>
      </c>
      <c r="AA332">
        <v>5.321E-2</v>
      </c>
      <c r="AB332">
        <v>1.0331E-2</v>
      </c>
      <c r="AC332">
        <v>1.0491E-2</v>
      </c>
    </row>
    <row r="333" spans="3:29" x14ac:dyDescent="0.15">
      <c r="C333" t="s">
        <v>214</v>
      </c>
      <c r="D333">
        <v>20150630</v>
      </c>
      <c r="E333">
        <v>-1.8252999999999998E-2</v>
      </c>
      <c r="F333" s="17">
        <f t="shared" si="17"/>
        <v>73.372320000000002</v>
      </c>
      <c r="G333" s="10">
        <f t="shared" si="18"/>
        <v>0.98174700000000004</v>
      </c>
      <c r="H333" s="11">
        <f t="shared" si="16"/>
        <v>0.20335476843037914</v>
      </c>
      <c r="U333" t="s">
        <v>197</v>
      </c>
      <c r="V333">
        <v>86356</v>
      </c>
      <c r="W333">
        <v>16285</v>
      </c>
      <c r="X333">
        <v>60.24</v>
      </c>
      <c r="Z333">
        <v>1218000</v>
      </c>
      <c r="AA333">
        <v>-1.8252999999999998E-2</v>
      </c>
      <c r="AB333">
        <v>-1.9255000000000001E-2</v>
      </c>
      <c r="AC333">
        <v>-2.1011999999999999E-2</v>
      </c>
    </row>
    <row r="334" spans="3:29" x14ac:dyDescent="0.15">
      <c r="C334" t="s">
        <v>214</v>
      </c>
      <c r="D334">
        <v>20150731</v>
      </c>
      <c r="E334">
        <v>0.12803100000000001</v>
      </c>
      <c r="F334" s="17">
        <f t="shared" si="17"/>
        <v>34.256571360000002</v>
      </c>
      <c r="G334" s="10">
        <f t="shared" si="18"/>
        <v>1.128031</v>
      </c>
      <c r="H334" s="11">
        <f t="shared" si="16"/>
        <v>0.28624822358351842</v>
      </c>
      <c r="U334" t="s">
        <v>197</v>
      </c>
      <c r="V334">
        <v>86356</v>
      </c>
      <c r="W334">
        <v>16285</v>
      </c>
      <c r="X334">
        <v>28.12</v>
      </c>
      <c r="Z334">
        <v>1218228</v>
      </c>
      <c r="AA334">
        <v>0.12803100000000001</v>
      </c>
      <c r="AB334">
        <v>1.2111E-2</v>
      </c>
      <c r="AC334">
        <v>1.9741999999999999E-2</v>
      </c>
    </row>
    <row r="335" spans="3:29" x14ac:dyDescent="0.15">
      <c r="C335" t="s">
        <v>214</v>
      </c>
      <c r="D335">
        <v>20150831</v>
      </c>
      <c r="E335">
        <v>-3.5917999999999999E-2</v>
      </c>
      <c r="F335" s="17">
        <f t="shared" si="17"/>
        <v>33.026161080000001</v>
      </c>
      <c r="G335" s="10">
        <f t="shared" si="18"/>
        <v>0.96408199999999999</v>
      </c>
      <c r="H335" s="11">
        <f t="shared" si="16"/>
        <v>0.18039288392800801</v>
      </c>
      <c r="U335" t="s">
        <v>197</v>
      </c>
      <c r="V335">
        <v>86356</v>
      </c>
      <c r="W335">
        <v>16285</v>
      </c>
      <c r="X335">
        <v>27.11</v>
      </c>
      <c r="Z335">
        <v>1218228</v>
      </c>
      <c r="AA335">
        <v>-3.5917999999999999E-2</v>
      </c>
      <c r="AB335">
        <v>-5.9998000000000003E-2</v>
      </c>
      <c r="AC335">
        <v>-6.2580999999999998E-2</v>
      </c>
    </row>
    <row r="336" spans="3:29" x14ac:dyDescent="0.15">
      <c r="C336" t="s">
        <v>214</v>
      </c>
      <c r="D336">
        <v>20150930</v>
      </c>
      <c r="E336">
        <v>-9.8488000000000006E-2</v>
      </c>
      <c r="F336" s="17">
        <f t="shared" si="17"/>
        <v>29.401319999999998</v>
      </c>
      <c r="G336" s="10">
        <f t="shared" si="18"/>
        <v>0.90151199999999998</v>
      </c>
      <c r="H336" s="11">
        <f t="shared" ref="H336:H399" si="19">PRODUCT(G325:G336)-1</f>
        <v>4.2904807691115376E-2</v>
      </c>
      <c r="U336" t="s">
        <v>197</v>
      </c>
      <c r="V336">
        <v>86356</v>
      </c>
      <c r="W336">
        <v>16285</v>
      </c>
      <c r="X336">
        <v>24.44</v>
      </c>
      <c r="Z336">
        <v>1203000</v>
      </c>
      <c r="AA336">
        <v>-9.8488000000000006E-2</v>
      </c>
      <c r="AB336">
        <v>-3.3731999999999998E-2</v>
      </c>
      <c r="AC336">
        <v>-2.6443000000000001E-2</v>
      </c>
    </row>
    <row r="337" spans="3:29" x14ac:dyDescent="0.15">
      <c r="C337" t="s">
        <v>214</v>
      </c>
      <c r="D337">
        <v>20151030</v>
      </c>
      <c r="E337">
        <v>0.141571</v>
      </c>
      <c r="F337" s="17">
        <f t="shared" ref="F337:F400" si="20">ABS(X337)*Z337/1000000</f>
        <v>33.498246599999995</v>
      </c>
      <c r="G337" s="10">
        <f t="shared" ref="G337:G400" si="21">1+E337</f>
        <v>1.1415709999999999</v>
      </c>
      <c r="H337" s="11">
        <f t="shared" si="19"/>
        <v>0.28420710865496068</v>
      </c>
      <c r="U337" t="s">
        <v>197</v>
      </c>
      <c r="V337">
        <v>86356</v>
      </c>
      <c r="W337">
        <v>16285</v>
      </c>
      <c r="X337">
        <v>27.9</v>
      </c>
      <c r="Z337">
        <v>1200654</v>
      </c>
      <c r="AA337">
        <v>0.141571</v>
      </c>
      <c r="AB337">
        <v>7.3953000000000005E-2</v>
      </c>
      <c r="AC337">
        <v>8.2983000000000001E-2</v>
      </c>
    </row>
    <row r="338" spans="3:29" x14ac:dyDescent="0.15">
      <c r="C338" t="s">
        <v>214</v>
      </c>
      <c r="D338">
        <v>20151130</v>
      </c>
      <c r="E338">
        <v>6.0573000000000002E-2</v>
      </c>
      <c r="F338" s="17">
        <f t="shared" si="20"/>
        <v>35.527351859999996</v>
      </c>
      <c r="G338" s="10">
        <f t="shared" si="21"/>
        <v>1.060573</v>
      </c>
      <c r="H338" s="11">
        <f t="shared" si="19"/>
        <v>0.30292967489548017</v>
      </c>
      <c r="U338" t="s">
        <v>197</v>
      </c>
      <c r="V338">
        <v>86356</v>
      </c>
      <c r="W338">
        <v>16285</v>
      </c>
      <c r="X338">
        <v>29.59</v>
      </c>
      <c r="Z338">
        <v>1200654</v>
      </c>
      <c r="AA338">
        <v>6.0573000000000002E-2</v>
      </c>
      <c r="AB338">
        <v>2.4429999999999999E-3</v>
      </c>
      <c r="AC338">
        <v>5.0500000000000002E-4</v>
      </c>
    </row>
    <row r="339" spans="3:29" x14ac:dyDescent="0.15">
      <c r="C339" t="s">
        <v>214</v>
      </c>
      <c r="D339">
        <v>20151231</v>
      </c>
      <c r="E339">
        <v>-7.1307999999999996E-2</v>
      </c>
      <c r="F339" s="17">
        <f t="shared" si="20"/>
        <v>32.536320000000003</v>
      </c>
      <c r="G339" s="10">
        <f t="shared" si="21"/>
        <v>0.92869199999999996</v>
      </c>
      <c r="H339" s="11">
        <f t="shared" si="19"/>
        <v>0.18328406225146199</v>
      </c>
      <c r="U339" t="s">
        <v>197</v>
      </c>
      <c r="V339">
        <v>86356</v>
      </c>
      <c r="W339">
        <v>16285</v>
      </c>
      <c r="X339">
        <v>27.48</v>
      </c>
      <c r="Z339">
        <v>1184000</v>
      </c>
      <c r="AA339">
        <v>-7.1307999999999996E-2</v>
      </c>
      <c r="AB339">
        <v>-2.2269000000000001E-2</v>
      </c>
      <c r="AC339">
        <v>-1.753E-2</v>
      </c>
    </row>
    <row r="340" spans="3:29" x14ac:dyDescent="0.15">
      <c r="C340" t="s">
        <v>214</v>
      </c>
      <c r="D340">
        <v>20160129</v>
      </c>
      <c r="E340">
        <v>-0.146288</v>
      </c>
      <c r="F340" s="17">
        <f t="shared" si="20"/>
        <v>27.652419300000002</v>
      </c>
      <c r="G340" s="10">
        <f t="shared" si="21"/>
        <v>0.85371200000000003</v>
      </c>
      <c r="H340" s="11">
        <f t="shared" si="19"/>
        <v>6.9651053682286745E-2</v>
      </c>
      <c r="U340" t="s">
        <v>197</v>
      </c>
      <c r="V340">
        <v>86356</v>
      </c>
      <c r="W340">
        <v>16285</v>
      </c>
      <c r="X340">
        <v>23.46</v>
      </c>
      <c r="Z340">
        <v>1178705</v>
      </c>
      <c r="AA340">
        <v>-0.146288</v>
      </c>
      <c r="AB340">
        <v>-5.7030999999999998E-2</v>
      </c>
      <c r="AC340">
        <v>-5.0735000000000002E-2</v>
      </c>
    </row>
    <row r="341" spans="3:29" x14ac:dyDescent="0.15">
      <c r="C341" t="s">
        <v>214</v>
      </c>
      <c r="D341">
        <v>20160229</v>
      </c>
      <c r="E341">
        <v>1.4493000000000001E-2</v>
      </c>
      <c r="F341" s="17">
        <f t="shared" si="20"/>
        <v>28.053179</v>
      </c>
      <c r="G341" s="10">
        <f t="shared" si="21"/>
        <v>1.0144930000000001</v>
      </c>
      <c r="H341" s="11">
        <f t="shared" si="19"/>
        <v>-6.8535655747222757E-3</v>
      </c>
      <c r="U341" t="s">
        <v>197</v>
      </c>
      <c r="V341">
        <v>86356</v>
      </c>
      <c r="W341">
        <v>16285</v>
      </c>
      <c r="X341">
        <v>23.8</v>
      </c>
      <c r="Z341">
        <v>1178705</v>
      </c>
      <c r="AA341">
        <v>1.4493000000000001E-2</v>
      </c>
      <c r="AB341">
        <v>6.9200000000000002E-4</v>
      </c>
      <c r="AC341">
        <v>-4.1279999999999997E-3</v>
      </c>
    </row>
    <row r="342" spans="3:29" x14ac:dyDescent="0.15">
      <c r="C342" t="s">
        <v>214</v>
      </c>
      <c r="D342">
        <v>20160331</v>
      </c>
      <c r="E342">
        <v>2.5209999999999998E-3</v>
      </c>
      <c r="F342" s="17">
        <f t="shared" si="20"/>
        <v>27.271979999999999</v>
      </c>
      <c r="G342" s="10">
        <f t="shared" si="21"/>
        <v>1.002521</v>
      </c>
      <c r="H342" s="11">
        <f t="shared" si="19"/>
        <v>-3.7935019250123769E-4</v>
      </c>
      <c r="U342" t="s">
        <v>197</v>
      </c>
      <c r="V342">
        <v>86356</v>
      </c>
      <c r="W342">
        <v>16285</v>
      </c>
      <c r="X342">
        <v>23.86</v>
      </c>
      <c r="Z342">
        <v>1143000</v>
      </c>
      <c r="AA342">
        <v>2.5209999999999998E-3</v>
      </c>
      <c r="AB342">
        <v>7.0455000000000004E-2</v>
      </c>
      <c r="AC342">
        <v>6.5990999999999994E-2</v>
      </c>
    </row>
    <row r="343" spans="3:29" x14ac:dyDescent="0.15">
      <c r="C343" t="s">
        <v>214</v>
      </c>
      <c r="D343">
        <v>20160429</v>
      </c>
      <c r="E343">
        <v>2.3889000000000001E-2</v>
      </c>
      <c r="F343" s="17">
        <f t="shared" si="20"/>
        <v>28.067724719999998</v>
      </c>
      <c r="G343" s="10">
        <f t="shared" si="21"/>
        <v>1.023889</v>
      </c>
      <c r="H343" s="11">
        <f t="shared" si="19"/>
        <v>1.331173798530827E-2</v>
      </c>
      <c r="U343" t="s">
        <v>197</v>
      </c>
      <c r="V343">
        <v>86356</v>
      </c>
      <c r="W343">
        <v>16285</v>
      </c>
      <c r="X343">
        <v>24.43</v>
      </c>
      <c r="Z343">
        <v>1148904</v>
      </c>
      <c r="AA343">
        <v>2.3889000000000001E-2</v>
      </c>
      <c r="AB343">
        <v>1.1806000000000001E-2</v>
      </c>
      <c r="AC343">
        <v>2.699E-3</v>
      </c>
    </row>
    <row r="344" spans="3:29" x14ac:dyDescent="0.15">
      <c r="C344" t="s">
        <v>214</v>
      </c>
      <c r="D344">
        <v>20160531</v>
      </c>
      <c r="E344">
        <v>1.2279999999999999E-3</v>
      </c>
      <c r="F344" s="17">
        <f t="shared" si="20"/>
        <v>28.10219184</v>
      </c>
      <c r="G344" s="10">
        <f t="shared" si="21"/>
        <v>1.001228</v>
      </c>
      <c r="H344" s="11">
        <f t="shared" si="19"/>
        <v>-3.6701052212232854E-2</v>
      </c>
      <c r="U344" t="s">
        <v>197</v>
      </c>
      <c r="V344">
        <v>86356</v>
      </c>
      <c r="W344">
        <v>16285</v>
      </c>
      <c r="X344">
        <v>24.46</v>
      </c>
      <c r="Z344">
        <v>1148904</v>
      </c>
      <c r="AA344">
        <v>1.2279999999999999E-3</v>
      </c>
      <c r="AB344">
        <v>1.4300999999999999E-2</v>
      </c>
      <c r="AC344">
        <v>1.5329000000000001E-2</v>
      </c>
    </row>
    <row r="345" spans="3:29" x14ac:dyDescent="0.15">
      <c r="C345" t="s">
        <v>214</v>
      </c>
      <c r="D345">
        <v>20160630</v>
      </c>
      <c r="E345">
        <v>-4.2927E-2</v>
      </c>
      <c r="F345" s="17">
        <f t="shared" si="20"/>
        <v>26.500119999999999</v>
      </c>
      <c r="G345" s="10">
        <f t="shared" si="21"/>
        <v>0.95707299999999995</v>
      </c>
      <c r="H345" s="11">
        <f t="shared" si="19"/>
        <v>-6.0911401963966827E-2</v>
      </c>
      <c r="U345" t="s">
        <v>197</v>
      </c>
      <c r="V345">
        <v>86356</v>
      </c>
      <c r="W345">
        <v>16285</v>
      </c>
      <c r="X345">
        <v>23.41</v>
      </c>
      <c r="Z345">
        <v>1132000</v>
      </c>
      <c r="AA345">
        <v>-4.2927E-2</v>
      </c>
      <c r="AB345">
        <v>3.1280000000000001E-3</v>
      </c>
      <c r="AC345">
        <v>9.0600000000000001E-4</v>
      </c>
    </row>
    <row r="346" spans="3:29" x14ac:dyDescent="0.15">
      <c r="C346" t="s">
        <v>214</v>
      </c>
      <c r="D346">
        <v>20160729</v>
      </c>
      <c r="E346">
        <v>0.33105499999999999</v>
      </c>
      <c r="F346" s="17">
        <f t="shared" si="20"/>
        <v>35.18023204</v>
      </c>
      <c r="G346" s="10">
        <f t="shared" si="21"/>
        <v>1.3310550000000001</v>
      </c>
      <c r="H346" s="11">
        <f t="shared" si="19"/>
        <v>0.10810658027913478</v>
      </c>
      <c r="U346" t="s">
        <v>197</v>
      </c>
      <c r="V346">
        <v>86356</v>
      </c>
      <c r="W346">
        <v>16285</v>
      </c>
      <c r="X346">
        <v>31.16</v>
      </c>
      <c r="Z346">
        <v>1129019</v>
      </c>
      <c r="AA346">
        <v>0.33105499999999999</v>
      </c>
      <c r="AB346">
        <v>3.8740999999999998E-2</v>
      </c>
      <c r="AC346">
        <v>3.5610000000000003E-2</v>
      </c>
    </row>
    <row r="347" spans="3:29" x14ac:dyDescent="0.15">
      <c r="C347" t="s">
        <v>214</v>
      </c>
      <c r="D347">
        <v>20160831</v>
      </c>
      <c r="E347">
        <v>3.2092000000000002E-2</v>
      </c>
      <c r="F347" s="17">
        <f t="shared" si="20"/>
        <v>36.309251039999999</v>
      </c>
      <c r="G347" s="10">
        <f t="shared" si="21"/>
        <v>1.032092</v>
      </c>
      <c r="H347" s="11">
        <f t="shared" si="19"/>
        <v>0.18627662030143988</v>
      </c>
      <c r="U347" t="s">
        <v>197</v>
      </c>
      <c r="V347">
        <v>86356</v>
      </c>
      <c r="W347">
        <v>16285</v>
      </c>
      <c r="X347">
        <v>32.159999999999997</v>
      </c>
      <c r="Z347">
        <v>1129019</v>
      </c>
      <c r="AA347">
        <v>3.2092000000000002E-2</v>
      </c>
      <c r="AB347">
        <v>2.7829999999999999E-3</v>
      </c>
      <c r="AC347">
        <v>-1.219E-3</v>
      </c>
    </row>
    <row r="348" spans="3:29" x14ac:dyDescent="0.15">
      <c r="C348" t="s">
        <v>214</v>
      </c>
      <c r="D348">
        <v>20160930</v>
      </c>
      <c r="E348">
        <v>2.3009999999999999E-2</v>
      </c>
      <c r="F348" s="17">
        <f t="shared" si="20"/>
        <v>36.749299999999998</v>
      </c>
      <c r="G348" s="10">
        <f t="shared" si="21"/>
        <v>1.02301</v>
      </c>
      <c r="H348" s="11">
        <f t="shared" si="19"/>
        <v>0.34615273599749719</v>
      </c>
      <c r="U348" t="s">
        <v>197</v>
      </c>
      <c r="V348">
        <v>86356</v>
      </c>
      <c r="W348">
        <v>16285</v>
      </c>
      <c r="X348">
        <v>32.9</v>
      </c>
      <c r="Z348">
        <v>1117000</v>
      </c>
      <c r="AA348">
        <v>2.3009999999999999E-2</v>
      </c>
      <c r="AB348">
        <v>3.0140000000000002E-3</v>
      </c>
      <c r="AC348">
        <v>-1.2340000000000001E-3</v>
      </c>
    </row>
    <row r="349" spans="3:29" x14ac:dyDescent="0.15">
      <c r="C349" t="s">
        <v>214</v>
      </c>
      <c r="D349">
        <v>20161031</v>
      </c>
      <c r="E349">
        <v>-0.133435</v>
      </c>
      <c r="F349" s="17">
        <f t="shared" si="20"/>
        <v>31.872070260000001</v>
      </c>
      <c r="G349" s="10">
        <f t="shared" si="21"/>
        <v>0.86656500000000003</v>
      </c>
      <c r="H349" s="11">
        <f t="shared" si="19"/>
        <v>2.1862718718039797E-2</v>
      </c>
      <c r="U349" t="s">
        <v>197</v>
      </c>
      <c r="V349">
        <v>86356</v>
      </c>
      <c r="W349">
        <v>16285</v>
      </c>
      <c r="X349">
        <v>28.51</v>
      </c>
      <c r="Z349">
        <v>1117926</v>
      </c>
      <c r="AA349">
        <v>-0.133435</v>
      </c>
      <c r="AB349">
        <v>-2.1582E-2</v>
      </c>
      <c r="AC349">
        <v>-1.9425999999999999E-2</v>
      </c>
    </row>
    <row r="350" spans="3:29" x14ac:dyDescent="0.15">
      <c r="C350" t="s">
        <v>214</v>
      </c>
      <c r="D350">
        <v>20161130</v>
      </c>
      <c r="E350">
        <v>-2.4552999999999998E-2</v>
      </c>
      <c r="F350" s="17">
        <f t="shared" si="20"/>
        <v>31.08952206</v>
      </c>
      <c r="G350" s="10">
        <f t="shared" si="21"/>
        <v>0.97544699999999995</v>
      </c>
      <c r="H350" s="11">
        <f t="shared" si="19"/>
        <v>-6.0156233106673729E-2</v>
      </c>
      <c r="U350" t="s">
        <v>197</v>
      </c>
      <c r="V350">
        <v>86356</v>
      </c>
      <c r="W350">
        <v>16285</v>
      </c>
      <c r="X350">
        <v>27.81</v>
      </c>
      <c r="Z350">
        <v>1117926</v>
      </c>
      <c r="AA350">
        <v>-2.4552999999999998E-2</v>
      </c>
      <c r="AB350">
        <v>4.0420999999999999E-2</v>
      </c>
      <c r="AC350">
        <v>3.4174000000000003E-2</v>
      </c>
    </row>
    <row r="351" spans="3:29" x14ac:dyDescent="0.15">
      <c r="C351" t="s">
        <v>214</v>
      </c>
      <c r="D351">
        <v>20161230</v>
      </c>
      <c r="E351">
        <v>6.7601999999999995E-2</v>
      </c>
      <c r="F351" s="17">
        <f t="shared" si="20"/>
        <v>32.273029999999999</v>
      </c>
      <c r="G351" s="10">
        <f t="shared" si="21"/>
        <v>1.0676019999999999</v>
      </c>
      <c r="H351" s="11">
        <f t="shared" si="19"/>
        <v>8.0421803162780137E-2</v>
      </c>
      <c r="U351" t="s">
        <v>197</v>
      </c>
      <c r="V351">
        <v>86356</v>
      </c>
      <c r="W351">
        <v>16285</v>
      </c>
      <c r="X351">
        <v>29.69</v>
      </c>
      <c r="Z351">
        <v>1087000</v>
      </c>
      <c r="AA351">
        <v>6.7601999999999995E-2</v>
      </c>
      <c r="AB351">
        <v>1.8776999999999999E-2</v>
      </c>
      <c r="AC351">
        <v>1.8200999999999998E-2</v>
      </c>
    </row>
    <row r="352" spans="3:29" x14ac:dyDescent="0.15">
      <c r="C352" t="s">
        <v>214</v>
      </c>
      <c r="D352">
        <v>20170131</v>
      </c>
      <c r="E352">
        <v>7.2078000000000003E-2</v>
      </c>
      <c r="F352" s="17">
        <f t="shared" si="20"/>
        <v>34.600578689999999</v>
      </c>
      <c r="G352" s="10">
        <f t="shared" si="21"/>
        <v>1.0720780000000001</v>
      </c>
      <c r="H352" s="11">
        <f t="shared" si="19"/>
        <v>0.35677657792223538</v>
      </c>
      <c r="U352" t="s">
        <v>197</v>
      </c>
      <c r="V352">
        <v>86356</v>
      </c>
      <c r="W352">
        <v>16285</v>
      </c>
      <c r="X352">
        <v>31.83</v>
      </c>
      <c r="Z352">
        <v>1087043</v>
      </c>
      <c r="AA352">
        <v>7.2078000000000003E-2</v>
      </c>
      <c r="AB352">
        <v>2.2169999999999999E-2</v>
      </c>
      <c r="AC352">
        <v>1.7884000000000001E-2</v>
      </c>
    </row>
    <row r="353" spans="3:29" x14ac:dyDescent="0.15">
      <c r="C353" t="s">
        <v>214</v>
      </c>
      <c r="D353">
        <v>20170228</v>
      </c>
      <c r="E353">
        <v>6.5032999999999994E-2</v>
      </c>
      <c r="F353" s="17">
        <f t="shared" si="20"/>
        <v>36.850757699999996</v>
      </c>
      <c r="G353" s="10">
        <f t="shared" si="21"/>
        <v>1.0650329999999999</v>
      </c>
      <c r="H353" s="11">
        <f t="shared" si="19"/>
        <v>0.42436845706599424</v>
      </c>
      <c r="U353" t="s">
        <v>197</v>
      </c>
      <c r="V353">
        <v>86356</v>
      </c>
      <c r="W353">
        <v>16285</v>
      </c>
      <c r="X353">
        <v>33.9</v>
      </c>
      <c r="Z353">
        <v>1087043</v>
      </c>
      <c r="AA353">
        <v>6.5032999999999994E-2</v>
      </c>
      <c r="AB353">
        <v>3.2639000000000001E-2</v>
      </c>
      <c r="AC353">
        <v>3.7198000000000002E-2</v>
      </c>
    </row>
    <row r="354" spans="3:29" x14ac:dyDescent="0.15">
      <c r="C354" t="s">
        <v>214</v>
      </c>
      <c r="D354">
        <v>20170331</v>
      </c>
      <c r="E354">
        <v>-9.7350000000000006E-3</v>
      </c>
      <c r="F354" s="17">
        <f t="shared" si="20"/>
        <v>36.188459999999999</v>
      </c>
      <c r="G354" s="10">
        <f t="shared" si="21"/>
        <v>0.99026499999999995</v>
      </c>
      <c r="H354" s="11">
        <f t="shared" si="19"/>
        <v>0.40695529583565504</v>
      </c>
      <c r="U354" t="s">
        <v>197</v>
      </c>
      <c r="V354">
        <v>86356</v>
      </c>
      <c r="W354">
        <v>16285</v>
      </c>
      <c r="X354">
        <v>33.57</v>
      </c>
      <c r="Z354">
        <v>1078000</v>
      </c>
      <c r="AA354">
        <v>-9.7350000000000006E-3</v>
      </c>
      <c r="AB354">
        <v>2.0890000000000001E-3</v>
      </c>
      <c r="AC354">
        <v>-3.8900000000000002E-4</v>
      </c>
    </row>
    <row r="355" spans="3:29" x14ac:dyDescent="0.15">
      <c r="C355" t="s">
        <v>214</v>
      </c>
      <c r="D355">
        <v>20170428</v>
      </c>
      <c r="E355">
        <v>-4.7660000000000003E-3</v>
      </c>
      <c r="F355" s="17">
        <f t="shared" si="20"/>
        <v>36.160912580000002</v>
      </c>
      <c r="G355" s="10">
        <f t="shared" si="21"/>
        <v>0.99523399999999995</v>
      </c>
      <c r="H355" s="11">
        <f t="shared" si="19"/>
        <v>0.36757963694863616</v>
      </c>
      <c r="U355" t="s">
        <v>197</v>
      </c>
      <c r="V355">
        <v>86356</v>
      </c>
      <c r="W355">
        <v>16285</v>
      </c>
      <c r="X355">
        <v>33.409999999999997</v>
      </c>
      <c r="Z355">
        <v>1082338</v>
      </c>
      <c r="AA355">
        <v>-4.7660000000000003E-3</v>
      </c>
      <c r="AB355">
        <v>9.613E-3</v>
      </c>
      <c r="AC355">
        <v>9.0910000000000001E-3</v>
      </c>
    </row>
    <row r="356" spans="3:29" x14ac:dyDescent="0.15">
      <c r="C356" t="s">
        <v>214</v>
      </c>
      <c r="D356">
        <v>20170531</v>
      </c>
      <c r="E356">
        <v>2.6638999999999999E-2</v>
      </c>
      <c r="F356" s="17">
        <f t="shared" si="20"/>
        <v>37.124193399999996</v>
      </c>
      <c r="G356" s="10">
        <f t="shared" si="21"/>
        <v>1.0266390000000001</v>
      </c>
      <c r="H356" s="11">
        <f t="shared" si="19"/>
        <v>0.40228858052043215</v>
      </c>
      <c r="U356" t="s">
        <v>197</v>
      </c>
      <c r="V356">
        <v>86356</v>
      </c>
      <c r="W356">
        <v>16285</v>
      </c>
      <c r="X356">
        <v>34.299999999999997</v>
      </c>
      <c r="Z356">
        <v>1082338</v>
      </c>
      <c r="AA356">
        <v>2.6638999999999999E-2</v>
      </c>
      <c r="AB356">
        <v>9.3329999999999993E-3</v>
      </c>
      <c r="AC356">
        <v>1.1575999999999999E-2</v>
      </c>
    </row>
    <row r="357" spans="3:29" x14ac:dyDescent="0.15">
      <c r="C357" t="s">
        <v>214</v>
      </c>
      <c r="D357">
        <v>20170630</v>
      </c>
      <c r="E357">
        <v>1.8075999999999998E-2</v>
      </c>
      <c r="F357" s="17">
        <f t="shared" si="20"/>
        <v>37.434240000000003</v>
      </c>
      <c r="G357" s="10">
        <f t="shared" si="21"/>
        <v>1.018076</v>
      </c>
      <c r="H357" s="11">
        <f t="shared" si="19"/>
        <v>0.49166923411476393</v>
      </c>
      <c r="U357" t="s">
        <v>197</v>
      </c>
      <c r="V357">
        <v>86356</v>
      </c>
      <c r="W357">
        <v>16285</v>
      </c>
      <c r="X357">
        <v>34.92</v>
      </c>
      <c r="Z357">
        <v>1072000</v>
      </c>
      <c r="AA357">
        <v>1.8075999999999998E-2</v>
      </c>
      <c r="AB357">
        <v>9.4599999999999997E-3</v>
      </c>
      <c r="AC357">
        <v>4.8139999999999997E-3</v>
      </c>
    </row>
    <row r="358" spans="3:29" x14ac:dyDescent="0.15">
      <c r="C358" t="s">
        <v>214</v>
      </c>
      <c r="D358">
        <v>20170731</v>
      </c>
      <c r="E358">
        <v>2.3196000000000001E-2</v>
      </c>
      <c r="F358" s="17">
        <f t="shared" si="20"/>
        <v>38.24239068</v>
      </c>
      <c r="G358" s="10">
        <f t="shared" si="21"/>
        <v>1.023196</v>
      </c>
      <c r="H358" s="11">
        <f t="shared" si="19"/>
        <v>0.14666185369446816</v>
      </c>
      <c r="U358" t="s">
        <v>197</v>
      </c>
      <c r="V358">
        <v>86356</v>
      </c>
      <c r="W358">
        <v>16285</v>
      </c>
      <c r="X358">
        <v>35.729999999999997</v>
      </c>
      <c r="Z358">
        <v>1070316</v>
      </c>
      <c r="AA358">
        <v>2.3196000000000001E-2</v>
      </c>
      <c r="AB358">
        <v>2.0313000000000001E-2</v>
      </c>
      <c r="AC358">
        <v>1.9349000000000002E-2</v>
      </c>
    </row>
    <row r="359" spans="3:29" x14ac:dyDescent="0.15">
      <c r="C359" t="s">
        <v>214</v>
      </c>
      <c r="D359">
        <v>20170831</v>
      </c>
      <c r="E359">
        <v>1.1195E-2</v>
      </c>
      <c r="F359" s="17">
        <f t="shared" si="20"/>
        <v>38.670517080000003</v>
      </c>
      <c r="G359" s="10">
        <f t="shared" si="21"/>
        <v>1.0111950000000001</v>
      </c>
      <c r="H359" s="11">
        <f t="shared" si="19"/>
        <v>0.12344513197135254</v>
      </c>
      <c r="U359" t="s">
        <v>197</v>
      </c>
      <c r="V359">
        <v>86356</v>
      </c>
      <c r="W359">
        <v>16285</v>
      </c>
      <c r="X359">
        <v>36.130000000000003</v>
      </c>
      <c r="Z359">
        <v>1070316</v>
      </c>
      <c r="AA359">
        <v>1.1195E-2</v>
      </c>
      <c r="AB359">
        <v>1.596E-3</v>
      </c>
      <c r="AC359">
        <v>5.4600000000000004E-4</v>
      </c>
    </row>
    <row r="360" spans="3:29" x14ac:dyDescent="0.15">
      <c r="C360" t="s">
        <v>214</v>
      </c>
      <c r="D360">
        <v>20170929</v>
      </c>
      <c r="E360">
        <v>6.4489000000000005E-2</v>
      </c>
      <c r="F360" s="17">
        <f t="shared" si="20"/>
        <v>40.344540000000002</v>
      </c>
      <c r="G360" s="10">
        <f t="shared" si="21"/>
        <v>1.064489</v>
      </c>
      <c r="H360" s="11">
        <f t="shared" si="19"/>
        <v>0.16899637841961845</v>
      </c>
      <c r="U360" t="s">
        <v>197</v>
      </c>
      <c r="V360">
        <v>86356</v>
      </c>
      <c r="W360">
        <v>16285</v>
      </c>
      <c r="X360">
        <v>38.46</v>
      </c>
      <c r="Z360">
        <v>1049000</v>
      </c>
      <c r="AA360">
        <v>6.4489000000000005E-2</v>
      </c>
      <c r="AB360">
        <v>2.3705E-2</v>
      </c>
      <c r="AC360">
        <v>1.9303000000000001E-2</v>
      </c>
    </row>
    <row r="361" spans="3:29" x14ac:dyDescent="0.15">
      <c r="C361" t="s">
        <v>214</v>
      </c>
      <c r="D361">
        <v>20171031</v>
      </c>
      <c r="E361">
        <v>-2.1321E-2</v>
      </c>
      <c r="F361" s="17">
        <f t="shared" si="20"/>
        <v>39.317652439999996</v>
      </c>
      <c r="G361" s="10">
        <f t="shared" si="21"/>
        <v>0.97867899999999997</v>
      </c>
      <c r="H361" s="11">
        <f t="shared" si="19"/>
        <v>0.32023818944376181</v>
      </c>
      <c r="U361" t="s">
        <v>197</v>
      </c>
      <c r="V361">
        <v>86356</v>
      </c>
      <c r="W361">
        <v>16285</v>
      </c>
      <c r="X361">
        <v>37.64</v>
      </c>
      <c r="Z361">
        <v>1044571</v>
      </c>
      <c r="AA361">
        <v>-2.1321E-2</v>
      </c>
      <c r="AB361">
        <v>1.9262000000000001E-2</v>
      </c>
      <c r="AC361">
        <v>2.2187999999999999E-2</v>
      </c>
    </row>
    <row r="362" spans="3:29" x14ac:dyDescent="0.15">
      <c r="C362" t="s">
        <v>214</v>
      </c>
      <c r="D362">
        <v>20171130</v>
      </c>
      <c r="E362">
        <v>-7.8905000000000003E-2</v>
      </c>
      <c r="F362" s="17">
        <f t="shared" si="20"/>
        <v>36.21527657</v>
      </c>
      <c r="G362" s="10">
        <f t="shared" si="21"/>
        <v>0.921095</v>
      </c>
      <c r="H362" s="11">
        <f t="shared" si="19"/>
        <v>0.24667439143869596</v>
      </c>
      <c r="U362" t="s">
        <v>197</v>
      </c>
      <c r="V362">
        <v>86356</v>
      </c>
      <c r="W362">
        <v>16285</v>
      </c>
      <c r="X362">
        <v>34.67</v>
      </c>
      <c r="Z362">
        <v>1044571</v>
      </c>
      <c r="AA362">
        <v>-7.8905000000000003E-2</v>
      </c>
      <c r="AB362">
        <v>2.7279999999999999E-2</v>
      </c>
      <c r="AC362">
        <v>2.8083E-2</v>
      </c>
    </row>
    <row r="363" spans="3:29" x14ac:dyDescent="0.15">
      <c r="C363" t="s">
        <v>214</v>
      </c>
      <c r="D363">
        <v>20171229</v>
      </c>
      <c r="E363">
        <v>8.8549000000000003E-2</v>
      </c>
      <c r="F363" s="17">
        <f t="shared" si="20"/>
        <v>38.83446</v>
      </c>
      <c r="G363" s="10">
        <f t="shared" si="21"/>
        <v>1.088549</v>
      </c>
      <c r="H363" s="11">
        <f t="shared" si="19"/>
        <v>0.27113490057737022</v>
      </c>
      <c r="U363" t="s">
        <v>197</v>
      </c>
      <c r="V363">
        <v>86356</v>
      </c>
      <c r="W363">
        <v>16285</v>
      </c>
      <c r="X363">
        <v>37.74</v>
      </c>
      <c r="Z363">
        <v>1029000</v>
      </c>
      <c r="AA363">
        <v>8.8549000000000003E-2</v>
      </c>
      <c r="AB363">
        <v>1.2166E-2</v>
      </c>
      <c r="AC363">
        <v>9.8320000000000005E-3</v>
      </c>
    </row>
    <row r="364" spans="3:29" x14ac:dyDescent="0.15">
      <c r="C364" t="s">
        <v>214</v>
      </c>
      <c r="D364">
        <v>20180131</v>
      </c>
      <c r="E364">
        <v>7.5251999999999999E-2</v>
      </c>
      <c r="F364" s="17">
        <f t="shared" si="20"/>
        <v>41.070206399999996</v>
      </c>
      <c r="G364" s="10">
        <f t="shared" si="21"/>
        <v>1.0752520000000001</v>
      </c>
      <c r="H364" s="11">
        <f t="shared" si="19"/>
        <v>0.27489822952771892</v>
      </c>
      <c r="U364" t="s">
        <v>197</v>
      </c>
      <c r="V364">
        <v>86356</v>
      </c>
      <c r="W364">
        <v>16285</v>
      </c>
      <c r="X364">
        <v>40.58</v>
      </c>
      <c r="Z364">
        <v>1012080</v>
      </c>
      <c r="AA364">
        <v>7.5251999999999999E-2</v>
      </c>
      <c r="AB364">
        <v>5.0594E-2</v>
      </c>
      <c r="AC364">
        <v>5.6179E-2</v>
      </c>
    </row>
    <row r="365" spans="3:29" x14ac:dyDescent="0.15">
      <c r="C365" t="s">
        <v>214</v>
      </c>
      <c r="D365">
        <v>20180228</v>
      </c>
      <c r="E365">
        <v>5.6184999999999999E-2</v>
      </c>
      <c r="F365" s="17">
        <f t="shared" si="20"/>
        <v>43.377748799999999</v>
      </c>
      <c r="G365" s="10">
        <f t="shared" si="21"/>
        <v>1.0561849999999999</v>
      </c>
      <c r="H365" s="11">
        <f t="shared" si="19"/>
        <v>0.26430672716595072</v>
      </c>
      <c r="U365" t="s">
        <v>197</v>
      </c>
      <c r="V365">
        <v>86356</v>
      </c>
      <c r="W365">
        <v>16285</v>
      </c>
      <c r="X365">
        <v>42.86</v>
      </c>
      <c r="Z365">
        <v>1012080</v>
      </c>
      <c r="AA365">
        <v>5.6184999999999999E-2</v>
      </c>
      <c r="AB365">
        <v>-3.9438000000000001E-2</v>
      </c>
      <c r="AC365">
        <v>-3.8947000000000002E-2</v>
      </c>
    </row>
    <row r="366" spans="3:29" x14ac:dyDescent="0.15">
      <c r="C366" t="s">
        <v>214</v>
      </c>
      <c r="D366">
        <v>20180329</v>
      </c>
      <c r="E366">
        <v>-6.1129000000000003E-2</v>
      </c>
      <c r="F366" s="17">
        <f t="shared" si="20"/>
        <v>40.521680000000003</v>
      </c>
      <c r="G366" s="10">
        <f t="shared" si="21"/>
        <v>0.93887100000000001</v>
      </c>
      <c r="H366" s="11">
        <f t="shared" si="19"/>
        <v>0.19869017004642542</v>
      </c>
      <c r="U366" t="s">
        <v>197</v>
      </c>
      <c r="V366">
        <v>86356</v>
      </c>
      <c r="W366">
        <v>16285</v>
      </c>
      <c r="X366">
        <v>40.24</v>
      </c>
      <c r="Z366">
        <v>1007000</v>
      </c>
      <c r="AA366">
        <v>-6.1129000000000003E-2</v>
      </c>
      <c r="AB366">
        <v>-1.8408000000000001E-2</v>
      </c>
      <c r="AC366">
        <v>-2.6884999999999999E-2</v>
      </c>
    </row>
    <row r="367" spans="3:29" x14ac:dyDescent="0.15">
      <c r="C367" t="s">
        <v>214</v>
      </c>
      <c r="D367">
        <v>20180430</v>
      </c>
      <c r="E367">
        <v>-5.8647999999999999E-2</v>
      </c>
      <c r="F367" s="17">
        <f t="shared" si="20"/>
        <v>37.651886640000001</v>
      </c>
      <c r="G367" s="10">
        <f t="shared" si="21"/>
        <v>0.94135199999999997</v>
      </c>
      <c r="H367" s="11">
        <f t="shared" si="19"/>
        <v>0.13379304661370339</v>
      </c>
      <c r="U367" t="s">
        <v>197</v>
      </c>
      <c r="V367">
        <v>86356</v>
      </c>
      <c r="W367">
        <v>16285</v>
      </c>
      <c r="X367">
        <v>37.880000000000003</v>
      </c>
      <c r="Z367">
        <v>993978</v>
      </c>
      <c r="AA367">
        <v>-5.8647999999999999E-2</v>
      </c>
      <c r="AB367">
        <v>4.7559999999999998E-3</v>
      </c>
      <c r="AC367">
        <v>2.7190000000000001E-3</v>
      </c>
    </row>
    <row r="368" spans="3:29" x14ac:dyDescent="0.15">
      <c r="C368" t="s">
        <v>214</v>
      </c>
      <c r="D368">
        <v>20180531</v>
      </c>
      <c r="E368">
        <v>-4.2240000000000003E-3</v>
      </c>
      <c r="F368" s="17">
        <f t="shared" si="20"/>
        <v>37.492850159999996</v>
      </c>
      <c r="G368" s="10">
        <f t="shared" si="21"/>
        <v>0.99577599999999999</v>
      </c>
      <c r="H368" s="11">
        <f t="shared" si="19"/>
        <v>9.9708763046024051E-2</v>
      </c>
      <c r="U368" t="s">
        <v>197</v>
      </c>
      <c r="V368">
        <v>86356</v>
      </c>
      <c r="W368">
        <v>16285</v>
      </c>
      <c r="X368">
        <v>37.72</v>
      </c>
      <c r="Z368">
        <v>993978</v>
      </c>
      <c r="AA368">
        <v>-4.2240000000000003E-3</v>
      </c>
      <c r="AB368">
        <v>2.6152000000000002E-2</v>
      </c>
      <c r="AC368">
        <v>2.1607999999999999E-2</v>
      </c>
    </row>
    <row r="369" spans="3:29" x14ac:dyDescent="0.15">
      <c r="C369" t="s">
        <v>214</v>
      </c>
      <c r="D369">
        <v>20180629</v>
      </c>
      <c r="E369">
        <v>-3.8705999999999997E-2</v>
      </c>
      <c r="F369" s="17">
        <f t="shared" si="20"/>
        <v>36.041642279999998</v>
      </c>
      <c r="G369" s="10">
        <f t="shared" si="21"/>
        <v>0.96129399999999998</v>
      </c>
      <c r="H369" s="11">
        <f t="shared" si="19"/>
        <v>3.837379101713867E-2</v>
      </c>
      <c r="I369" s="11">
        <f>PRODUCT(G309:G369)-1</f>
        <v>0.61964537824587862</v>
      </c>
      <c r="J369" s="11"/>
      <c r="U369" t="s">
        <v>197</v>
      </c>
      <c r="V369">
        <v>86356</v>
      </c>
      <c r="W369">
        <v>16285</v>
      </c>
      <c r="X369">
        <v>36.26</v>
      </c>
      <c r="Z369">
        <v>993978</v>
      </c>
      <c r="AA369">
        <v>-3.8705999999999997E-2</v>
      </c>
      <c r="AB369">
        <v>5.3299999999999997E-3</v>
      </c>
      <c r="AC369">
        <v>4.8419999999999999E-3</v>
      </c>
    </row>
    <row r="370" spans="3:29" x14ac:dyDescent="0.15">
      <c r="C370" t="s">
        <v>215</v>
      </c>
      <c r="D370">
        <v>20130628</v>
      </c>
      <c r="E370">
        <v>1.0505E-2</v>
      </c>
      <c r="F370" s="17">
        <f t="shared" si="20"/>
        <v>241.16679705999999</v>
      </c>
      <c r="G370" s="10">
        <f t="shared" si="21"/>
        <v>1.010505</v>
      </c>
      <c r="H370" s="11">
        <f t="shared" si="19"/>
        <v>2.5494536424863101E-2</v>
      </c>
      <c r="U370" t="s">
        <v>209</v>
      </c>
      <c r="V370">
        <v>90319</v>
      </c>
      <c r="W370">
        <v>45483</v>
      </c>
      <c r="X370">
        <v>880.37</v>
      </c>
      <c r="Z370">
        <v>273938</v>
      </c>
      <c r="AA370">
        <v>1.0505E-2</v>
      </c>
      <c r="AB370">
        <v>-1.5036000000000001E-2</v>
      </c>
      <c r="AC370">
        <v>-1.4999E-2</v>
      </c>
    </row>
    <row r="371" spans="3:29" x14ac:dyDescent="0.15">
      <c r="C371" t="s">
        <v>215</v>
      </c>
      <c r="D371">
        <v>20130731</v>
      </c>
      <c r="E371">
        <v>8.3829999999999998E-3</v>
      </c>
      <c r="F371" s="17">
        <f t="shared" si="20"/>
        <v>243.18845949999999</v>
      </c>
      <c r="G371" s="10">
        <f t="shared" si="21"/>
        <v>1.008383</v>
      </c>
      <c r="H371" s="11">
        <f t="shared" si="19"/>
        <v>2.2642771299019815E-2</v>
      </c>
      <c r="U371" t="s">
        <v>209</v>
      </c>
      <c r="V371">
        <v>90319</v>
      </c>
      <c r="W371">
        <v>45483</v>
      </c>
      <c r="X371">
        <v>887.75</v>
      </c>
      <c r="Z371">
        <v>273938</v>
      </c>
      <c r="AA371">
        <v>8.3829999999999998E-3</v>
      </c>
      <c r="AB371">
        <v>5.2685000000000003E-2</v>
      </c>
      <c r="AC371">
        <v>4.9461999999999999E-2</v>
      </c>
    </row>
    <row r="372" spans="3:29" x14ac:dyDescent="0.15">
      <c r="C372" t="s">
        <v>215</v>
      </c>
      <c r="D372">
        <v>20130830</v>
      </c>
      <c r="E372">
        <v>-4.6015E-2</v>
      </c>
      <c r="F372" s="17">
        <f t="shared" si="20"/>
        <v>231.99809767876002</v>
      </c>
      <c r="G372" s="10">
        <f t="shared" si="21"/>
        <v>0.95398499999999997</v>
      </c>
      <c r="H372" s="11">
        <f t="shared" si="19"/>
        <v>-8.3517195407659894E-2</v>
      </c>
      <c r="U372" t="s">
        <v>209</v>
      </c>
      <c r="V372">
        <v>90319</v>
      </c>
      <c r="W372">
        <v>45483</v>
      </c>
      <c r="X372">
        <v>846.90002000000004</v>
      </c>
      <c r="Z372">
        <v>273938</v>
      </c>
      <c r="AA372">
        <v>-4.6015E-2</v>
      </c>
      <c r="AB372">
        <v>-2.5715999999999999E-2</v>
      </c>
      <c r="AC372">
        <v>-3.1297999999999999E-2</v>
      </c>
    </row>
    <row r="373" spans="3:29" x14ac:dyDescent="0.15">
      <c r="C373" t="s">
        <v>215</v>
      </c>
      <c r="D373">
        <v>20130930</v>
      </c>
      <c r="E373">
        <v>3.4254E-2</v>
      </c>
      <c r="F373" s="17">
        <f t="shared" si="20"/>
        <v>242.34764640957002</v>
      </c>
      <c r="G373" s="10">
        <f t="shared" si="21"/>
        <v>1.034254</v>
      </c>
      <c r="H373" s="11">
        <f t="shared" si="19"/>
        <v>-3.1474051674914683E-2</v>
      </c>
      <c r="U373" t="s">
        <v>209</v>
      </c>
      <c r="V373">
        <v>90319</v>
      </c>
      <c r="W373">
        <v>45483</v>
      </c>
      <c r="X373">
        <v>875.90997000000004</v>
      </c>
      <c r="Z373">
        <v>276681</v>
      </c>
      <c r="AA373">
        <v>3.4254E-2</v>
      </c>
      <c r="AB373">
        <v>3.7454000000000001E-2</v>
      </c>
      <c r="AC373">
        <v>2.9749000000000001E-2</v>
      </c>
    </row>
    <row r="374" spans="3:29" x14ac:dyDescent="0.15">
      <c r="C374" t="s">
        <v>215</v>
      </c>
      <c r="D374">
        <v>20131031</v>
      </c>
      <c r="E374">
        <v>0.17658199999999999</v>
      </c>
      <c r="F374" s="17">
        <f t="shared" si="20"/>
        <v>285.18414769112002</v>
      </c>
      <c r="G374" s="10">
        <f t="shared" si="21"/>
        <v>1.176582</v>
      </c>
      <c r="H374" s="11">
        <f t="shared" si="19"/>
        <v>0.23716901875726748</v>
      </c>
      <c r="U374" t="s">
        <v>209</v>
      </c>
      <c r="V374">
        <v>90319</v>
      </c>
      <c r="W374">
        <v>45483</v>
      </c>
      <c r="X374">
        <v>1030.57996</v>
      </c>
      <c r="Z374">
        <v>276722</v>
      </c>
      <c r="AA374">
        <v>0.17658199999999999</v>
      </c>
      <c r="AB374">
        <v>3.9876000000000002E-2</v>
      </c>
      <c r="AC374">
        <v>4.4595999999999997E-2</v>
      </c>
    </row>
    <row r="375" spans="3:29" x14ac:dyDescent="0.15">
      <c r="C375" t="s">
        <v>215</v>
      </c>
      <c r="D375">
        <v>20131129</v>
      </c>
      <c r="E375">
        <v>2.8149E-2</v>
      </c>
      <c r="F375" s="17">
        <f t="shared" si="20"/>
        <v>293.21185567834004</v>
      </c>
      <c r="G375" s="10">
        <f t="shared" si="21"/>
        <v>1.028149</v>
      </c>
      <c r="H375" s="11">
        <f t="shared" si="19"/>
        <v>0.16852258324270752</v>
      </c>
      <c r="U375" t="s">
        <v>209</v>
      </c>
      <c r="V375">
        <v>90319</v>
      </c>
      <c r="W375">
        <v>45483</v>
      </c>
      <c r="X375">
        <v>1059.58997</v>
      </c>
      <c r="Z375">
        <v>276722</v>
      </c>
      <c r="AA375">
        <v>2.8149E-2</v>
      </c>
      <c r="AB375">
        <v>2.495E-2</v>
      </c>
      <c r="AC375">
        <v>2.8049000000000001E-2</v>
      </c>
    </row>
    <row r="376" spans="3:29" x14ac:dyDescent="0.15">
      <c r="C376" t="s">
        <v>215</v>
      </c>
      <c r="D376">
        <v>20131231</v>
      </c>
      <c r="E376">
        <v>5.7682999999999998E-2</v>
      </c>
      <c r="F376" s="17">
        <f t="shared" si="20"/>
        <v>313.04230957699997</v>
      </c>
      <c r="G376" s="10">
        <f t="shared" si="21"/>
        <v>1.0576829999999999</v>
      </c>
      <c r="H376" s="11">
        <f t="shared" si="19"/>
        <v>0.14942959549193735</v>
      </c>
      <c r="U376" t="s">
        <v>209</v>
      </c>
      <c r="V376">
        <v>90319</v>
      </c>
      <c r="W376">
        <v>45483</v>
      </c>
      <c r="X376">
        <v>1120.7099599999999</v>
      </c>
      <c r="Z376">
        <v>279325</v>
      </c>
      <c r="AA376">
        <v>5.7682999999999998E-2</v>
      </c>
      <c r="AB376">
        <v>2.6120000000000001E-2</v>
      </c>
      <c r="AC376">
        <v>2.3563000000000001E-2</v>
      </c>
    </row>
    <row r="377" spans="3:29" x14ac:dyDescent="0.15">
      <c r="C377" t="s">
        <v>215</v>
      </c>
      <c r="D377">
        <v>20140131</v>
      </c>
      <c r="E377">
        <v>5.3768999999999997E-2</v>
      </c>
      <c r="F377" s="17">
        <f t="shared" si="20"/>
        <v>330.53341811351004</v>
      </c>
      <c r="G377" s="10">
        <f t="shared" si="21"/>
        <v>1.053769</v>
      </c>
      <c r="H377" s="11">
        <f t="shared" si="19"/>
        <v>0.14680030052684256</v>
      </c>
      <c r="U377" t="s">
        <v>209</v>
      </c>
      <c r="V377">
        <v>90319</v>
      </c>
      <c r="W377">
        <v>45483</v>
      </c>
      <c r="X377">
        <v>1180.9699700000001</v>
      </c>
      <c r="Z377">
        <v>279883</v>
      </c>
      <c r="AA377">
        <v>5.3768999999999997E-2</v>
      </c>
      <c r="AB377">
        <v>-2.9960000000000001E-2</v>
      </c>
      <c r="AC377">
        <v>-3.5582999999999997E-2</v>
      </c>
    </row>
    <row r="378" spans="3:29" x14ac:dyDescent="0.15">
      <c r="C378" t="s">
        <v>215</v>
      </c>
      <c r="D378">
        <v>20140228</v>
      </c>
      <c r="E378">
        <v>2.9366E-2</v>
      </c>
      <c r="F378" s="17">
        <f t="shared" si="20"/>
        <v>340.23977454765998</v>
      </c>
      <c r="G378" s="10">
        <f t="shared" si="21"/>
        <v>1.029366</v>
      </c>
      <c r="H378" s="11">
        <f t="shared" si="19"/>
        <v>0.25733699107983266</v>
      </c>
      <c r="U378" t="s">
        <v>209</v>
      </c>
      <c r="V378">
        <v>90319</v>
      </c>
      <c r="W378">
        <v>45483</v>
      </c>
      <c r="X378">
        <v>1215.65002</v>
      </c>
      <c r="Z378">
        <v>279883</v>
      </c>
      <c r="AA378">
        <v>2.9366E-2</v>
      </c>
      <c r="AB378">
        <v>4.6158999999999999E-2</v>
      </c>
      <c r="AC378">
        <v>4.3117000000000003E-2</v>
      </c>
    </row>
    <row r="379" spans="3:29" x14ac:dyDescent="0.15">
      <c r="C379" t="s">
        <v>215</v>
      </c>
      <c r="D379">
        <v>20140331</v>
      </c>
      <c r="E379">
        <v>-8.3197999999999994E-2</v>
      </c>
      <c r="F379" s="17">
        <f t="shared" si="20"/>
        <v>313.79809488556998</v>
      </c>
      <c r="G379" s="10">
        <f t="shared" si="21"/>
        <v>0.91680200000000001</v>
      </c>
      <c r="H379" s="11">
        <f t="shared" si="19"/>
        <v>0.22454625697504516</v>
      </c>
      <c r="U379" t="s">
        <v>209</v>
      </c>
      <c r="V379">
        <v>90319</v>
      </c>
      <c r="W379">
        <v>45483</v>
      </c>
      <c r="X379">
        <v>1114.51001</v>
      </c>
      <c r="Z379">
        <v>281557</v>
      </c>
      <c r="AA379">
        <v>-8.3197999999999994E-2</v>
      </c>
      <c r="AB379">
        <v>4.4970000000000001E-3</v>
      </c>
      <c r="AC379">
        <v>6.9319999999999998E-3</v>
      </c>
    </row>
    <row r="380" spans="3:29" x14ac:dyDescent="0.15">
      <c r="C380" t="s">
        <v>215</v>
      </c>
      <c r="D380">
        <v>20140430</v>
      </c>
      <c r="E380">
        <v>-4.1640000000000003E-2</v>
      </c>
      <c r="F380" s="17">
        <f t="shared" si="20"/>
        <v>150.65857984000002</v>
      </c>
      <c r="G380" s="10">
        <f t="shared" si="21"/>
        <v>0.95835999999999999</v>
      </c>
      <c r="H380" s="11">
        <f t="shared" si="19"/>
        <v>0.17853427963176904</v>
      </c>
      <c r="U380" t="s">
        <v>216</v>
      </c>
      <c r="V380">
        <v>90319</v>
      </c>
      <c r="W380">
        <v>45483</v>
      </c>
      <c r="X380">
        <v>534.88</v>
      </c>
      <c r="Z380">
        <v>281668</v>
      </c>
      <c r="AA380">
        <v>-4.1640000000000003E-2</v>
      </c>
      <c r="AB380">
        <v>1.6739999999999999E-3</v>
      </c>
      <c r="AC380">
        <v>6.2009999999999999E-3</v>
      </c>
    </row>
    <row r="381" spans="3:29" x14ac:dyDescent="0.15">
      <c r="C381" t="s">
        <v>215</v>
      </c>
      <c r="D381">
        <v>20140530</v>
      </c>
      <c r="E381">
        <v>6.8744E-2</v>
      </c>
      <c r="F381" s="17">
        <f t="shared" si="20"/>
        <v>161.01551783336001</v>
      </c>
      <c r="G381" s="10">
        <f t="shared" si="21"/>
        <v>1.0687439999999999</v>
      </c>
      <c r="H381" s="11">
        <f t="shared" si="19"/>
        <v>0.31026661994226079</v>
      </c>
      <c r="U381" t="s">
        <v>216</v>
      </c>
      <c r="V381">
        <v>90319</v>
      </c>
      <c r="W381">
        <v>45483</v>
      </c>
      <c r="X381">
        <v>571.65002000000004</v>
      </c>
      <c r="Z381">
        <v>281668</v>
      </c>
      <c r="AA381">
        <v>6.8744E-2</v>
      </c>
      <c r="AB381">
        <v>2.0216000000000001E-2</v>
      </c>
      <c r="AC381">
        <v>2.103E-2</v>
      </c>
    </row>
    <row r="382" spans="3:29" x14ac:dyDescent="0.15">
      <c r="C382" t="s">
        <v>215</v>
      </c>
      <c r="D382">
        <v>20140630</v>
      </c>
      <c r="E382">
        <v>2.2776000000000001E-2</v>
      </c>
      <c r="F382" s="17">
        <f t="shared" si="20"/>
        <v>163.3129421635</v>
      </c>
      <c r="G382" s="10">
        <f t="shared" si="21"/>
        <v>1.0227759999999999</v>
      </c>
      <c r="H382" s="11">
        <f t="shared" si="19"/>
        <v>0.32617775516010816</v>
      </c>
      <c r="U382" t="s">
        <v>216</v>
      </c>
      <c r="V382">
        <v>90319</v>
      </c>
      <c r="W382">
        <v>45483</v>
      </c>
      <c r="X382">
        <v>584.66998000000001</v>
      </c>
      <c r="Z382">
        <v>279325</v>
      </c>
      <c r="AA382">
        <v>2.2776000000000001E-2</v>
      </c>
      <c r="AB382">
        <v>2.7944E-2</v>
      </c>
      <c r="AC382">
        <v>1.9057999999999999E-2</v>
      </c>
    </row>
    <row r="383" spans="3:29" x14ac:dyDescent="0.15">
      <c r="C383" t="s">
        <v>215</v>
      </c>
      <c r="D383">
        <v>20140731</v>
      </c>
      <c r="E383">
        <v>-8.7569999999999992E-3</v>
      </c>
      <c r="F383" s="17">
        <f t="shared" si="20"/>
        <v>164.21896696643998</v>
      </c>
      <c r="G383" s="10">
        <f t="shared" si="21"/>
        <v>0.99124299999999999</v>
      </c>
      <c r="H383" s="11">
        <f t="shared" si="19"/>
        <v>0.30363603567113984</v>
      </c>
      <c r="U383" t="s">
        <v>216</v>
      </c>
      <c r="V383">
        <v>90319</v>
      </c>
      <c r="W383">
        <v>45483</v>
      </c>
      <c r="X383">
        <v>579.54998999999998</v>
      </c>
      <c r="Z383">
        <v>283356</v>
      </c>
      <c r="AA383">
        <v>-8.7569999999999992E-3</v>
      </c>
      <c r="AB383">
        <v>-2.0524000000000001E-2</v>
      </c>
      <c r="AC383">
        <v>-1.508E-2</v>
      </c>
    </row>
    <row r="384" spans="3:29" x14ac:dyDescent="0.15">
      <c r="C384" t="s">
        <v>215</v>
      </c>
      <c r="D384">
        <v>20140829</v>
      </c>
      <c r="E384">
        <v>4.849E-3</v>
      </c>
      <c r="F384" s="17">
        <f t="shared" si="20"/>
        <v>165.01519732644002</v>
      </c>
      <c r="G384" s="10">
        <f t="shared" si="21"/>
        <v>1.0048490000000001</v>
      </c>
      <c r="H384" s="11">
        <f t="shared" si="19"/>
        <v>0.3731425198594418</v>
      </c>
      <c r="U384" t="s">
        <v>216</v>
      </c>
      <c r="V384">
        <v>90319</v>
      </c>
      <c r="W384">
        <v>45483</v>
      </c>
      <c r="X384">
        <v>582.35999000000004</v>
      </c>
      <c r="Z384">
        <v>283356</v>
      </c>
      <c r="AA384">
        <v>4.849E-3</v>
      </c>
      <c r="AB384">
        <v>4.0185999999999999E-2</v>
      </c>
      <c r="AC384">
        <v>3.7655000000000001E-2</v>
      </c>
    </row>
    <row r="385" spans="3:29" x14ac:dyDescent="0.15">
      <c r="C385" t="s">
        <v>215</v>
      </c>
      <c r="D385">
        <v>20140930</v>
      </c>
      <c r="E385">
        <v>1.0389000000000001E-2</v>
      </c>
      <c r="F385" s="17">
        <f t="shared" si="20"/>
        <v>167.50501979978</v>
      </c>
      <c r="G385" s="10">
        <f t="shared" si="21"/>
        <v>1.010389</v>
      </c>
      <c r="H385" s="11">
        <f t="shared" si="19"/>
        <v>0.34145780195025743</v>
      </c>
      <c r="U385" t="s">
        <v>216</v>
      </c>
      <c r="V385">
        <v>90319</v>
      </c>
      <c r="W385">
        <v>45483</v>
      </c>
      <c r="X385">
        <v>588.40997000000004</v>
      </c>
      <c r="Z385">
        <v>284674</v>
      </c>
      <c r="AA385">
        <v>1.0389000000000001E-2</v>
      </c>
      <c r="AB385">
        <v>-2.5118999999999999E-2</v>
      </c>
      <c r="AC385">
        <v>-1.5514E-2</v>
      </c>
    </row>
    <row r="386" spans="3:29" x14ac:dyDescent="0.15">
      <c r="C386" t="s">
        <v>215</v>
      </c>
      <c r="D386">
        <v>20141031</v>
      </c>
      <c r="E386">
        <v>-3.4908000000000002E-2</v>
      </c>
      <c r="F386" s="17">
        <f t="shared" si="20"/>
        <v>161.73846191999999</v>
      </c>
      <c r="G386" s="10">
        <f t="shared" si="21"/>
        <v>0.96509199999999995</v>
      </c>
      <c r="H386" s="11">
        <f t="shared" si="19"/>
        <v>0.10033146266029713</v>
      </c>
      <c r="U386" t="s">
        <v>216</v>
      </c>
      <c r="V386">
        <v>90319</v>
      </c>
      <c r="W386">
        <v>45483</v>
      </c>
      <c r="X386">
        <v>567.87</v>
      </c>
      <c r="Z386">
        <v>284816</v>
      </c>
      <c r="AA386">
        <v>-3.4908000000000002E-2</v>
      </c>
      <c r="AB386">
        <v>2.1187999999999999E-2</v>
      </c>
      <c r="AC386">
        <v>2.3200999999999999E-2</v>
      </c>
    </row>
    <row r="387" spans="3:29" x14ac:dyDescent="0.15">
      <c r="C387" t="s">
        <v>215</v>
      </c>
      <c r="D387">
        <v>20141128</v>
      </c>
      <c r="E387">
        <v>-3.3089E-2</v>
      </c>
      <c r="F387" s="17">
        <f t="shared" si="20"/>
        <v>156.38677497632</v>
      </c>
      <c r="G387" s="10">
        <f t="shared" si="21"/>
        <v>0.96691099999999996</v>
      </c>
      <c r="H387" s="11">
        <f t="shared" si="19"/>
        <v>3.4794173696935493E-2</v>
      </c>
      <c r="U387" t="s">
        <v>216</v>
      </c>
      <c r="V387">
        <v>90319</v>
      </c>
      <c r="W387">
        <v>45483</v>
      </c>
      <c r="X387">
        <v>549.08001999999999</v>
      </c>
      <c r="Z387">
        <v>284816</v>
      </c>
      <c r="AA387">
        <v>-3.3089E-2</v>
      </c>
      <c r="AB387">
        <v>2.1149000000000001E-2</v>
      </c>
      <c r="AC387">
        <v>2.4534E-2</v>
      </c>
    </row>
    <row r="388" spans="3:29" x14ac:dyDescent="0.15">
      <c r="C388" t="s">
        <v>215</v>
      </c>
      <c r="D388">
        <v>20141231</v>
      </c>
      <c r="E388">
        <v>-3.3547E-2</v>
      </c>
      <c r="F388" s="17">
        <f t="shared" si="20"/>
        <v>152.06592100320003</v>
      </c>
      <c r="G388" s="10">
        <f t="shared" si="21"/>
        <v>0.96645300000000001</v>
      </c>
      <c r="H388" s="11">
        <f t="shared" si="19"/>
        <v>-5.4461560267183518E-2</v>
      </c>
      <c r="U388" t="s">
        <v>216</v>
      </c>
      <c r="V388">
        <v>90319</v>
      </c>
      <c r="W388">
        <v>45483</v>
      </c>
      <c r="X388">
        <v>530.65997000000004</v>
      </c>
      <c r="Z388">
        <v>286560</v>
      </c>
      <c r="AA388">
        <v>-3.3547E-2</v>
      </c>
      <c r="AB388">
        <v>-3.62E-3</v>
      </c>
      <c r="AC388">
        <v>-4.189E-3</v>
      </c>
    </row>
    <row r="389" spans="3:29" x14ac:dyDescent="0.15">
      <c r="C389" t="s">
        <v>215</v>
      </c>
      <c r="D389">
        <v>20150130</v>
      </c>
      <c r="E389">
        <v>1.2984000000000001E-2</v>
      </c>
      <c r="F389" s="17">
        <f t="shared" si="20"/>
        <v>154.24351903062001</v>
      </c>
      <c r="G389" s="10">
        <f t="shared" si="21"/>
        <v>1.0129840000000001</v>
      </c>
      <c r="H389" s="11">
        <f t="shared" si="19"/>
        <v>-9.1057612404324417E-2</v>
      </c>
      <c r="U389" t="s">
        <v>216</v>
      </c>
      <c r="V389">
        <v>90319</v>
      </c>
      <c r="W389">
        <v>45483</v>
      </c>
      <c r="X389">
        <v>537.54998999999998</v>
      </c>
      <c r="Z389">
        <v>286938</v>
      </c>
      <c r="AA389">
        <v>1.2984000000000001E-2</v>
      </c>
      <c r="AB389">
        <v>-2.7158000000000002E-2</v>
      </c>
      <c r="AC389">
        <v>-3.1040999999999999E-2</v>
      </c>
    </row>
    <row r="390" spans="3:29" x14ac:dyDescent="0.15">
      <c r="C390" t="s">
        <v>215</v>
      </c>
      <c r="D390">
        <v>20150227</v>
      </c>
      <c r="E390">
        <v>4.6656000000000003E-2</v>
      </c>
      <c r="F390" s="17">
        <f t="shared" si="20"/>
        <v>161.43992693999999</v>
      </c>
      <c r="G390" s="10">
        <f t="shared" si="21"/>
        <v>1.046656</v>
      </c>
      <c r="H390" s="11">
        <f t="shared" si="19"/>
        <v>-7.5790337322838019E-2</v>
      </c>
      <c r="U390" t="s">
        <v>216</v>
      </c>
      <c r="V390">
        <v>90319</v>
      </c>
      <c r="W390">
        <v>45483</v>
      </c>
      <c r="X390">
        <v>562.63</v>
      </c>
      <c r="Z390">
        <v>286938</v>
      </c>
      <c r="AA390">
        <v>4.6656000000000003E-2</v>
      </c>
      <c r="AB390">
        <v>5.5957E-2</v>
      </c>
      <c r="AC390">
        <v>5.4892999999999997E-2</v>
      </c>
    </row>
    <row r="391" spans="3:29" x14ac:dyDescent="0.15">
      <c r="C391" t="s">
        <v>215</v>
      </c>
      <c r="D391">
        <v>20150331</v>
      </c>
      <c r="E391">
        <v>-1.4095E-2</v>
      </c>
      <c r="F391" s="17">
        <f t="shared" si="20"/>
        <v>159.86343348198</v>
      </c>
      <c r="G391" s="10">
        <f t="shared" si="21"/>
        <v>0.98590500000000003</v>
      </c>
      <c r="H391" s="11">
        <f t="shared" si="19"/>
        <v>-6.1289924305056864E-3</v>
      </c>
      <c r="U391" t="s">
        <v>216</v>
      </c>
      <c r="V391">
        <v>90319</v>
      </c>
      <c r="W391">
        <v>45483</v>
      </c>
      <c r="X391">
        <v>554.70001000000002</v>
      </c>
      <c r="Z391">
        <v>288198</v>
      </c>
      <c r="AA391">
        <v>-1.4095E-2</v>
      </c>
      <c r="AB391">
        <v>-1.0441000000000001E-2</v>
      </c>
      <c r="AC391">
        <v>-1.7395999999999998E-2</v>
      </c>
    </row>
    <row r="392" spans="3:29" x14ac:dyDescent="0.15">
      <c r="C392" t="s">
        <v>215</v>
      </c>
      <c r="D392">
        <v>20150430</v>
      </c>
      <c r="E392">
        <v>-1.069E-2</v>
      </c>
      <c r="F392" s="17">
        <f t="shared" si="20"/>
        <v>158.19118981530002</v>
      </c>
      <c r="G392" s="10">
        <f t="shared" si="21"/>
        <v>0.98931000000000002</v>
      </c>
      <c r="H392" s="11">
        <f t="shared" si="19"/>
        <v>2.5967826806811534E-2</v>
      </c>
      <c r="U392" t="s">
        <v>216</v>
      </c>
      <c r="V392">
        <v>90319</v>
      </c>
      <c r="W392">
        <v>45483</v>
      </c>
      <c r="X392">
        <v>548.77002000000005</v>
      </c>
      <c r="Z392">
        <v>288265</v>
      </c>
      <c r="AA392">
        <v>-1.069E-2</v>
      </c>
      <c r="AB392">
        <v>8.7049999999999992E-3</v>
      </c>
      <c r="AC392">
        <v>8.5210000000000008E-3</v>
      </c>
    </row>
    <row r="393" spans="3:29" x14ac:dyDescent="0.15">
      <c r="C393" t="s">
        <v>215</v>
      </c>
      <c r="D393">
        <v>20150529</v>
      </c>
      <c r="E393">
        <v>-6.2870000000000001E-3</v>
      </c>
      <c r="F393" s="17">
        <f t="shared" si="20"/>
        <v>157.19667268264999</v>
      </c>
      <c r="G393" s="10">
        <f t="shared" si="21"/>
        <v>0.99371299999999996</v>
      </c>
      <c r="H393" s="11">
        <f t="shared" si="19"/>
        <v>-4.606007885922403E-2</v>
      </c>
      <c r="U393" t="s">
        <v>216</v>
      </c>
      <c r="V393">
        <v>90319</v>
      </c>
      <c r="W393">
        <v>45483</v>
      </c>
      <c r="X393">
        <v>545.32001000000002</v>
      </c>
      <c r="Z393">
        <v>288265</v>
      </c>
      <c r="AA393">
        <v>-6.2870000000000001E-3</v>
      </c>
      <c r="AB393">
        <v>1.0331E-2</v>
      </c>
      <c r="AC393">
        <v>1.0491E-2</v>
      </c>
    </row>
    <row r="394" spans="3:29" x14ac:dyDescent="0.15">
      <c r="C394" t="s">
        <v>215</v>
      </c>
      <c r="D394">
        <v>20150630</v>
      </c>
      <c r="E394">
        <v>-9.6819999999999996E-3</v>
      </c>
      <c r="F394" s="17">
        <f t="shared" si="20"/>
        <v>156.52194756332</v>
      </c>
      <c r="G394" s="10">
        <f t="shared" si="21"/>
        <v>0.99031800000000003</v>
      </c>
      <c r="H394" s="11">
        <f t="shared" si="19"/>
        <v>-7.6333552191006571E-2</v>
      </c>
      <c r="U394" t="s">
        <v>216</v>
      </c>
      <c r="V394">
        <v>90319</v>
      </c>
      <c r="W394">
        <v>45483</v>
      </c>
      <c r="X394">
        <v>540.03998000000001</v>
      </c>
      <c r="Z394">
        <v>289834</v>
      </c>
      <c r="AA394">
        <v>-9.6819999999999996E-3</v>
      </c>
      <c r="AB394">
        <v>-1.9255000000000001E-2</v>
      </c>
      <c r="AC394">
        <v>-2.1011999999999999E-2</v>
      </c>
    </row>
    <row r="395" spans="3:29" x14ac:dyDescent="0.15">
      <c r="C395" t="s">
        <v>215</v>
      </c>
      <c r="D395">
        <v>20150731</v>
      </c>
      <c r="E395">
        <v>0.217502</v>
      </c>
      <c r="F395" s="17">
        <f t="shared" si="20"/>
        <v>190.60004499999999</v>
      </c>
      <c r="G395" s="10">
        <f t="shared" si="21"/>
        <v>1.2175020000000001</v>
      </c>
      <c r="H395" s="11">
        <f t="shared" si="19"/>
        <v>0.13450056902328211</v>
      </c>
      <c r="U395" t="s">
        <v>216</v>
      </c>
      <c r="V395">
        <v>90319</v>
      </c>
      <c r="W395">
        <v>45483</v>
      </c>
      <c r="X395">
        <v>657.5</v>
      </c>
      <c r="Z395">
        <v>289886</v>
      </c>
      <c r="AA395">
        <v>0.217502</v>
      </c>
      <c r="AB395">
        <v>1.2111E-2</v>
      </c>
      <c r="AC395">
        <v>1.9741999999999999E-2</v>
      </c>
    </row>
    <row r="396" spans="3:29" x14ac:dyDescent="0.15">
      <c r="C396" t="s">
        <v>215</v>
      </c>
      <c r="D396">
        <v>20150831</v>
      </c>
      <c r="E396">
        <v>-1.4722000000000001E-2</v>
      </c>
      <c r="F396" s="17">
        <f t="shared" si="20"/>
        <v>187.79395141886002</v>
      </c>
      <c r="G396" s="10">
        <f t="shared" si="21"/>
        <v>0.98527799999999999</v>
      </c>
      <c r="H396" s="11">
        <f t="shared" si="19"/>
        <v>0.11240440269744134</v>
      </c>
      <c r="U396" t="s">
        <v>216</v>
      </c>
      <c r="V396">
        <v>90319</v>
      </c>
      <c r="W396">
        <v>45483</v>
      </c>
      <c r="X396">
        <v>647.82001000000002</v>
      </c>
      <c r="Z396">
        <v>289886</v>
      </c>
      <c r="AA396">
        <v>-1.4722000000000001E-2</v>
      </c>
      <c r="AB396">
        <v>-5.9998000000000003E-2</v>
      </c>
      <c r="AC396">
        <v>-6.2580999999999998E-2</v>
      </c>
    </row>
    <row r="397" spans="3:29" x14ac:dyDescent="0.15">
      <c r="C397" t="s">
        <v>215</v>
      </c>
      <c r="D397">
        <v>20150930</v>
      </c>
      <c r="E397">
        <v>-1.4586999999999999E-2</v>
      </c>
      <c r="F397" s="17">
        <f t="shared" si="20"/>
        <v>185.90228118000002</v>
      </c>
      <c r="G397" s="10">
        <f t="shared" si="21"/>
        <v>0.98541299999999998</v>
      </c>
      <c r="H397" s="11">
        <f t="shared" si="19"/>
        <v>8.4906664339470916E-2</v>
      </c>
      <c r="U397" t="s">
        <v>216</v>
      </c>
      <c r="V397">
        <v>90319</v>
      </c>
      <c r="W397">
        <v>45483</v>
      </c>
      <c r="X397">
        <v>638.37</v>
      </c>
      <c r="Z397">
        <v>291214</v>
      </c>
      <c r="AA397">
        <v>-1.4586999999999999E-2</v>
      </c>
      <c r="AB397">
        <v>-3.3731999999999998E-2</v>
      </c>
      <c r="AC397">
        <v>-2.6443000000000001E-2</v>
      </c>
    </row>
    <row r="398" spans="3:29" x14ac:dyDescent="0.15">
      <c r="C398" t="s">
        <v>217</v>
      </c>
      <c r="D398">
        <v>20151030</v>
      </c>
      <c r="E398">
        <v>0.155114</v>
      </c>
      <c r="F398" s="17">
        <f t="shared" si="20"/>
        <v>214.82235683328</v>
      </c>
      <c r="G398" s="10">
        <f t="shared" si="21"/>
        <v>1.155114</v>
      </c>
      <c r="H398" s="11">
        <f t="shared" si="19"/>
        <v>0.29851959882770118</v>
      </c>
      <c r="U398" t="s">
        <v>216</v>
      </c>
      <c r="V398">
        <v>90319</v>
      </c>
      <c r="W398">
        <v>45483</v>
      </c>
      <c r="X398">
        <v>737.39000999999996</v>
      </c>
      <c r="Z398">
        <v>291328</v>
      </c>
      <c r="AA398">
        <v>0.155114</v>
      </c>
      <c r="AB398">
        <v>7.3953000000000005E-2</v>
      </c>
      <c r="AC398">
        <v>8.2983000000000001E-2</v>
      </c>
    </row>
    <row r="399" spans="3:29" x14ac:dyDescent="0.15">
      <c r="C399" t="s">
        <v>217</v>
      </c>
      <c r="D399">
        <v>20151130</v>
      </c>
      <c r="E399">
        <v>3.4527000000000002E-2</v>
      </c>
      <c r="F399" s="17">
        <f t="shared" si="20"/>
        <v>222.23955897343998</v>
      </c>
      <c r="G399" s="10">
        <f t="shared" si="21"/>
        <v>1.034527</v>
      </c>
      <c r="H399" s="11">
        <f t="shared" si="19"/>
        <v>0.38932495857056648</v>
      </c>
      <c r="U399" t="s">
        <v>216</v>
      </c>
      <c r="V399">
        <v>90319</v>
      </c>
      <c r="W399">
        <v>45483</v>
      </c>
      <c r="X399">
        <v>762.84997999999996</v>
      </c>
      <c r="Z399">
        <v>291328</v>
      </c>
      <c r="AA399">
        <v>3.4527000000000002E-2</v>
      </c>
      <c r="AB399">
        <v>2.4429999999999999E-3</v>
      </c>
      <c r="AC399">
        <v>5.0500000000000002E-4</v>
      </c>
    </row>
    <row r="400" spans="3:29" x14ac:dyDescent="0.15">
      <c r="C400" t="s">
        <v>217</v>
      </c>
      <c r="D400">
        <v>20151231</v>
      </c>
      <c r="E400">
        <v>1.9872999999999998E-2</v>
      </c>
      <c r="F400" s="17">
        <f t="shared" si="20"/>
        <v>227.63094673580997</v>
      </c>
      <c r="G400" s="10">
        <f t="shared" si="21"/>
        <v>1.019873</v>
      </c>
      <c r="H400" s="11">
        <f t="shared" ref="H400:H463" si="22">PRODUCT(G389:G400)-1</f>
        <v>0.46611890435669312</v>
      </c>
      <c r="U400" t="s">
        <v>216</v>
      </c>
      <c r="V400">
        <v>90319</v>
      </c>
      <c r="W400">
        <v>45483</v>
      </c>
      <c r="X400">
        <v>778.01000999999997</v>
      </c>
      <c r="Z400">
        <v>292581</v>
      </c>
      <c r="AA400">
        <v>1.9872999999999998E-2</v>
      </c>
      <c r="AB400">
        <v>-2.2269000000000001E-2</v>
      </c>
      <c r="AC400">
        <v>-1.753E-2</v>
      </c>
    </row>
    <row r="401" spans="3:29" x14ac:dyDescent="0.15">
      <c r="C401" t="s">
        <v>217</v>
      </c>
      <c r="D401">
        <v>20160129</v>
      </c>
      <c r="E401">
        <v>-2.1413999999999999E-2</v>
      </c>
      <c r="F401" s="17">
        <f t="shared" ref="F401:F430" si="23">ABS(X401)*Z401/1000000</f>
        <v>222.75653849837997</v>
      </c>
      <c r="G401" s="10">
        <f t="shared" ref="G401:G430" si="24">1+E401</f>
        <v>0.97858599999999996</v>
      </c>
      <c r="H401" s="11">
        <f t="shared" si="22"/>
        <v>0.41633375664255201</v>
      </c>
      <c r="U401" t="s">
        <v>216</v>
      </c>
      <c r="V401">
        <v>90319</v>
      </c>
      <c r="W401">
        <v>45483</v>
      </c>
      <c r="X401">
        <v>761.34997999999996</v>
      </c>
      <c r="Z401">
        <v>292581</v>
      </c>
      <c r="AA401">
        <v>-2.1413999999999999E-2</v>
      </c>
      <c r="AB401">
        <v>-5.7030999999999998E-2</v>
      </c>
      <c r="AC401">
        <v>-5.0735000000000002E-2</v>
      </c>
    </row>
    <row r="402" spans="3:29" x14ac:dyDescent="0.15">
      <c r="C402" t="s">
        <v>217</v>
      </c>
      <c r="D402">
        <v>20160229</v>
      </c>
      <c r="E402">
        <v>-5.7963000000000001E-2</v>
      </c>
      <c r="F402" s="17">
        <f t="shared" si="23"/>
        <v>209.84852214241999</v>
      </c>
      <c r="G402" s="10">
        <f t="shared" si="24"/>
        <v>0.94203700000000001</v>
      </c>
      <c r="H402" s="11">
        <f t="shared" si="22"/>
        <v>0.27476344004742725</v>
      </c>
      <c r="U402" t="s">
        <v>216</v>
      </c>
      <c r="V402">
        <v>90319</v>
      </c>
      <c r="W402">
        <v>45483</v>
      </c>
      <c r="X402">
        <v>717.21996999999999</v>
      </c>
      <c r="Z402">
        <v>292586</v>
      </c>
      <c r="AA402">
        <v>-5.7963000000000001E-2</v>
      </c>
      <c r="AB402">
        <v>6.9200000000000002E-4</v>
      </c>
      <c r="AC402">
        <v>-4.1279999999999997E-3</v>
      </c>
    </row>
    <row r="403" spans="3:29" x14ac:dyDescent="0.15">
      <c r="C403" t="s">
        <v>217</v>
      </c>
      <c r="D403">
        <v>20160331</v>
      </c>
      <c r="E403">
        <v>6.3689999999999997E-2</v>
      </c>
      <c r="F403" s="17">
        <f t="shared" si="23"/>
        <v>223.96684757146002</v>
      </c>
      <c r="G403" s="10">
        <f t="shared" si="24"/>
        <v>1.06369</v>
      </c>
      <c r="H403" s="11">
        <f t="shared" si="22"/>
        <v>0.37533851998321111</v>
      </c>
      <c r="U403" t="s">
        <v>216</v>
      </c>
      <c r="V403">
        <v>90319</v>
      </c>
      <c r="W403">
        <v>45483</v>
      </c>
      <c r="X403">
        <v>762.90002000000004</v>
      </c>
      <c r="Z403">
        <v>293573</v>
      </c>
      <c r="AA403">
        <v>6.3689999999999997E-2</v>
      </c>
      <c r="AB403">
        <v>7.0455000000000004E-2</v>
      </c>
      <c r="AC403">
        <v>6.5990999999999994E-2</v>
      </c>
    </row>
    <row r="404" spans="3:29" x14ac:dyDescent="0.15">
      <c r="C404" t="s">
        <v>217</v>
      </c>
      <c r="D404">
        <v>20160429</v>
      </c>
      <c r="E404">
        <v>-7.2120000000000004E-2</v>
      </c>
      <c r="F404" s="17">
        <f t="shared" si="23"/>
        <v>207.88665900000001</v>
      </c>
      <c r="G404" s="10">
        <f t="shared" si="24"/>
        <v>0.92788000000000004</v>
      </c>
      <c r="H404" s="11">
        <f t="shared" si="22"/>
        <v>0.28993854901094895</v>
      </c>
      <c r="U404" t="s">
        <v>216</v>
      </c>
      <c r="V404">
        <v>90319</v>
      </c>
      <c r="W404">
        <v>45483</v>
      </c>
      <c r="X404">
        <v>707.88</v>
      </c>
      <c r="Z404">
        <v>293675</v>
      </c>
      <c r="AA404">
        <v>-7.2120000000000004E-2</v>
      </c>
      <c r="AB404">
        <v>1.1806000000000001E-2</v>
      </c>
      <c r="AC404">
        <v>2.699E-3</v>
      </c>
    </row>
    <row r="405" spans="3:29" x14ac:dyDescent="0.15">
      <c r="C405" t="s">
        <v>217</v>
      </c>
      <c r="D405">
        <v>20160531</v>
      </c>
      <c r="E405">
        <v>5.7876999999999998E-2</v>
      </c>
      <c r="F405" s="17">
        <f t="shared" si="23"/>
        <v>219.91851787649998</v>
      </c>
      <c r="G405" s="10">
        <f t="shared" si="24"/>
        <v>1.057877</v>
      </c>
      <c r="H405" s="11">
        <f t="shared" si="22"/>
        <v>0.37322981827957946</v>
      </c>
      <c r="U405" t="s">
        <v>216</v>
      </c>
      <c r="V405">
        <v>90319</v>
      </c>
      <c r="W405">
        <v>45483</v>
      </c>
      <c r="X405">
        <v>748.84997999999996</v>
      </c>
      <c r="Z405">
        <v>293675</v>
      </c>
      <c r="AA405">
        <v>5.7876999999999998E-2</v>
      </c>
      <c r="AB405">
        <v>1.4300999999999999E-2</v>
      </c>
      <c r="AC405">
        <v>1.5329000000000001E-2</v>
      </c>
    </row>
    <row r="406" spans="3:29" x14ac:dyDescent="0.15">
      <c r="C406" t="s">
        <v>217</v>
      </c>
      <c r="D406">
        <v>20160630</v>
      </c>
      <c r="E406">
        <v>-6.0519000000000003E-2</v>
      </c>
      <c r="F406" s="17">
        <f t="shared" si="23"/>
        <v>207.32045042057999</v>
      </c>
      <c r="G406" s="10">
        <f t="shared" si="24"/>
        <v>0.93948100000000001</v>
      </c>
      <c r="H406" s="11">
        <f t="shared" si="22"/>
        <v>0.30273641689550024</v>
      </c>
      <c r="U406" t="s">
        <v>216</v>
      </c>
      <c r="V406">
        <v>90319</v>
      </c>
      <c r="W406">
        <v>45483</v>
      </c>
      <c r="X406">
        <v>703.53003000000001</v>
      </c>
      <c r="Z406">
        <v>294686</v>
      </c>
      <c r="AA406">
        <v>-6.0519000000000003E-2</v>
      </c>
      <c r="AB406">
        <v>3.1280000000000001E-3</v>
      </c>
      <c r="AC406">
        <v>9.0600000000000001E-4</v>
      </c>
    </row>
    <row r="407" spans="3:29" x14ac:dyDescent="0.15">
      <c r="C407" t="s">
        <v>217</v>
      </c>
      <c r="D407">
        <v>20160729</v>
      </c>
      <c r="E407">
        <v>0.12481299999999999</v>
      </c>
      <c r="F407" s="17">
        <f t="shared" si="23"/>
        <v>233.32185980532</v>
      </c>
      <c r="G407" s="10">
        <f t="shared" si="24"/>
        <v>1.1248130000000001</v>
      </c>
      <c r="H407" s="11">
        <f t="shared" si="22"/>
        <v>0.20355848064108151</v>
      </c>
      <c r="U407" t="s">
        <v>216</v>
      </c>
      <c r="V407">
        <v>90319</v>
      </c>
      <c r="W407">
        <v>45483</v>
      </c>
      <c r="X407">
        <v>791.34002999999996</v>
      </c>
      <c r="Z407">
        <v>294844</v>
      </c>
      <c r="AA407">
        <v>0.12481299999999999</v>
      </c>
      <c r="AB407">
        <v>3.8740999999999998E-2</v>
      </c>
      <c r="AC407">
        <v>3.5610000000000003E-2</v>
      </c>
    </row>
    <row r="408" spans="3:29" x14ac:dyDescent="0.15">
      <c r="C408" t="s">
        <v>217</v>
      </c>
      <c r="D408">
        <v>20160831</v>
      </c>
      <c r="E408">
        <v>-1.8829999999999999E-3</v>
      </c>
      <c r="F408" s="17">
        <f t="shared" si="23"/>
        <v>232.88252750311997</v>
      </c>
      <c r="G408" s="10">
        <f t="shared" si="24"/>
        <v>0.99811700000000003</v>
      </c>
      <c r="H408" s="11">
        <f t="shared" si="22"/>
        <v>0.21924185866530466</v>
      </c>
      <c r="U408" t="s">
        <v>216</v>
      </c>
      <c r="V408">
        <v>90319</v>
      </c>
      <c r="W408">
        <v>45483</v>
      </c>
      <c r="X408">
        <v>789.84997999999996</v>
      </c>
      <c r="Z408">
        <v>294844</v>
      </c>
      <c r="AA408">
        <v>-1.8829999999999999E-3</v>
      </c>
      <c r="AB408">
        <v>2.7829999999999999E-3</v>
      </c>
      <c r="AC408">
        <v>-1.219E-3</v>
      </c>
    </row>
    <row r="409" spans="3:29" x14ac:dyDescent="0.15">
      <c r="C409" t="s">
        <v>217</v>
      </c>
      <c r="D409">
        <v>20160930</v>
      </c>
      <c r="E409">
        <v>1.7991E-2</v>
      </c>
      <c r="F409" s="17">
        <f t="shared" si="23"/>
        <v>237.99773969999998</v>
      </c>
      <c r="G409" s="10">
        <f t="shared" si="24"/>
        <v>1.0179910000000001</v>
      </c>
      <c r="H409" s="11">
        <f t="shared" si="22"/>
        <v>0.25955029915837602</v>
      </c>
      <c r="U409" t="s">
        <v>216</v>
      </c>
      <c r="V409">
        <v>90319</v>
      </c>
      <c r="W409">
        <v>45483</v>
      </c>
      <c r="X409">
        <v>804.06</v>
      </c>
      <c r="Z409">
        <v>295995</v>
      </c>
      <c r="AA409">
        <v>1.7991E-2</v>
      </c>
      <c r="AB409">
        <v>3.0140000000000002E-3</v>
      </c>
      <c r="AC409">
        <v>-1.2340000000000001E-3</v>
      </c>
    </row>
    <row r="410" spans="3:29" x14ac:dyDescent="0.15">
      <c r="C410" t="s">
        <v>217</v>
      </c>
      <c r="D410">
        <v>20161031</v>
      </c>
      <c r="E410">
        <v>7.2630000000000004E-3</v>
      </c>
      <c r="F410" s="17">
        <f t="shared" si="23"/>
        <v>239.80086722174002</v>
      </c>
      <c r="G410" s="10">
        <f t="shared" si="24"/>
        <v>1.007263</v>
      </c>
      <c r="H410" s="11">
        <f t="shared" si="22"/>
        <v>9.8331777626418981E-2</v>
      </c>
      <c r="U410" t="s">
        <v>216</v>
      </c>
      <c r="V410">
        <v>90319</v>
      </c>
      <c r="W410">
        <v>45483</v>
      </c>
      <c r="X410">
        <v>809.90002000000004</v>
      </c>
      <c r="Z410">
        <v>296087</v>
      </c>
      <c r="AA410">
        <v>7.2630000000000004E-3</v>
      </c>
      <c r="AB410">
        <v>-2.1582E-2</v>
      </c>
      <c r="AC410">
        <v>-1.9425999999999999E-2</v>
      </c>
    </row>
    <row r="411" spans="3:29" x14ac:dyDescent="0.15">
      <c r="C411" t="s">
        <v>217</v>
      </c>
      <c r="D411">
        <v>20161130</v>
      </c>
      <c r="E411">
        <v>-4.2005000000000001E-2</v>
      </c>
      <c r="F411" s="17">
        <f t="shared" si="23"/>
        <v>229.72798155999999</v>
      </c>
      <c r="G411" s="10">
        <f t="shared" si="24"/>
        <v>0.95799500000000004</v>
      </c>
      <c r="H411" s="11">
        <f t="shared" si="22"/>
        <v>1.707964249093652E-2</v>
      </c>
      <c r="U411" t="s">
        <v>216</v>
      </c>
      <c r="V411">
        <v>90319</v>
      </c>
      <c r="W411">
        <v>45483</v>
      </c>
      <c r="X411">
        <v>775.88</v>
      </c>
      <c r="Z411">
        <v>296087</v>
      </c>
      <c r="AA411">
        <v>-4.2005000000000001E-2</v>
      </c>
      <c r="AB411">
        <v>4.0420999999999999E-2</v>
      </c>
      <c r="AC411">
        <v>3.4174000000000003E-2</v>
      </c>
    </row>
    <row r="412" spans="3:29" x14ac:dyDescent="0.15">
      <c r="C412" t="s">
        <v>217</v>
      </c>
      <c r="D412">
        <v>20161230</v>
      </c>
      <c r="E412">
        <v>2.1356E-2</v>
      </c>
      <c r="F412" s="17">
        <f t="shared" si="23"/>
        <v>235.35131336992001</v>
      </c>
      <c r="G412" s="10">
        <f t="shared" si="24"/>
        <v>1.0213559999999999</v>
      </c>
      <c r="H412" s="11">
        <f t="shared" si="22"/>
        <v>1.8558580662467294E-2</v>
      </c>
      <c r="U412" t="s">
        <v>216</v>
      </c>
      <c r="V412">
        <v>90319</v>
      </c>
      <c r="W412">
        <v>45483</v>
      </c>
      <c r="X412">
        <v>792.45001000000002</v>
      </c>
      <c r="Z412">
        <v>296992</v>
      </c>
      <c r="AA412">
        <v>2.1356E-2</v>
      </c>
      <c r="AB412">
        <v>1.8776999999999999E-2</v>
      </c>
      <c r="AC412">
        <v>1.8200999999999998E-2</v>
      </c>
    </row>
    <row r="413" spans="3:29" x14ac:dyDescent="0.15">
      <c r="C413" t="s">
        <v>217</v>
      </c>
      <c r="D413">
        <v>20170131</v>
      </c>
      <c r="E413">
        <v>3.5005000000000001E-2</v>
      </c>
      <c r="F413" s="17">
        <f t="shared" si="23"/>
        <v>243.69321242000001</v>
      </c>
      <c r="G413" s="10">
        <f t="shared" si="24"/>
        <v>1.035005</v>
      </c>
      <c r="H413" s="11">
        <f t="shared" si="22"/>
        <v>7.7282143601642872E-2</v>
      </c>
      <c r="U413" t="s">
        <v>216</v>
      </c>
      <c r="V413">
        <v>90319</v>
      </c>
      <c r="W413">
        <v>45483</v>
      </c>
      <c r="X413">
        <v>820.19</v>
      </c>
      <c r="Z413">
        <v>297118</v>
      </c>
      <c r="AA413">
        <v>3.5005000000000001E-2</v>
      </c>
      <c r="AB413">
        <v>2.2169999999999999E-2</v>
      </c>
      <c r="AC413">
        <v>1.7884000000000001E-2</v>
      </c>
    </row>
    <row r="414" spans="3:29" x14ac:dyDescent="0.15">
      <c r="C414" t="s">
        <v>217</v>
      </c>
      <c r="D414">
        <v>20170228</v>
      </c>
      <c r="E414">
        <v>3.0164E-2</v>
      </c>
      <c r="F414" s="17">
        <f t="shared" si="23"/>
        <v>251.04390876881999</v>
      </c>
      <c r="G414" s="10">
        <f t="shared" si="24"/>
        <v>1.0301640000000001</v>
      </c>
      <c r="H414" s="11">
        <f t="shared" si="22"/>
        <v>0.17806124619440933</v>
      </c>
      <c r="U414" t="s">
        <v>216</v>
      </c>
      <c r="V414">
        <v>90319</v>
      </c>
      <c r="W414">
        <v>45483</v>
      </c>
      <c r="X414">
        <v>844.92998999999998</v>
      </c>
      <c r="Z414">
        <v>297118</v>
      </c>
      <c r="AA414">
        <v>3.0164E-2</v>
      </c>
      <c r="AB414">
        <v>3.2639000000000001E-2</v>
      </c>
      <c r="AC414">
        <v>3.7198000000000002E-2</v>
      </c>
    </row>
    <row r="415" spans="3:29" x14ac:dyDescent="0.15">
      <c r="C415" t="s">
        <v>217</v>
      </c>
      <c r="D415">
        <v>20170331</v>
      </c>
      <c r="E415">
        <v>3.3969999999999998E-3</v>
      </c>
      <c r="F415" s="17">
        <f t="shared" si="23"/>
        <v>252.30527702399999</v>
      </c>
      <c r="G415" s="10">
        <f t="shared" si="24"/>
        <v>1.0033970000000001</v>
      </c>
      <c r="H415" s="11">
        <f t="shared" si="22"/>
        <v>0.11128535592863709</v>
      </c>
      <c r="U415" t="s">
        <v>216</v>
      </c>
      <c r="V415">
        <v>90319</v>
      </c>
      <c r="W415">
        <v>45483</v>
      </c>
      <c r="X415">
        <v>847.79998999999998</v>
      </c>
      <c r="Z415">
        <v>297600</v>
      </c>
      <c r="AA415">
        <v>3.3969999999999998E-3</v>
      </c>
      <c r="AB415">
        <v>2.0890000000000001E-3</v>
      </c>
      <c r="AC415">
        <v>-3.8900000000000002E-4</v>
      </c>
    </row>
    <row r="416" spans="3:29" x14ac:dyDescent="0.15">
      <c r="C416" t="s">
        <v>217</v>
      </c>
      <c r="D416">
        <v>20170428</v>
      </c>
      <c r="E416">
        <v>9.0493000000000004E-2</v>
      </c>
      <c r="F416" s="17">
        <f t="shared" si="23"/>
        <v>275.16396903258004</v>
      </c>
      <c r="G416" s="10">
        <f t="shared" si="24"/>
        <v>1.0904929999999999</v>
      </c>
      <c r="H416" s="11">
        <f t="shared" si="22"/>
        <v>0.30604054580623274</v>
      </c>
      <c r="U416" t="s">
        <v>216</v>
      </c>
      <c r="V416">
        <v>90319</v>
      </c>
      <c r="W416">
        <v>45483</v>
      </c>
      <c r="X416">
        <v>924.52002000000005</v>
      </c>
      <c r="Z416">
        <v>297629</v>
      </c>
      <c r="AA416">
        <v>9.0493000000000004E-2</v>
      </c>
      <c r="AB416">
        <v>9.613E-3</v>
      </c>
      <c r="AC416">
        <v>9.0910000000000001E-3</v>
      </c>
    </row>
    <row r="417" spans="3:29" x14ac:dyDescent="0.15">
      <c r="C417" t="s">
        <v>217</v>
      </c>
      <c r="D417">
        <v>20170531</v>
      </c>
      <c r="E417">
        <v>6.7678000000000002E-2</v>
      </c>
      <c r="F417" s="17">
        <f t="shared" si="23"/>
        <v>293.78661853886996</v>
      </c>
      <c r="G417" s="10">
        <f t="shared" si="24"/>
        <v>1.0676779999999999</v>
      </c>
      <c r="H417" s="11">
        <f t="shared" si="22"/>
        <v>0.31814072700825013</v>
      </c>
      <c r="U417" t="s">
        <v>216</v>
      </c>
      <c r="V417">
        <v>90319</v>
      </c>
      <c r="W417">
        <v>45483</v>
      </c>
      <c r="X417">
        <v>987.09002999999996</v>
      </c>
      <c r="Z417">
        <v>297629</v>
      </c>
      <c r="AA417">
        <v>6.7678000000000002E-2</v>
      </c>
      <c r="AB417">
        <v>9.3329999999999993E-3</v>
      </c>
      <c r="AC417">
        <v>1.1575999999999999E-2</v>
      </c>
    </row>
    <row r="418" spans="3:29" x14ac:dyDescent="0.15">
      <c r="C418" t="s">
        <v>217</v>
      </c>
      <c r="D418">
        <v>20170630</v>
      </c>
      <c r="E418">
        <v>-5.8160999999999997E-2</v>
      </c>
      <c r="F418" s="17">
        <f t="shared" si="23"/>
        <v>277.08461325957001</v>
      </c>
      <c r="G418" s="10">
        <f t="shared" si="24"/>
        <v>0.94183899999999998</v>
      </c>
      <c r="H418" s="11">
        <f t="shared" si="22"/>
        <v>0.32144912370204737</v>
      </c>
      <c r="U418" t="s">
        <v>216</v>
      </c>
      <c r="V418">
        <v>90319</v>
      </c>
      <c r="W418">
        <v>45483</v>
      </c>
      <c r="X418">
        <v>929.67998999999998</v>
      </c>
      <c r="Z418">
        <v>298043</v>
      </c>
      <c r="AA418">
        <v>-5.8160999999999997E-2</v>
      </c>
      <c r="AB418">
        <v>9.4599999999999997E-3</v>
      </c>
      <c r="AC418">
        <v>4.8139999999999997E-3</v>
      </c>
    </row>
    <row r="419" spans="3:29" x14ac:dyDescent="0.15">
      <c r="C419" t="s">
        <v>217</v>
      </c>
      <c r="D419">
        <v>20170731</v>
      </c>
      <c r="E419">
        <v>1.7017000000000001E-2</v>
      </c>
      <c r="F419" s="17">
        <f t="shared" si="23"/>
        <v>281.80154750000003</v>
      </c>
      <c r="G419" s="10">
        <f t="shared" si="24"/>
        <v>1.0170170000000001</v>
      </c>
      <c r="H419" s="11">
        <f t="shared" si="22"/>
        <v>0.19480858012850599</v>
      </c>
      <c r="U419" t="s">
        <v>216</v>
      </c>
      <c r="V419">
        <v>90319</v>
      </c>
      <c r="W419">
        <v>45483</v>
      </c>
      <c r="X419">
        <v>945.5</v>
      </c>
      <c r="Z419">
        <v>298045</v>
      </c>
      <c r="AA419">
        <v>1.7017000000000001E-2</v>
      </c>
      <c r="AB419">
        <v>2.0313000000000001E-2</v>
      </c>
      <c r="AC419">
        <v>1.9349000000000002E-2</v>
      </c>
    </row>
    <row r="420" spans="3:29" x14ac:dyDescent="0.15">
      <c r="C420" t="s">
        <v>217</v>
      </c>
      <c r="D420">
        <v>20170831</v>
      </c>
      <c r="E420">
        <v>1.0300999999999999E-2</v>
      </c>
      <c r="F420" s="17">
        <f t="shared" si="23"/>
        <v>284.70450281955004</v>
      </c>
      <c r="G420" s="10">
        <f t="shared" si="24"/>
        <v>1.0103009999999999</v>
      </c>
      <c r="H420" s="11">
        <f t="shared" si="22"/>
        <v>0.20939359144510106</v>
      </c>
      <c r="U420" t="s">
        <v>216</v>
      </c>
      <c r="V420">
        <v>90319</v>
      </c>
      <c r="W420">
        <v>45483</v>
      </c>
      <c r="X420">
        <v>955.23999000000003</v>
      </c>
      <c r="Z420">
        <v>298045</v>
      </c>
      <c r="AA420">
        <v>1.0300999999999999E-2</v>
      </c>
      <c r="AB420">
        <v>1.596E-3</v>
      </c>
      <c r="AC420">
        <v>5.4600000000000004E-4</v>
      </c>
    </row>
    <row r="421" spans="3:29" x14ac:dyDescent="0.15">
      <c r="C421" t="s">
        <v>217</v>
      </c>
      <c r="D421">
        <v>20170929</v>
      </c>
      <c r="E421">
        <v>1.9345999999999999E-2</v>
      </c>
      <c r="F421" s="17">
        <f t="shared" si="23"/>
        <v>290.42463941210997</v>
      </c>
      <c r="G421" s="10">
        <f t="shared" si="24"/>
        <v>1.0193460000000001</v>
      </c>
      <c r="H421" s="11">
        <f t="shared" si="22"/>
        <v>0.21100335844344165</v>
      </c>
      <c r="U421" t="s">
        <v>216</v>
      </c>
      <c r="V421">
        <v>90319</v>
      </c>
      <c r="W421">
        <v>45483</v>
      </c>
      <c r="X421">
        <v>973.71996999999999</v>
      </c>
      <c r="Z421">
        <v>298263</v>
      </c>
      <c r="AA421">
        <v>1.9345999999999999E-2</v>
      </c>
      <c r="AB421">
        <v>2.3705E-2</v>
      </c>
      <c r="AC421">
        <v>1.9303000000000001E-2</v>
      </c>
    </row>
    <row r="422" spans="3:29" x14ac:dyDescent="0.15">
      <c r="C422" t="s">
        <v>217</v>
      </c>
      <c r="D422">
        <v>20171031</v>
      </c>
      <c r="E422">
        <v>6.0921000000000003E-2</v>
      </c>
      <c r="F422" s="17">
        <f t="shared" si="23"/>
        <v>308.13415009116</v>
      </c>
      <c r="G422" s="10">
        <f t="shared" si="24"/>
        <v>1.060921</v>
      </c>
      <c r="H422" s="11">
        <f t="shared" si="22"/>
        <v>0.2755148298340897</v>
      </c>
      <c r="U422" t="s">
        <v>216</v>
      </c>
      <c r="V422">
        <v>90319</v>
      </c>
      <c r="W422">
        <v>45483</v>
      </c>
      <c r="X422">
        <v>1033.0400400000001</v>
      </c>
      <c r="Z422">
        <v>298279</v>
      </c>
      <c r="AA422">
        <v>6.0921000000000003E-2</v>
      </c>
      <c r="AB422">
        <v>1.9262000000000001E-2</v>
      </c>
      <c r="AC422">
        <v>2.2187999999999999E-2</v>
      </c>
    </row>
    <row r="423" spans="3:29" x14ac:dyDescent="0.15">
      <c r="C423" t="s">
        <v>217</v>
      </c>
      <c r="D423">
        <v>20171130</v>
      </c>
      <c r="E423">
        <v>3.0300000000000001E-3</v>
      </c>
      <c r="F423" s="17">
        <f t="shared" si="23"/>
        <v>309.06776336115996</v>
      </c>
      <c r="G423" s="10">
        <f t="shared" si="24"/>
        <v>1.0030300000000001</v>
      </c>
      <c r="H423" s="11">
        <f t="shared" si="22"/>
        <v>0.33547632270365457</v>
      </c>
      <c r="U423" t="s">
        <v>216</v>
      </c>
      <c r="V423">
        <v>90319</v>
      </c>
      <c r="W423">
        <v>45483</v>
      </c>
      <c r="X423">
        <v>1036.17004</v>
      </c>
      <c r="Z423">
        <v>298279</v>
      </c>
      <c r="AA423">
        <v>3.0300000000000001E-3</v>
      </c>
      <c r="AB423">
        <v>2.7279999999999999E-2</v>
      </c>
      <c r="AC423">
        <v>2.8083E-2</v>
      </c>
    </row>
    <row r="424" spans="3:29" x14ac:dyDescent="0.15">
      <c r="C424" t="s">
        <v>217</v>
      </c>
      <c r="D424">
        <v>20171229</v>
      </c>
      <c r="E424">
        <v>1.6629000000000001E-2</v>
      </c>
      <c r="F424" s="17">
        <f t="shared" si="23"/>
        <v>314.40830396939998</v>
      </c>
      <c r="G424" s="10">
        <f t="shared" si="24"/>
        <v>1.016629</v>
      </c>
      <c r="H424" s="11">
        <f t="shared" si="22"/>
        <v>0.329295523278752</v>
      </c>
      <c r="U424" t="s">
        <v>216</v>
      </c>
      <c r="V424">
        <v>90319</v>
      </c>
      <c r="W424">
        <v>45483</v>
      </c>
      <c r="X424">
        <v>1053.40002</v>
      </c>
      <c r="Z424">
        <v>298470</v>
      </c>
      <c r="AA424">
        <v>1.6629000000000001E-2</v>
      </c>
      <c r="AB424">
        <v>1.2166E-2</v>
      </c>
      <c r="AC424">
        <v>9.8320000000000005E-3</v>
      </c>
    </row>
    <row r="425" spans="3:29" x14ac:dyDescent="0.15">
      <c r="C425" t="s">
        <v>217</v>
      </c>
      <c r="D425">
        <v>20180131</v>
      </c>
      <c r="E425">
        <v>0.12229</v>
      </c>
      <c r="F425" s="17">
        <f t="shared" si="23"/>
        <v>352.88438550521005</v>
      </c>
      <c r="G425" s="10">
        <f t="shared" si="24"/>
        <v>1.12229</v>
      </c>
      <c r="H425" s="11">
        <f t="shared" si="22"/>
        <v>0.44139890417970018</v>
      </c>
      <c r="U425" t="s">
        <v>216</v>
      </c>
      <c r="V425">
        <v>90319</v>
      </c>
      <c r="W425">
        <v>45483</v>
      </c>
      <c r="X425">
        <v>1182.2199700000001</v>
      </c>
      <c r="Z425">
        <v>298493</v>
      </c>
      <c r="AA425">
        <v>0.12229</v>
      </c>
      <c r="AB425">
        <v>5.0594E-2</v>
      </c>
      <c r="AC425">
        <v>5.6179E-2</v>
      </c>
    </row>
    <row r="426" spans="3:29" x14ac:dyDescent="0.15">
      <c r="C426" t="s">
        <v>217</v>
      </c>
      <c r="D426">
        <v>20180228</v>
      </c>
      <c r="E426">
        <v>-6.6230999999999998E-2</v>
      </c>
      <c r="F426" s="17">
        <f t="shared" si="23"/>
        <v>329.51240449971999</v>
      </c>
      <c r="G426" s="10">
        <f t="shared" si="24"/>
        <v>0.93376899999999996</v>
      </c>
      <c r="H426" s="11">
        <f t="shared" si="22"/>
        <v>0.30652363444750019</v>
      </c>
      <c r="U426" t="s">
        <v>216</v>
      </c>
      <c r="V426">
        <v>90319</v>
      </c>
      <c r="W426">
        <v>45483</v>
      </c>
      <c r="X426">
        <v>1103.92004</v>
      </c>
      <c r="Z426">
        <v>298493</v>
      </c>
      <c r="AA426">
        <v>-6.6230999999999998E-2</v>
      </c>
      <c r="AB426">
        <v>-3.9438000000000001E-2</v>
      </c>
      <c r="AC426">
        <v>-3.8947000000000002E-2</v>
      </c>
    </row>
    <row r="427" spans="3:29" x14ac:dyDescent="0.15">
      <c r="C427" t="s">
        <v>217</v>
      </c>
      <c r="D427">
        <v>20180329</v>
      </c>
      <c r="E427">
        <v>-6.0493999999999999E-2</v>
      </c>
      <c r="F427" s="17">
        <f t="shared" si="23"/>
        <v>309.74393826652005</v>
      </c>
      <c r="G427" s="10">
        <f t="shared" si="24"/>
        <v>0.93950599999999995</v>
      </c>
      <c r="H427" s="11">
        <f t="shared" si="22"/>
        <v>0.22333113783002401</v>
      </c>
      <c r="U427" t="s">
        <v>216</v>
      </c>
      <c r="V427">
        <v>90319</v>
      </c>
      <c r="W427">
        <v>45483</v>
      </c>
      <c r="X427">
        <v>1037.1400100000001</v>
      </c>
      <c r="Z427">
        <v>298652</v>
      </c>
      <c r="AA427">
        <v>-6.0493999999999999E-2</v>
      </c>
      <c r="AB427">
        <v>-1.8408000000000001E-2</v>
      </c>
      <c r="AC427">
        <v>-2.6884999999999999E-2</v>
      </c>
    </row>
    <row r="428" spans="3:29" x14ac:dyDescent="0.15">
      <c r="C428" t="s">
        <v>217</v>
      </c>
      <c r="D428">
        <v>20180430</v>
      </c>
      <c r="E428">
        <v>-1.7895000000000001E-2</v>
      </c>
      <c r="F428" s="17">
        <f t="shared" si="23"/>
        <v>304.20503445311999</v>
      </c>
      <c r="G428" s="10">
        <f t="shared" si="24"/>
        <v>0.98210500000000001</v>
      </c>
      <c r="H428" s="11">
        <f t="shared" si="22"/>
        <v>0.10173988014462809</v>
      </c>
      <c r="U428" t="s">
        <v>216</v>
      </c>
      <c r="V428">
        <v>90319</v>
      </c>
      <c r="W428">
        <v>45483</v>
      </c>
      <c r="X428">
        <v>1018.58002</v>
      </c>
      <c r="Z428">
        <v>298656</v>
      </c>
      <c r="AA428">
        <v>-1.7895000000000001E-2</v>
      </c>
      <c r="AB428">
        <v>4.7559999999999998E-3</v>
      </c>
      <c r="AC428">
        <v>2.7190000000000001E-3</v>
      </c>
    </row>
    <row r="429" spans="3:29" x14ac:dyDescent="0.15">
      <c r="C429" t="s">
        <v>217</v>
      </c>
      <c r="D429">
        <v>20180531</v>
      </c>
      <c r="E429">
        <v>7.9935000000000006E-2</v>
      </c>
      <c r="F429" s="17">
        <f t="shared" si="23"/>
        <v>328.52159999999998</v>
      </c>
      <c r="G429" s="10">
        <f t="shared" si="24"/>
        <v>1.0799350000000001</v>
      </c>
      <c r="H429" s="11">
        <f t="shared" si="22"/>
        <v>0.1143879123331093</v>
      </c>
      <c r="U429" t="s">
        <v>216</v>
      </c>
      <c r="V429">
        <v>90319</v>
      </c>
      <c r="W429">
        <v>45483</v>
      </c>
      <c r="X429">
        <v>1100</v>
      </c>
      <c r="Z429">
        <v>298656</v>
      </c>
      <c r="AA429">
        <v>7.9935000000000006E-2</v>
      </c>
      <c r="AB429">
        <v>2.6152000000000002E-2</v>
      </c>
      <c r="AC429">
        <v>2.1607999999999999E-2</v>
      </c>
    </row>
    <row r="430" spans="3:29" x14ac:dyDescent="0.15">
      <c r="C430" t="s">
        <v>217</v>
      </c>
      <c r="D430">
        <v>20180629</v>
      </c>
      <c r="E430">
        <v>2.6536000000000001E-2</v>
      </c>
      <c r="F430" s="17">
        <f t="shared" si="23"/>
        <v>337.23935072064</v>
      </c>
      <c r="G430" s="10">
        <f t="shared" si="24"/>
        <v>1.0265359999999999</v>
      </c>
      <c r="H430" s="11">
        <f t="shared" si="22"/>
        <v>0.21460176311957802</v>
      </c>
      <c r="I430" s="11">
        <f>PRODUCT(G370:G430)-1</f>
        <v>1.5881907574880763</v>
      </c>
      <c r="J430" s="11"/>
      <c r="U430" t="s">
        <v>216</v>
      </c>
      <c r="V430">
        <v>90319</v>
      </c>
      <c r="W430">
        <v>45483</v>
      </c>
      <c r="X430">
        <v>1129.18994</v>
      </c>
      <c r="Z430">
        <v>298656</v>
      </c>
      <c r="AA430">
        <v>2.6536000000000001E-2</v>
      </c>
      <c r="AB430">
        <v>5.3299999999999997E-3</v>
      </c>
      <c r="AC430">
        <v>4.8419999999999999E-3</v>
      </c>
    </row>
    <row r="431" spans="3:29" x14ac:dyDescent="0.15">
      <c r="C431" t="s">
        <v>210</v>
      </c>
      <c r="D431">
        <v>20130628</v>
      </c>
      <c r="E431">
        <v>-1.4999E-2</v>
      </c>
      <c r="G431" s="10">
        <f t="shared" ref="G431:G491" si="25">1+E431</f>
        <v>0.98500100000000002</v>
      </c>
      <c r="H431" s="11">
        <f t="shared" si="22"/>
        <v>0.17636573555264845</v>
      </c>
    </row>
    <row r="432" spans="3:29" x14ac:dyDescent="0.15">
      <c r="C432" t="s">
        <v>210</v>
      </c>
      <c r="D432">
        <v>20130731</v>
      </c>
      <c r="E432">
        <v>4.9461999999999999E-2</v>
      </c>
      <c r="G432" s="10">
        <f t="shared" si="25"/>
        <v>1.0494619999999999</v>
      </c>
      <c r="H432" s="11">
        <f t="shared" si="22"/>
        <v>0.22196368959800461</v>
      </c>
    </row>
    <row r="433" spans="3:8" x14ac:dyDescent="0.15">
      <c r="C433" t="s">
        <v>210</v>
      </c>
      <c r="D433">
        <v>20130830</v>
      </c>
      <c r="E433">
        <v>-3.1297999999999999E-2</v>
      </c>
      <c r="G433" s="10">
        <f t="shared" si="25"/>
        <v>0.96870199999999995</v>
      </c>
      <c r="H433" s="11">
        <f t="shared" si="22"/>
        <v>0.16125306818388041</v>
      </c>
    </row>
    <row r="434" spans="3:8" x14ac:dyDescent="0.15">
      <c r="C434" t="s">
        <v>210</v>
      </c>
      <c r="D434">
        <v>20130930</v>
      </c>
      <c r="E434">
        <v>2.9749000000000001E-2</v>
      </c>
      <c r="G434" s="10">
        <f t="shared" si="25"/>
        <v>1.029749</v>
      </c>
      <c r="H434" s="11">
        <f t="shared" si="22"/>
        <v>0.12713310954282453</v>
      </c>
    </row>
    <row r="435" spans="3:8" x14ac:dyDescent="0.15">
      <c r="C435" t="s">
        <v>210</v>
      </c>
      <c r="D435">
        <v>20131031</v>
      </c>
      <c r="E435">
        <v>4.4595999999999997E-2</v>
      </c>
      <c r="G435" s="10">
        <f t="shared" si="25"/>
        <v>1.0445960000000001</v>
      </c>
      <c r="H435" s="11">
        <f t="shared" si="22"/>
        <v>0.17384199644676235</v>
      </c>
    </row>
    <row r="436" spans="3:8" x14ac:dyDescent="0.15">
      <c r="C436" t="s">
        <v>210</v>
      </c>
      <c r="D436">
        <v>20131129</v>
      </c>
      <c r="E436">
        <v>2.8049000000000001E-2</v>
      </c>
      <c r="G436" s="10">
        <f t="shared" si="25"/>
        <v>1.028049</v>
      </c>
      <c r="H436" s="11">
        <f t="shared" si="22"/>
        <v>0.18702800196049663</v>
      </c>
    </row>
    <row r="437" spans="3:8" x14ac:dyDescent="0.15">
      <c r="C437" t="s">
        <v>210</v>
      </c>
      <c r="D437">
        <v>20131231</v>
      </c>
      <c r="E437">
        <v>2.3563000000000001E-2</v>
      </c>
      <c r="G437" s="10">
        <f t="shared" si="25"/>
        <v>1.023563</v>
      </c>
      <c r="H437" s="11">
        <f t="shared" si="22"/>
        <v>8.2606049034288587E-2</v>
      </c>
    </row>
    <row r="438" spans="3:8" x14ac:dyDescent="0.15">
      <c r="C438" t="s">
        <v>210</v>
      </c>
      <c r="D438">
        <v>20140131</v>
      </c>
      <c r="E438">
        <v>-3.5582999999999997E-2</v>
      </c>
      <c r="G438" s="10">
        <f t="shared" si="25"/>
        <v>0.96441699999999997</v>
      </c>
      <c r="H438" s="11">
        <f t="shared" si="22"/>
        <v>0.11813915217950166</v>
      </c>
    </row>
    <row r="439" spans="3:8" x14ac:dyDescent="0.15">
      <c r="C439" t="s">
        <v>210</v>
      </c>
      <c r="D439">
        <v>20140228</v>
      </c>
      <c r="E439">
        <v>4.3117000000000003E-2</v>
      </c>
      <c r="G439" s="10">
        <f t="shared" si="25"/>
        <v>1.0431170000000001</v>
      </c>
      <c r="H439" s="11">
        <f t="shared" si="22"/>
        <v>0.24145024939066451</v>
      </c>
    </row>
    <row r="440" spans="3:8" x14ac:dyDescent="0.15">
      <c r="C440" t="s">
        <v>210</v>
      </c>
      <c r="D440">
        <v>20140331</v>
      </c>
      <c r="E440">
        <v>6.9319999999999998E-3</v>
      </c>
      <c r="G440" s="10">
        <f t="shared" si="25"/>
        <v>1.0069319999999999</v>
      </c>
      <c r="H440" s="11">
        <f t="shared" si="22"/>
        <v>0.27283333505016305</v>
      </c>
    </row>
    <row r="441" spans="3:8" x14ac:dyDescent="0.15">
      <c r="C441" t="s">
        <v>210</v>
      </c>
      <c r="D441">
        <v>20140430</v>
      </c>
      <c r="E441">
        <v>6.2009999999999999E-3</v>
      </c>
      <c r="G441" s="10">
        <f t="shared" si="25"/>
        <v>1.0062009999999999</v>
      </c>
      <c r="H441" s="11">
        <f t="shared" si="22"/>
        <v>0.18592894439092089</v>
      </c>
    </row>
    <row r="442" spans="3:8" x14ac:dyDescent="0.15">
      <c r="C442" t="s">
        <v>210</v>
      </c>
      <c r="D442">
        <v>20140530</v>
      </c>
      <c r="E442">
        <v>2.103E-2</v>
      </c>
      <c r="G442" s="10">
        <f t="shared" si="25"/>
        <v>1.0210300000000001</v>
      </c>
      <c r="H442" s="11">
        <f t="shared" si="22"/>
        <v>0.17956801329077843</v>
      </c>
    </row>
    <row r="443" spans="3:8" x14ac:dyDescent="0.15">
      <c r="C443" t="s">
        <v>210</v>
      </c>
      <c r="D443">
        <v>20140630</v>
      </c>
      <c r="E443">
        <v>1.9057999999999999E-2</v>
      </c>
      <c r="G443" s="10">
        <f t="shared" si="25"/>
        <v>1.019058</v>
      </c>
      <c r="H443" s="11">
        <f t="shared" si="22"/>
        <v>0.22035228440181687</v>
      </c>
    </row>
    <row r="444" spans="3:8" x14ac:dyDescent="0.15">
      <c r="C444" t="s">
        <v>210</v>
      </c>
      <c r="D444">
        <v>20140731</v>
      </c>
      <c r="E444">
        <v>-1.508E-2</v>
      </c>
      <c r="G444" s="10">
        <f t="shared" si="25"/>
        <v>0.98492000000000002</v>
      </c>
      <c r="H444" s="11">
        <f t="shared" si="22"/>
        <v>0.14530051774436537</v>
      </c>
    </row>
    <row r="445" spans="3:8" x14ac:dyDescent="0.15">
      <c r="C445" t="s">
        <v>210</v>
      </c>
      <c r="D445">
        <v>20140829</v>
      </c>
      <c r="E445">
        <v>3.7655000000000001E-2</v>
      </c>
      <c r="G445" s="10">
        <f t="shared" si="25"/>
        <v>1.037655</v>
      </c>
      <c r="H445" s="11">
        <f t="shared" si="22"/>
        <v>0.22682394455676724</v>
      </c>
    </row>
    <row r="446" spans="3:8" x14ac:dyDescent="0.15">
      <c r="C446" t="s">
        <v>210</v>
      </c>
      <c r="D446">
        <v>20140930</v>
      </c>
      <c r="E446">
        <v>-1.5514E-2</v>
      </c>
      <c r="G446" s="10">
        <f t="shared" si="25"/>
        <v>0.98448599999999997</v>
      </c>
      <c r="H446" s="11">
        <f t="shared" si="22"/>
        <v>0.17289844212610372</v>
      </c>
    </row>
    <row r="447" spans="3:8" x14ac:dyDescent="0.15">
      <c r="C447" t="s">
        <v>210</v>
      </c>
      <c r="D447">
        <v>20141031</v>
      </c>
      <c r="E447">
        <v>2.3200999999999999E-2</v>
      </c>
      <c r="G447" s="10">
        <f t="shared" si="25"/>
        <v>1.023201</v>
      </c>
      <c r="H447" s="11">
        <f t="shared" si="22"/>
        <v>0.14887560251223597</v>
      </c>
    </row>
    <row r="448" spans="3:8" x14ac:dyDescent="0.15">
      <c r="C448" t="s">
        <v>210</v>
      </c>
      <c r="D448">
        <v>20141128</v>
      </c>
      <c r="E448">
        <v>2.4534E-2</v>
      </c>
      <c r="G448" s="10">
        <f t="shared" si="25"/>
        <v>1.0245340000000001</v>
      </c>
      <c r="H448" s="11">
        <f t="shared" si="22"/>
        <v>0.14494748455012529</v>
      </c>
    </row>
    <row r="449" spans="3:8" x14ac:dyDescent="0.15">
      <c r="C449" t="s">
        <v>210</v>
      </c>
      <c r="D449">
        <v>20141231</v>
      </c>
      <c r="E449">
        <v>-4.189E-3</v>
      </c>
      <c r="G449" s="10">
        <f t="shared" si="25"/>
        <v>0.995811</v>
      </c>
      <c r="H449" s="11">
        <f t="shared" si="22"/>
        <v>0.11390437084707461</v>
      </c>
    </row>
    <row r="450" spans="3:8" x14ac:dyDescent="0.15">
      <c r="C450" t="s">
        <v>210</v>
      </c>
      <c r="D450">
        <v>20150130</v>
      </c>
      <c r="E450">
        <v>-3.1040999999999999E-2</v>
      </c>
      <c r="G450" s="10">
        <f t="shared" si="25"/>
        <v>0.96895900000000001</v>
      </c>
      <c r="H450" s="11">
        <f t="shared" si="22"/>
        <v>0.11915039373176839</v>
      </c>
    </row>
    <row r="451" spans="3:8" x14ac:dyDescent="0.15">
      <c r="C451" t="s">
        <v>210</v>
      </c>
      <c r="D451">
        <v>20150227</v>
      </c>
      <c r="E451">
        <v>5.4892999999999997E-2</v>
      </c>
      <c r="G451" s="10">
        <f t="shared" si="25"/>
        <v>1.0548930000000001</v>
      </c>
      <c r="H451" s="11">
        <f t="shared" si="22"/>
        <v>0.13178475309566084</v>
      </c>
    </row>
    <row r="452" spans="3:8" x14ac:dyDescent="0.15">
      <c r="C452" t="s">
        <v>210</v>
      </c>
      <c r="D452">
        <v>20150331</v>
      </c>
      <c r="E452">
        <v>-1.7395999999999998E-2</v>
      </c>
      <c r="G452" s="10">
        <f t="shared" si="25"/>
        <v>0.98260400000000003</v>
      </c>
      <c r="H452" s="11">
        <f t="shared" si="22"/>
        <v>0.10444024574728838</v>
      </c>
    </row>
    <row r="453" spans="3:8" x14ac:dyDescent="0.15">
      <c r="C453" t="s">
        <v>210</v>
      </c>
      <c r="D453">
        <v>20150430</v>
      </c>
      <c r="E453">
        <v>8.5210000000000008E-3</v>
      </c>
      <c r="G453" s="10">
        <f t="shared" si="25"/>
        <v>1.008521</v>
      </c>
      <c r="H453" s="11">
        <f t="shared" si="22"/>
        <v>0.10698675620606735</v>
      </c>
    </row>
    <row r="454" spans="3:8" x14ac:dyDescent="0.15">
      <c r="C454" t="s">
        <v>210</v>
      </c>
      <c r="D454">
        <v>20150529</v>
      </c>
      <c r="E454">
        <v>1.0491E-2</v>
      </c>
      <c r="G454" s="10">
        <f t="shared" si="25"/>
        <v>1.010491</v>
      </c>
      <c r="H454" s="11">
        <f t="shared" si="22"/>
        <v>9.5560516601299827E-2</v>
      </c>
    </row>
    <row r="455" spans="3:8" x14ac:dyDescent="0.15">
      <c r="C455" t="s">
        <v>210</v>
      </c>
      <c r="D455">
        <v>20150630</v>
      </c>
      <c r="E455">
        <v>-2.1011999999999999E-2</v>
      </c>
      <c r="G455" s="10">
        <f t="shared" si="25"/>
        <v>0.97898799999999997</v>
      </c>
      <c r="H455" s="11">
        <f t="shared" si="22"/>
        <v>5.2482389644626259E-2</v>
      </c>
    </row>
    <row r="456" spans="3:8" x14ac:dyDescent="0.15">
      <c r="C456" t="s">
        <v>210</v>
      </c>
      <c r="D456">
        <v>20150731</v>
      </c>
      <c r="E456">
        <v>1.9741999999999999E-2</v>
      </c>
      <c r="G456" s="10">
        <f t="shared" si="25"/>
        <v>1.0197419999999999</v>
      </c>
      <c r="H456" s="11">
        <f t="shared" si="22"/>
        <v>8.9693068453265301E-2</v>
      </c>
    </row>
    <row r="457" spans="3:8" x14ac:dyDescent="0.15">
      <c r="C457" t="s">
        <v>210</v>
      </c>
      <c r="D457">
        <v>20150831</v>
      </c>
      <c r="E457">
        <v>-6.2580999999999998E-2</v>
      </c>
      <c r="G457" s="10">
        <f t="shared" si="25"/>
        <v>0.937419</v>
      </c>
      <c r="H457" s="11">
        <f t="shared" si="22"/>
        <v>-1.5569735088838521E-2</v>
      </c>
    </row>
    <row r="458" spans="3:8" x14ac:dyDescent="0.15">
      <c r="C458" t="s">
        <v>210</v>
      </c>
      <c r="D458">
        <v>20150930</v>
      </c>
      <c r="E458">
        <v>-2.6443000000000001E-2</v>
      </c>
      <c r="G458" s="10">
        <f t="shared" si="25"/>
        <v>0.97355700000000001</v>
      </c>
      <c r="H458" s="11">
        <f t="shared" si="22"/>
        <v>-2.6498116361110102E-2</v>
      </c>
    </row>
    <row r="459" spans="3:8" x14ac:dyDescent="0.15">
      <c r="C459" t="s">
        <v>210</v>
      </c>
      <c r="D459">
        <v>20151030</v>
      </c>
      <c r="E459">
        <v>8.2983000000000001E-2</v>
      </c>
      <c r="G459" s="10">
        <f t="shared" si="25"/>
        <v>1.082983</v>
      </c>
      <c r="H459" s="11">
        <f t="shared" si="22"/>
        <v>3.0380140802145128E-2</v>
      </c>
    </row>
    <row r="460" spans="3:8" x14ac:dyDescent="0.15">
      <c r="C460" t="s">
        <v>210</v>
      </c>
      <c r="D460">
        <v>20151130</v>
      </c>
      <c r="E460">
        <v>5.0500000000000002E-4</v>
      </c>
      <c r="G460" s="10">
        <f t="shared" si="25"/>
        <v>1.000505</v>
      </c>
      <c r="H460" s="11">
        <f t="shared" si="22"/>
        <v>6.2140278148408168E-3</v>
      </c>
    </row>
    <row r="461" spans="3:8" x14ac:dyDescent="0.15">
      <c r="C461" t="s">
        <v>210</v>
      </c>
      <c r="D461">
        <v>20151231</v>
      </c>
      <c r="E461">
        <v>-1.753E-2</v>
      </c>
      <c r="G461" s="10">
        <f t="shared" si="25"/>
        <v>0.98246999999999995</v>
      </c>
      <c r="H461" s="11">
        <f t="shared" si="22"/>
        <v>-7.2663428027540666E-3</v>
      </c>
    </row>
    <row r="462" spans="3:8" x14ac:dyDescent="0.15">
      <c r="C462" t="s">
        <v>210</v>
      </c>
      <c r="D462">
        <v>20160129</v>
      </c>
      <c r="E462">
        <v>-5.0735000000000002E-2</v>
      </c>
      <c r="G462" s="10">
        <f t="shared" si="25"/>
        <v>0.94926500000000003</v>
      </c>
      <c r="H462" s="11">
        <f t="shared" si="22"/>
        <v>-2.7443560460923999E-2</v>
      </c>
    </row>
    <row r="463" spans="3:8" x14ac:dyDescent="0.15">
      <c r="C463" t="s">
        <v>210</v>
      </c>
      <c r="D463">
        <v>20160229</v>
      </c>
      <c r="E463">
        <v>-4.1279999999999997E-3</v>
      </c>
      <c r="G463" s="10">
        <f t="shared" si="25"/>
        <v>0.99587199999999998</v>
      </c>
      <c r="H463" s="11">
        <f t="shared" si="22"/>
        <v>-8.1857850458142423E-2</v>
      </c>
    </row>
    <row r="464" spans="3:8" x14ac:dyDescent="0.15">
      <c r="C464" t="s">
        <v>210</v>
      </c>
      <c r="D464">
        <v>20160331</v>
      </c>
      <c r="E464">
        <v>6.5990999999999994E-2</v>
      </c>
      <c r="G464" s="10">
        <f t="shared" si="25"/>
        <v>1.0659909999999999</v>
      </c>
      <c r="H464" s="11">
        <f t="shared" ref="H464:H491" si="26">PRODUCT(G453:G464)-1</f>
        <v>-3.9412946290934281E-3</v>
      </c>
    </row>
    <row r="465" spans="3:8" x14ac:dyDescent="0.15">
      <c r="C465" t="s">
        <v>210</v>
      </c>
      <c r="D465">
        <v>20160429</v>
      </c>
      <c r="E465">
        <v>2.699E-3</v>
      </c>
      <c r="G465" s="10">
        <f t="shared" si="25"/>
        <v>1.002699</v>
      </c>
      <c r="H465" s="11">
        <f t="shared" si="26"/>
        <v>-9.6913521714445672E-3</v>
      </c>
    </row>
    <row r="466" spans="3:8" x14ac:dyDescent="0.15">
      <c r="C466" t="s">
        <v>210</v>
      </c>
      <c r="D466">
        <v>20160531</v>
      </c>
      <c r="E466">
        <v>1.5329000000000001E-2</v>
      </c>
      <c r="G466" s="10">
        <f t="shared" si="25"/>
        <v>1.0153289999999999</v>
      </c>
      <c r="H466" s="11">
        <f t="shared" si="26"/>
        <v>-4.9499806617582243E-3</v>
      </c>
    </row>
    <row r="467" spans="3:8" x14ac:dyDescent="0.15">
      <c r="C467" t="s">
        <v>210</v>
      </c>
      <c r="D467">
        <v>20160630</v>
      </c>
      <c r="E467">
        <v>9.0600000000000001E-4</v>
      </c>
      <c r="G467" s="10">
        <f t="shared" si="25"/>
        <v>1.0009060000000001</v>
      </c>
      <c r="H467" s="11">
        <f t="shared" si="26"/>
        <v>1.732762266316068E-2</v>
      </c>
    </row>
    <row r="468" spans="3:8" x14ac:dyDescent="0.15">
      <c r="C468" t="s">
        <v>210</v>
      </c>
      <c r="D468">
        <v>20160729</v>
      </c>
      <c r="E468">
        <v>3.5610000000000003E-2</v>
      </c>
      <c r="G468" s="10">
        <f t="shared" si="25"/>
        <v>1.0356099999999999</v>
      </c>
      <c r="H468" s="11">
        <f t="shared" si="26"/>
        <v>3.3158053023407685E-2</v>
      </c>
    </row>
    <row r="469" spans="3:8" x14ac:dyDescent="0.15">
      <c r="C469" t="s">
        <v>210</v>
      </c>
      <c r="D469">
        <v>20160831</v>
      </c>
      <c r="E469">
        <v>-1.219E-3</v>
      </c>
      <c r="G469" s="10">
        <f t="shared" si="25"/>
        <v>0.99878100000000003</v>
      </c>
      <c r="H469" s="11">
        <f t="shared" si="26"/>
        <v>0.10078698357593807</v>
      </c>
    </row>
    <row r="470" spans="3:8" x14ac:dyDescent="0.15">
      <c r="C470" t="s">
        <v>210</v>
      </c>
      <c r="D470">
        <v>20160930</v>
      </c>
      <c r="E470">
        <v>-1.2340000000000001E-3</v>
      </c>
      <c r="G470" s="10">
        <f t="shared" si="25"/>
        <v>0.99876600000000004</v>
      </c>
      <c r="H470" s="11">
        <f t="shared" si="26"/>
        <v>0.12929043953071528</v>
      </c>
    </row>
    <row r="471" spans="3:8" x14ac:dyDescent="0.15">
      <c r="C471" t="s">
        <v>210</v>
      </c>
      <c r="D471">
        <v>20161031</v>
      </c>
      <c r="E471">
        <v>-1.9425999999999999E-2</v>
      </c>
      <c r="G471" s="10">
        <f t="shared" si="25"/>
        <v>0.98057400000000006</v>
      </c>
      <c r="H471" s="11">
        <f t="shared" si="26"/>
        <v>2.2502517077731099E-2</v>
      </c>
    </row>
    <row r="472" spans="3:8" x14ac:dyDescent="0.15">
      <c r="C472" t="s">
        <v>210</v>
      </c>
      <c r="D472">
        <v>20161130</v>
      </c>
      <c r="E472">
        <v>3.4174000000000003E-2</v>
      </c>
      <c r="G472" s="10">
        <f t="shared" si="25"/>
        <v>1.0341739999999999</v>
      </c>
      <c r="H472" s="11">
        <f t="shared" si="26"/>
        <v>5.6911777648632533E-2</v>
      </c>
    </row>
    <row r="473" spans="3:8" x14ac:dyDescent="0.15">
      <c r="C473" t="s">
        <v>210</v>
      </c>
      <c r="D473">
        <v>20161230</v>
      </c>
      <c r="E473">
        <v>1.8200999999999998E-2</v>
      </c>
      <c r="G473" s="10">
        <f t="shared" si="25"/>
        <v>1.0182009999999999</v>
      </c>
      <c r="H473" s="11">
        <f t="shared" si="26"/>
        <v>9.535011645507252E-2</v>
      </c>
    </row>
    <row r="474" spans="3:8" x14ac:dyDescent="0.15">
      <c r="C474" t="s">
        <v>210</v>
      </c>
      <c r="D474">
        <v>20170131</v>
      </c>
      <c r="E474">
        <v>1.7884000000000001E-2</v>
      </c>
      <c r="G474" s="10">
        <f t="shared" si="25"/>
        <v>1.017884</v>
      </c>
      <c r="H474" s="11">
        <f t="shared" si="26"/>
        <v>0.17452909138939621</v>
      </c>
    </row>
    <row r="475" spans="3:8" x14ac:dyDescent="0.15">
      <c r="C475" t="s">
        <v>210</v>
      </c>
      <c r="D475">
        <v>20170228</v>
      </c>
      <c r="E475">
        <v>3.7198000000000002E-2</v>
      </c>
      <c r="G475" s="10">
        <f t="shared" si="25"/>
        <v>1.0371980000000001</v>
      </c>
      <c r="H475" s="11">
        <f t="shared" si="26"/>
        <v>0.22326887846118693</v>
      </c>
    </row>
    <row r="476" spans="3:8" x14ac:dyDescent="0.15">
      <c r="C476" t="s">
        <v>210</v>
      </c>
      <c r="D476">
        <v>20170331</v>
      </c>
      <c r="E476">
        <v>-3.8900000000000002E-4</v>
      </c>
      <c r="G476" s="10">
        <f t="shared" si="25"/>
        <v>0.99961100000000003</v>
      </c>
      <c r="H476" s="11">
        <f t="shared" si="26"/>
        <v>0.14709507572527891</v>
      </c>
    </row>
    <row r="477" spans="3:8" x14ac:dyDescent="0.15">
      <c r="C477" t="s">
        <v>210</v>
      </c>
      <c r="D477">
        <v>20170428</v>
      </c>
      <c r="E477">
        <v>9.0910000000000001E-3</v>
      </c>
      <c r="G477" s="10">
        <f t="shared" si="25"/>
        <v>1.009091</v>
      </c>
      <c r="H477" s="11">
        <f t="shared" si="26"/>
        <v>0.15440757102450231</v>
      </c>
    </row>
    <row r="478" spans="3:8" x14ac:dyDescent="0.15">
      <c r="C478" t="s">
        <v>210</v>
      </c>
      <c r="D478">
        <v>20170531</v>
      </c>
      <c r="E478">
        <v>1.1575999999999999E-2</v>
      </c>
      <c r="G478" s="10">
        <f t="shared" si="25"/>
        <v>1.011576</v>
      </c>
      <c r="H478" s="11">
        <f t="shared" si="26"/>
        <v>0.15014048950308889</v>
      </c>
    </row>
    <row r="479" spans="3:8" x14ac:dyDescent="0.15">
      <c r="C479" t="s">
        <v>210</v>
      </c>
      <c r="D479">
        <v>20170630</v>
      </c>
      <c r="E479">
        <v>4.8139999999999997E-3</v>
      </c>
      <c r="G479" s="10">
        <f t="shared" si="25"/>
        <v>1.0048140000000001</v>
      </c>
      <c r="H479" s="11">
        <f t="shared" si="26"/>
        <v>0.15463116997955506</v>
      </c>
    </row>
    <row r="480" spans="3:8" x14ac:dyDescent="0.15">
      <c r="C480" t="s">
        <v>210</v>
      </c>
      <c r="D480">
        <v>20170731</v>
      </c>
      <c r="E480">
        <v>1.9349000000000002E-2</v>
      </c>
      <c r="G480" s="10">
        <f t="shared" si="25"/>
        <v>1.0193490000000001</v>
      </c>
      <c r="H480" s="11">
        <f t="shared" si="26"/>
        <v>0.13650131660324827</v>
      </c>
    </row>
    <row r="481" spans="3:10" x14ac:dyDescent="0.15">
      <c r="C481" t="s">
        <v>210</v>
      </c>
      <c r="D481">
        <v>20170831</v>
      </c>
      <c r="E481">
        <v>5.4600000000000004E-4</v>
      </c>
      <c r="G481" s="10">
        <f t="shared" si="25"/>
        <v>1.0005459999999999</v>
      </c>
      <c r="H481" s="11">
        <f t="shared" si="26"/>
        <v>0.13850968963377741</v>
      </c>
    </row>
    <row r="482" spans="3:10" x14ac:dyDescent="0.15">
      <c r="C482" t="s">
        <v>210</v>
      </c>
      <c r="D482">
        <v>20170929</v>
      </c>
      <c r="E482">
        <v>1.9303000000000001E-2</v>
      </c>
      <c r="G482" s="10">
        <f t="shared" si="25"/>
        <v>1.0193030000000001</v>
      </c>
      <c r="H482" s="11">
        <f t="shared" si="26"/>
        <v>0.16192015163990159</v>
      </c>
    </row>
    <row r="483" spans="3:10" x14ac:dyDescent="0.15">
      <c r="C483" t="s">
        <v>210</v>
      </c>
      <c r="D483">
        <v>20171031</v>
      </c>
      <c r="E483">
        <v>2.2187999999999999E-2</v>
      </c>
      <c r="G483" s="10">
        <f t="shared" si="25"/>
        <v>1.0221880000000001</v>
      </c>
      <c r="H483" s="11">
        <f t="shared" si="26"/>
        <v>0.21123019370744833</v>
      </c>
    </row>
    <row r="484" spans="3:10" x14ac:dyDescent="0.15">
      <c r="C484" t="s">
        <v>210</v>
      </c>
      <c r="D484">
        <v>20171130</v>
      </c>
      <c r="E484">
        <v>2.8083E-2</v>
      </c>
      <c r="G484" s="10">
        <f t="shared" si="25"/>
        <v>1.0280830000000001</v>
      </c>
      <c r="H484" s="11">
        <f t="shared" si="26"/>
        <v>0.20409638149608811</v>
      </c>
    </row>
    <row r="485" spans="3:10" x14ac:dyDescent="0.15">
      <c r="C485" t="s">
        <v>210</v>
      </c>
      <c r="D485">
        <v>20171229</v>
      </c>
      <c r="E485">
        <v>9.8320000000000005E-3</v>
      </c>
      <c r="G485" s="10">
        <f t="shared" si="25"/>
        <v>1.0098320000000001</v>
      </c>
      <c r="H485" s="11">
        <f t="shared" si="26"/>
        <v>0.19419943323465416</v>
      </c>
    </row>
    <row r="486" spans="3:10" x14ac:dyDescent="0.15">
      <c r="C486" t="s">
        <v>210</v>
      </c>
      <c r="D486">
        <v>20180131</v>
      </c>
      <c r="E486">
        <v>5.6179E-2</v>
      </c>
      <c r="G486" s="10">
        <f t="shared" si="25"/>
        <v>1.056179</v>
      </c>
      <c r="H486" s="11">
        <f t="shared" si="26"/>
        <v>0.23912780159069547</v>
      </c>
    </row>
    <row r="487" spans="3:10" x14ac:dyDescent="0.15">
      <c r="C487" t="s">
        <v>210</v>
      </c>
      <c r="D487">
        <v>20180228</v>
      </c>
      <c r="E487">
        <v>-3.8947000000000002E-2</v>
      </c>
      <c r="G487" s="10">
        <f t="shared" si="25"/>
        <v>0.96105300000000005</v>
      </c>
      <c r="H487" s="11">
        <f t="shared" si="26"/>
        <v>0.14815829870684527</v>
      </c>
    </row>
    <row r="488" spans="3:10" x14ac:dyDescent="0.15">
      <c r="C488" t="s">
        <v>210</v>
      </c>
      <c r="D488">
        <v>20180329</v>
      </c>
      <c r="E488">
        <v>-2.6884999999999999E-2</v>
      </c>
      <c r="G488" s="10">
        <f t="shared" si="25"/>
        <v>0.97311499999999995</v>
      </c>
      <c r="H488" s="11">
        <f t="shared" si="26"/>
        <v>0.11772485781580189</v>
      </c>
    </row>
    <row r="489" spans="3:10" x14ac:dyDescent="0.15">
      <c r="C489" t="s">
        <v>210</v>
      </c>
      <c r="D489">
        <v>20180430</v>
      </c>
      <c r="E489">
        <v>2.7190000000000001E-3</v>
      </c>
      <c r="G489" s="10">
        <f t="shared" si="25"/>
        <v>1.0027189999999999</v>
      </c>
      <c r="H489" s="11">
        <f t="shared" si="26"/>
        <v>0.11066687910624839</v>
      </c>
    </row>
    <row r="490" spans="3:10" x14ac:dyDescent="0.15">
      <c r="C490" t="s">
        <v>210</v>
      </c>
      <c r="D490">
        <v>20180531</v>
      </c>
      <c r="E490">
        <v>2.1607999999999999E-2</v>
      </c>
      <c r="G490" s="10">
        <f t="shared" si="25"/>
        <v>1.0216080000000001</v>
      </c>
      <c r="H490" s="11">
        <f t="shared" si="26"/>
        <v>0.12168158302488008</v>
      </c>
    </row>
    <row r="491" spans="3:10" x14ac:dyDescent="0.15">
      <c r="C491" t="s">
        <v>210</v>
      </c>
      <c r="D491">
        <v>20180629</v>
      </c>
      <c r="E491">
        <v>4.8419999999999999E-3</v>
      </c>
      <c r="G491" s="10">
        <f t="shared" si="25"/>
        <v>1.004842</v>
      </c>
      <c r="H491" s="11">
        <f t="shared" si="26"/>
        <v>0.12171283963986035</v>
      </c>
      <c r="I491" s="11">
        <f>PRODUCT(G431:G491)-1</f>
        <v>0.66694984423959358</v>
      </c>
      <c r="J491" s="11"/>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36"/>
  <sheetViews>
    <sheetView workbookViewId="0"/>
  </sheetViews>
  <sheetFormatPr baseColWidth="10" defaultColWidth="10.83203125" defaultRowHeight="13" x14ac:dyDescent="0.15"/>
  <cols>
    <col min="1" max="1" width="18.33203125" style="31" customWidth="1"/>
    <col min="2" max="16384" width="10.83203125" style="31"/>
  </cols>
  <sheetData>
    <row r="2" spans="1:10" x14ac:dyDescent="0.15">
      <c r="B2" s="79" t="s">
        <v>218</v>
      </c>
      <c r="C2" s="79"/>
      <c r="D2" s="80" t="s">
        <v>219</v>
      </c>
      <c r="E2" s="80"/>
      <c r="F2" s="31" t="s">
        <v>220</v>
      </c>
    </row>
    <row r="3" spans="1:10" x14ac:dyDescent="0.15">
      <c r="B3" s="32" t="s">
        <v>221</v>
      </c>
      <c r="C3" s="32" t="s">
        <v>222</v>
      </c>
      <c r="D3" s="32" t="s">
        <v>221</v>
      </c>
      <c r="E3" s="32" t="s">
        <v>222</v>
      </c>
      <c r="F3" s="32" t="s">
        <v>221</v>
      </c>
      <c r="G3" s="32" t="s">
        <v>222</v>
      </c>
    </row>
    <row r="4" spans="1:10" x14ac:dyDescent="0.15">
      <c r="A4" s="25" t="s">
        <v>223</v>
      </c>
    </row>
    <row r="5" spans="1:10" x14ac:dyDescent="0.15">
      <c r="A5" s="25" t="s">
        <v>224</v>
      </c>
      <c r="B5" s="31">
        <v>2.3450000000000002</v>
      </c>
      <c r="C5" s="2">
        <f>B5</f>
        <v>2.3450000000000002</v>
      </c>
      <c r="D5" s="31">
        <f t="shared" ref="D5:D7" si="0">B5*-1</f>
        <v>-2.3450000000000002</v>
      </c>
      <c r="E5" s="2">
        <f>D5</f>
        <v>-2.3450000000000002</v>
      </c>
      <c r="F5" s="31">
        <f t="shared" ref="F5:F8" si="1">B5*0</f>
        <v>0</v>
      </c>
      <c r="G5" s="2">
        <f>F5</f>
        <v>0</v>
      </c>
    </row>
    <row r="6" spans="1:10" x14ac:dyDescent="0.15">
      <c r="A6" s="25" t="s">
        <v>225</v>
      </c>
      <c r="B6" s="31">
        <v>2.67</v>
      </c>
      <c r="C6" s="3">
        <f t="shared" ref="C6:E12" si="2">B6</f>
        <v>2.67</v>
      </c>
      <c r="D6" s="31">
        <f t="shared" si="0"/>
        <v>-2.67</v>
      </c>
      <c r="E6" s="3">
        <f t="shared" si="2"/>
        <v>-2.67</v>
      </c>
      <c r="F6" s="31">
        <f t="shared" si="1"/>
        <v>0</v>
      </c>
      <c r="G6" s="3">
        <f t="shared" ref="G6:G12" si="3">F6</f>
        <v>0</v>
      </c>
    </row>
    <row r="7" spans="1:10" x14ac:dyDescent="0.15">
      <c r="A7" s="25" t="s">
        <v>226</v>
      </c>
      <c r="B7" s="31">
        <v>2.5779999999999998</v>
      </c>
      <c r="C7" s="1">
        <f t="shared" si="2"/>
        <v>2.5779999999999998</v>
      </c>
      <c r="D7" s="31">
        <f t="shared" si="0"/>
        <v>-2.5779999999999998</v>
      </c>
      <c r="E7" s="1">
        <f t="shared" si="2"/>
        <v>-2.5779999999999998</v>
      </c>
      <c r="F7" s="31">
        <f t="shared" si="1"/>
        <v>0</v>
      </c>
      <c r="G7" s="1">
        <f t="shared" si="3"/>
        <v>0</v>
      </c>
      <c r="J7"/>
    </row>
    <row r="8" spans="1:10" x14ac:dyDescent="0.15">
      <c r="A8" s="25" t="s">
        <v>227</v>
      </c>
      <c r="B8" s="31">
        <v>2.35E-2</v>
      </c>
      <c r="C8" s="4">
        <f t="shared" si="2"/>
        <v>2.35E-2</v>
      </c>
      <c r="D8" s="31">
        <f>B8*-1</f>
        <v>-2.35E-2</v>
      </c>
      <c r="E8" s="4">
        <f t="shared" si="2"/>
        <v>-2.35E-2</v>
      </c>
      <c r="F8" s="31">
        <f t="shared" si="1"/>
        <v>0</v>
      </c>
      <c r="G8" s="4">
        <f t="shared" si="3"/>
        <v>0</v>
      </c>
      <c r="J8" s="17"/>
    </row>
    <row r="9" spans="1:10" x14ac:dyDescent="0.15">
      <c r="A9" s="25" t="s">
        <v>228</v>
      </c>
      <c r="B9" s="31">
        <v>2345</v>
      </c>
      <c r="C9" s="5">
        <f t="shared" si="2"/>
        <v>2345</v>
      </c>
      <c r="D9" s="31">
        <f t="shared" ref="D9:D12" si="4">B9*-1</f>
        <v>-2345</v>
      </c>
      <c r="E9" s="5">
        <f t="shared" si="2"/>
        <v>-2345</v>
      </c>
      <c r="F9" s="31">
        <f>B9*0</f>
        <v>0</v>
      </c>
      <c r="G9" s="5">
        <f t="shared" si="3"/>
        <v>0</v>
      </c>
    </row>
    <row r="10" spans="1:10" x14ac:dyDescent="0.15">
      <c r="A10" s="25" t="s">
        <v>229</v>
      </c>
      <c r="B10" s="31">
        <v>28.6</v>
      </c>
      <c r="C10" s="6">
        <f t="shared" si="2"/>
        <v>28.6</v>
      </c>
      <c r="D10" s="31">
        <f t="shared" si="4"/>
        <v>-28.6</v>
      </c>
      <c r="E10" s="6">
        <f t="shared" si="2"/>
        <v>-28.6</v>
      </c>
      <c r="F10" s="31">
        <f t="shared" ref="F10:F12" si="5">B10*0</f>
        <v>0</v>
      </c>
      <c r="G10" s="6">
        <f t="shared" si="3"/>
        <v>0</v>
      </c>
    </row>
    <row r="11" spans="1:10" x14ac:dyDescent="0.15">
      <c r="A11" s="25" t="s">
        <v>230</v>
      </c>
      <c r="B11" s="31">
        <v>2015</v>
      </c>
      <c r="C11" s="7">
        <f t="shared" si="2"/>
        <v>2015</v>
      </c>
      <c r="D11" s="31">
        <f t="shared" si="4"/>
        <v>-2015</v>
      </c>
      <c r="E11" s="7">
        <f t="shared" si="2"/>
        <v>-2015</v>
      </c>
      <c r="F11" s="31">
        <f t="shared" si="5"/>
        <v>0</v>
      </c>
      <c r="G11" s="7">
        <f t="shared" si="3"/>
        <v>0</v>
      </c>
    </row>
    <row r="12" spans="1:10" x14ac:dyDescent="0.15">
      <c r="A12" s="25" t="s">
        <v>231</v>
      </c>
      <c r="B12" s="31">
        <f t="shared" ref="B12" si="6">B11</f>
        <v>2015</v>
      </c>
      <c r="C12" s="8">
        <f t="shared" si="2"/>
        <v>2015</v>
      </c>
      <c r="D12" s="31">
        <f t="shared" si="4"/>
        <v>-2015</v>
      </c>
      <c r="E12" s="8">
        <f t="shared" si="2"/>
        <v>-2015</v>
      </c>
      <c r="F12" s="31">
        <f t="shared" si="5"/>
        <v>0</v>
      </c>
      <c r="G12" s="8">
        <f t="shared" si="3"/>
        <v>0</v>
      </c>
    </row>
    <row r="13" spans="1:10" x14ac:dyDescent="0.15">
      <c r="A13" s="25"/>
      <c r="C13" s="8"/>
      <c r="E13" s="8"/>
      <c r="G13" s="8"/>
    </row>
    <row r="14" spans="1:10" x14ac:dyDescent="0.15">
      <c r="A14" s="26" t="s">
        <v>232</v>
      </c>
    </row>
    <row r="15" spans="1:10" x14ac:dyDescent="0.15">
      <c r="A15" s="26" t="s">
        <v>233</v>
      </c>
      <c r="B15" s="31">
        <v>2.3450000000000002</v>
      </c>
      <c r="C15" s="9">
        <f>B15</f>
        <v>2.3450000000000002</v>
      </c>
      <c r="D15" s="31">
        <f t="shared" ref="D15:D17" si="7">B15*-1</f>
        <v>-2.3450000000000002</v>
      </c>
      <c r="E15" s="9">
        <f>D15</f>
        <v>-2.3450000000000002</v>
      </c>
      <c r="F15" s="31">
        <f t="shared" ref="F15:F18" si="8">B15*0</f>
        <v>0</v>
      </c>
      <c r="G15" s="9">
        <f>F15</f>
        <v>0</v>
      </c>
    </row>
    <row r="16" spans="1:10" x14ac:dyDescent="0.15">
      <c r="A16" s="26" t="s">
        <v>234</v>
      </c>
      <c r="B16" s="31">
        <v>2.67</v>
      </c>
      <c r="C16" s="17">
        <f t="shared" ref="C16:C22" si="9">B16</f>
        <v>2.67</v>
      </c>
      <c r="D16" s="31">
        <f t="shared" si="7"/>
        <v>-2.67</v>
      </c>
      <c r="E16" s="17">
        <f t="shared" ref="E16:E22" si="10">D16</f>
        <v>-2.67</v>
      </c>
      <c r="F16" s="31">
        <f t="shared" si="8"/>
        <v>0</v>
      </c>
      <c r="G16" s="17">
        <f t="shared" ref="G16:G22" si="11">F16</f>
        <v>0</v>
      </c>
    </row>
    <row r="17" spans="1:7" x14ac:dyDescent="0.15">
      <c r="A17" s="26" t="s">
        <v>235</v>
      </c>
      <c r="B17" s="31">
        <v>2.5779999999999998</v>
      </c>
      <c r="C17" s="10">
        <f t="shared" si="9"/>
        <v>2.5779999999999998</v>
      </c>
      <c r="D17" s="31">
        <f t="shared" si="7"/>
        <v>-2.5779999999999998</v>
      </c>
      <c r="E17" s="10">
        <f t="shared" si="10"/>
        <v>-2.5779999999999998</v>
      </c>
      <c r="F17" s="31">
        <f t="shared" si="8"/>
        <v>0</v>
      </c>
      <c r="G17" s="10">
        <f t="shared" si="11"/>
        <v>0</v>
      </c>
    </row>
    <row r="18" spans="1:7" x14ac:dyDescent="0.15">
      <c r="A18" s="26" t="s">
        <v>236</v>
      </c>
      <c r="B18" s="31">
        <v>2.35E-2</v>
      </c>
      <c r="C18" s="11">
        <f t="shared" si="9"/>
        <v>2.35E-2</v>
      </c>
      <c r="D18" s="31">
        <f>B18*-1</f>
        <v>-2.35E-2</v>
      </c>
      <c r="E18" s="11">
        <f t="shared" si="10"/>
        <v>-2.35E-2</v>
      </c>
      <c r="F18" s="31">
        <f t="shared" si="8"/>
        <v>0</v>
      </c>
      <c r="G18" s="11">
        <f t="shared" si="11"/>
        <v>0</v>
      </c>
    </row>
    <row r="19" spans="1:7" x14ac:dyDescent="0.15">
      <c r="A19" s="26" t="s">
        <v>237</v>
      </c>
      <c r="B19" s="31">
        <v>2345</v>
      </c>
      <c r="C19" s="12">
        <f t="shared" si="9"/>
        <v>2345</v>
      </c>
      <c r="D19" s="31">
        <f t="shared" ref="D19:D22" si="12">B19*-1</f>
        <v>-2345</v>
      </c>
      <c r="E19" s="12">
        <f t="shared" si="10"/>
        <v>-2345</v>
      </c>
      <c r="F19" s="31">
        <f>B19*0</f>
        <v>0</v>
      </c>
      <c r="G19" s="12">
        <f t="shared" si="11"/>
        <v>0</v>
      </c>
    </row>
    <row r="20" spans="1:7" x14ac:dyDescent="0.15">
      <c r="A20" s="26" t="s">
        <v>238</v>
      </c>
      <c r="B20" s="31">
        <v>28.6</v>
      </c>
      <c r="C20" s="13">
        <f t="shared" si="9"/>
        <v>28.6</v>
      </c>
      <c r="D20" s="31">
        <f t="shared" si="12"/>
        <v>-28.6</v>
      </c>
      <c r="E20" s="13">
        <f t="shared" si="10"/>
        <v>-28.6</v>
      </c>
      <c r="F20" s="31">
        <f t="shared" ref="F20:F22" si="13">B20*0</f>
        <v>0</v>
      </c>
      <c r="G20" s="13">
        <f t="shared" si="11"/>
        <v>0</v>
      </c>
    </row>
    <row r="21" spans="1:7" x14ac:dyDescent="0.15">
      <c r="A21" s="26" t="s">
        <v>239</v>
      </c>
      <c r="B21" s="31">
        <v>2015</v>
      </c>
      <c r="C21" s="14">
        <f t="shared" si="9"/>
        <v>2015</v>
      </c>
      <c r="D21" s="31">
        <f t="shared" si="12"/>
        <v>-2015</v>
      </c>
      <c r="E21" s="14">
        <f t="shared" si="10"/>
        <v>-2015</v>
      </c>
      <c r="F21" s="31">
        <f t="shared" si="13"/>
        <v>0</v>
      </c>
      <c r="G21" s="14">
        <f t="shared" si="11"/>
        <v>0</v>
      </c>
    </row>
    <row r="22" spans="1:7" x14ac:dyDescent="0.15">
      <c r="A22" s="26" t="s">
        <v>240</v>
      </c>
      <c r="B22" s="31">
        <f t="shared" ref="B22" si="14">B21</f>
        <v>2015</v>
      </c>
      <c r="C22" s="15">
        <f t="shared" si="9"/>
        <v>2015</v>
      </c>
      <c r="D22" s="31">
        <f t="shared" si="12"/>
        <v>-2015</v>
      </c>
      <c r="E22" s="15">
        <f t="shared" si="10"/>
        <v>-2015</v>
      </c>
      <c r="F22" s="31">
        <f t="shared" si="13"/>
        <v>0</v>
      </c>
      <c r="G22" s="15">
        <f t="shared" si="11"/>
        <v>0</v>
      </c>
    </row>
    <row r="23" spans="1:7" x14ac:dyDescent="0.15">
      <c r="A23" s="26"/>
      <c r="C23" s="15"/>
      <c r="E23" s="15"/>
      <c r="G23" s="15"/>
    </row>
    <row r="24" spans="1:7" x14ac:dyDescent="0.15">
      <c r="A24" s="27" t="s">
        <v>241</v>
      </c>
    </row>
    <row r="25" spans="1:7" x14ac:dyDescent="0.15">
      <c r="A25" s="27" t="s">
        <v>242</v>
      </c>
      <c r="B25" s="31">
        <v>2.3450000000000002</v>
      </c>
      <c r="C25" s="16">
        <f>B25</f>
        <v>2.3450000000000002</v>
      </c>
      <c r="D25" s="31">
        <f t="shared" ref="D25:D27" si="15">B25*-1</f>
        <v>-2.3450000000000002</v>
      </c>
      <c r="E25" s="16">
        <f>D25</f>
        <v>-2.3450000000000002</v>
      </c>
      <c r="F25" s="31">
        <f t="shared" ref="F25:F28" si="16">B25*0</f>
        <v>0</v>
      </c>
      <c r="G25" s="16">
        <f>F25</f>
        <v>0</v>
      </c>
    </row>
    <row r="26" spans="1:7" x14ac:dyDescent="0.15">
      <c r="A26" s="27" t="s">
        <v>243</v>
      </c>
      <c r="B26" s="31">
        <v>2.67</v>
      </c>
      <c r="C26" s="18">
        <f t="shared" ref="C26:C32" si="17">B26</f>
        <v>2.67</v>
      </c>
      <c r="D26" s="31">
        <f t="shared" si="15"/>
        <v>-2.67</v>
      </c>
      <c r="E26" s="18">
        <f t="shared" ref="E26:E32" si="18">D26</f>
        <v>-2.67</v>
      </c>
      <c r="F26" s="31">
        <f t="shared" si="16"/>
        <v>0</v>
      </c>
      <c r="G26" s="18">
        <f t="shared" ref="G26:G35" si="19">F26</f>
        <v>0</v>
      </c>
    </row>
    <row r="27" spans="1:7" x14ac:dyDescent="0.15">
      <c r="A27" s="27" t="s">
        <v>244</v>
      </c>
      <c r="B27" s="31">
        <v>2.5779999999999998</v>
      </c>
      <c r="C27" s="19">
        <f t="shared" si="17"/>
        <v>2.5779999999999998</v>
      </c>
      <c r="D27" s="31">
        <f t="shared" si="15"/>
        <v>-2.5779999999999998</v>
      </c>
      <c r="E27" s="19">
        <f t="shared" si="18"/>
        <v>-2.5779999999999998</v>
      </c>
      <c r="F27" s="31">
        <f t="shared" si="16"/>
        <v>0</v>
      </c>
      <c r="G27" s="19">
        <f t="shared" si="19"/>
        <v>0</v>
      </c>
    </row>
    <row r="28" spans="1:7" x14ac:dyDescent="0.15">
      <c r="A28" s="27" t="s">
        <v>245</v>
      </c>
      <c r="B28" s="31">
        <v>2.35E-2</v>
      </c>
      <c r="C28" s="20">
        <f t="shared" si="17"/>
        <v>2.35E-2</v>
      </c>
      <c r="D28" s="31">
        <f>B28*-1</f>
        <v>-2.35E-2</v>
      </c>
      <c r="E28" s="20">
        <f t="shared" si="18"/>
        <v>-2.35E-2</v>
      </c>
      <c r="F28" s="31">
        <f t="shared" si="16"/>
        <v>0</v>
      </c>
      <c r="G28" s="20">
        <f t="shared" si="19"/>
        <v>0</v>
      </c>
    </row>
    <row r="29" spans="1:7" x14ac:dyDescent="0.15">
      <c r="A29" s="27" t="s">
        <v>246</v>
      </c>
      <c r="B29" s="31">
        <v>2345</v>
      </c>
      <c r="C29" s="21">
        <f t="shared" si="17"/>
        <v>2345</v>
      </c>
      <c r="D29" s="31">
        <f t="shared" ref="D29:D32" si="20">B29*-1</f>
        <v>-2345</v>
      </c>
      <c r="E29" s="21">
        <f t="shared" si="18"/>
        <v>-2345</v>
      </c>
      <c r="F29" s="31">
        <f>B29*0</f>
        <v>0</v>
      </c>
      <c r="G29" s="21">
        <f t="shared" si="19"/>
        <v>0</v>
      </c>
    </row>
    <row r="30" spans="1:7" x14ac:dyDescent="0.15">
      <c r="A30" s="27" t="s">
        <v>247</v>
      </c>
      <c r="B30" s="31">
        <v>28.6</v>
      </c>
      <c r="C30" s="22">
        <f t="shared" si="17"/>
        <v>28.6</v>
      </c>
      <c r="D30" s="31">
        <f t="shared" si="20"/>
        <v>-28.6</v>
      </c>
      <c r="E30" s="22">
        <f t="shared" si="18"/>
        <v>-28.6</v>
      </c>
      <c r="F30" s="31">
        <f t="shared" ref="F30:F32" si="21">B30*0</f>
        <v>0</v>
      </c>
      <c r="G30" s="22">
        <f t="shared" si="19"/>
        <v>0</v>
      </c>
    </row>
    <row r="31" spans="1:7" x14ac:dyDescent="0.15">
      <c r="A31" s="27" t="s">
        <v>248</v>
      </c>
      <c r="B31" s="31">
        <v>2015</v>
      </c>
      <c r="C31" s="23">
        <f t="shared" si="17"/>
        <v>2015</v>
      </c>
      <c r="D31" s="31">
        <f t="shared" si="20"/>
        <v>-2015</v>
      </c>
      <c r="E31" s="23">
        <f t="shared" si="18"/>
        <v>-2015</v>
      </c>
      <c r="F31" s="31">
        <f t="shared" si="21"/>
        <v>0</v>
      </c>
      <c r="G31" s="23">
        <f t="shared" si="19"/>
        <v>0</v>
      </c>
    </row>
    <row r="32" spans="1:7" x14ac:dyDescent="0.15">
      <c r="A32" s="27" t="s">
        <v>249</v>
      </c>
      <c r="B32" s="31">
        <f t="shared" ref="B32" si="22">B31</f>
        <v>2015</v>
      </c>
      <c r="C32" s="24">
        <f t="shared" si="17"/>
        <v>2015</v>
      </c>
      <c r="D32" s="31">
        <f t="shared" si="20"/>
        <v>-2015</v>
      </c>
      <c r="E32" s="24">
        <f t="shared" si="18"/>
        <v>-2015</v>
      </c>
      <c r="F32" s="31">
        <f t="shared" si="21"/>
        <v>0</v>
      </c>
      <c r="G32" s="24">
        <f t="shared" si="19"/>
        <v>0</v>
      </c>
    </row>
    <row r="33" spans="1:7" x14ac:dyDescent="0.15">
      <c r="A33" s="27"/>
      <c r="C33" s="24"/>
      <c r="E33" s="24"/>
      <c r="G33" s="24"/>
    </row>
    <row r="34" spans="1:7" x14ac:dyDescent="0.15">
      <c r="A34" s="28" t="s">
        <v>250</v>
      </c>
    </row>
    <row r="35" spans="1:7" x14ac:dyDescent="0.15">
      <c r="A35" s="28" t="s">
        <v>251</v>
      </c>
      <c r="B35" s="31">
        <v>2.67</v>
      </c>
      <c r="C35" s="28">
        <f t="shared" ref="C35" si="23">B35</f>
        <v>2.67</v>
      </c>
      <c r="D35" s="31">
        <f t="shared" ref="D35" si="24">B35*-1</f>
        <v>-2.67</v>
      </c>
      <c r="E35" s="28">
        <f t="shared" ref="E35" si="25">D35</f>
        <v>-2.67</v>
      </c>
      <c r="F35" s="31">
        <f t="shared" ref="F35:G36" si="26">B35*0</f>
        <v>0</v>
      </c>
      <c r="G35" s="28">
        <f t="shared" si="19"/>
        <v>0</v>
      </c>
    </row>
    <row r="36" spans="1:7" x14ac:dyDescent="0.15">
      <c r="A36" s="33" t="s">
        <v>252</v>
      </c>
      <c r="B36" s="31">
        <v>3.2418999999999998</v>
      </c>
      <c r="C36" s="34">
        <v>3.2418999999999998</v>
      </c>
      <c r="D36" s="31">
        <v>-3.2418999999999998</v>
      </c>
      <c r="E36" s="34">
        <v>-3.2418999999999998</v>
      </c>
      <c r="F36" s="31">
        <f t="shared" si="26"/>
        <v>0</v>
      </c>
      <c r="G36" s="34">
        <f t="shared" si="26"/>
        <v>0</v>
      </c>
    </row>
  </sheetData>
  <mergeCells count="2">
    <mergeCell ref="B2:C2"/>
    <mergeCell ref="D2:E2"/>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Copyright</vt:lpstr>
      <vt:lpstr>Financial Statements</vt:lpstr>
      <vt:lpstr>FSA</vt:lpstr>
      <vt:lpstr>msft-goog-amzn returns</vt:lpstr>
      <vt:lpstr>Comps</vt:lpstr>
      <vt:lpstr>Market Information</vt:lpstr>
      <vt:lpstr>Format Definitions</vt:lpstr>
      <vt:lpstr>pozudgtooaxzrjdr</vt:lpstr>
    </vt:vector>
  </TitlesOfParts>
  <Manager/>
  <Company>Duke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michaelroberts</dc:creator>
  <cp:keywords/>
  <dc:description/>
  <cp:lastModifiedBy>Roberts, Michael</cp:lastModifiedBy>
  <cp:revision/>
  <dcterms:created xsi:type="dcterms:W3CDTF">2001-11-03T19:08:30Z</dcterms:created>
  <dcterms:modified xsi:type="dcterms:W3CDTF">2022-12-31T23:37:53Z</dcterms:modified>
  <cp:category/>
  <cp:contentStatus/>
</cp:coreProperties>
</file>