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3M CASE\Website\"/>
    </mc:Choice>
  </mc:AlternateContent>
  <xr:revisionPtr revIDLastSave="0" documentId="13_ncr:1_{0D7DAAFC-3924-42BA-BB4F-C76373605C36}" xr6:coauthVersionLast="43" xr6:coauthVersionMax="43" xr10:uidLastSave="{00000000-0000-0000-0000-000000000000}"/>
  <bookViews>
    <workbookView xWindow="22935" yWindow="705" windowWidth="21345" windowHeight="18675" xr2:uid="{93886AE8-F0CE-42EC-AC92-D40F781DC933}"/>
  </bookViews>
  <sheets>
    <sheet name="Cover B" sheetId="1" r:id="rId1"/>
    <sheet name="B1" sheetId="2" r:id="rId2"/>
    <sheet name="B2" sheetId="3" r:id="rId3"/>
    <sheet name="B3" sheetId="4" r:id="rId4"/>
    <sheet name="B4" sheetId="5" r:id="rId5"/>
  </sheets>
  <externalReferences>
    <externalReference r:id="rId6"/>
  </externalReferences>
  <definedNames>
    <definedName name="CIQWBGuid" hidden="1">"f6b6c417-07f6-48df-8665-694dc350b119"</definedName>
    <definedName name="company_name">[1]Index!$B$2</definedName>
    <definedName name="current_year">'[1]Key Variables'!$D$7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43574.6617476852</definedName>
    <definedName name="IQ_QTD" hidden="1">750000</definedName>
    <definedName name="IQ_TODAY" hidden="1">0</definedName>
    <definedName name="IQ_YTDMONTH" hidden="1">130000</definedName>
    <definedName name="segment_name">'[1]Key Variables'!$B$12</definedName>
    <definedName name="tax_rate">'[1]Key Variables'!$D$9</definedName>
    <definedName name="units">[1]AM1!$A$6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4" l="1"/>
  <c r="C23" i="4"/>
  <c r="C22" i="4"/>
  <c r="C19" i="4"/>
  <c r="I18" i="4"/>
  <c r="C17" i="4"/>
  <c r="I16" i="4"/>
  <c r="I15" i="4"/>
  <c r="I13" i="4"/>
  <c r="C12" i="4"/>
  <c r="I10" i="4"/>
  <c r="C10" i="3"/>
  <c r="I6" i="3"/>
  <c r="L6" i="3"/>
  <c r="I13" i="2"/>
  <c r="I16" i="3"/>
  <c r="J16" i="3" s="1"/>
  <c r="L7" i="2"/>
  <c r="K7" i="2"/>
  <c r="J7" i="2"/>
  <c r="B7" i="2"/>
  <c r="H7" i="2" s="1"/>
  <c r="H15" i="2" l="1"/>
  <c r="C11" i="4"/>
  <c r="I12" i="4"/>
  <c r="I25" i="4"/>
  <c r="I29" i="4"/>
  <c r="C10" i="4"/>
  <c r="C24" i="4"/>
  <c r="H9" i="2"/>
  <c r="C14" i="4"/>
  <c r="C27" i="4"/>
  <c r="C13" i="4"/>
  <c r="I23" i="4"/>
  <c r="C26" i="4"/>
  <c r="C20" i="4"/>
  <c r="I21" i="4"/>
  <c r="C29" i="4"/>
  <c r="C10" i="2"/>
  <c r="C18" i="2" s="1"/>
  <c r="I18" i="2" s="1"/>
  <c r="J6" i="3"/>
  <c r="I9" i="3"/>
  <c r="J9" i="3" s="1"/>
  <c r="I14" i="2"/>
  <c r="I15" i="2"/>
  <c r="K6" i="3"/>
  <c r="J30" i="4"/>
  <c r="I17" i="4"/>
  <c r="C21" i="4"/>
  <c r="I28" i="4"/>
  <c r="C14" i="3"/>
  <c r="H13" i="3"/>
  <c r="I9" i="2"/>
  <c r="J9" i="2" s="1"/>
  <c r="K9" i="2" s="1"/>
  <c r="L9" i="2" s="1"/>
  <c r="H8" i="3"/>
  <c r="I13" i="3"/>
  <c r="J13" i="3" s="1"/>
  <c r="I14" i="4"/>
  <c r="I30" i="4" s="1"/>
  <c r="C25" i="4"/>
  <c r="I27" i="4"/>
  <c r="I22" i="4"/>
  <c r="H14" i="2"/>
  <c r="I8" i="3"/>
  <c r="J8" i="3" s="1"/>
  <c r="K8" i="3" s="1"/>
  <c r="H16" i="3"/>
  <c r="B30" i="4"/>
  <c r="C18" i="4"/>
  <c r="I20" i="4"/>
  <c r="H9" i="3"/>
  <c r="L30" i="4"/>
  <c r="H12" i="2"/>
  <c r="I17" i="2"/>
  <c r="J17" i="2" s="1"/>
  <c r="K17" i="2" s="1"/>
  <c r="L17" i="2" s="1"/>
  <c r="H30" i="4"/>
  <c r="I11" i="4"/>
  <c r="C15" i="4"/>
  <c r="C16" i="4"/>
  <c r="I19" i="4"/>
  <c r="I24" i="4"/>
  <c r="C28" i="4"/>
  <c r="I14" i="3"/>
  <c r="C18" i="3"/>
  <c r="I18" i="3" s="1"/>
  <c r="K13" i="3"/>
  <c r="K16" i="3"/>
  <c r="K9" i="3"/>
  <c r="H16" i="2"/>
  <c r="B10" i="2"/>
  <c r="I12" i="2"/>
  <c r="I16" i="2"/>
  <c r="H7" i="3"/>
  <c r="H12" i="3"/>
  <c r="H17" i="3"/>
  <c r="D30" i="4"/>
  <c r="I7" i="2"/>
  <c r="H13" i="2"/>
  <c r="H17" i="2"/>
  <c r="I7" i="3"/>
  <c r="B10" i="3"/>
  <c r="B14" i="3" s="1"/>
  <c r="I12" i="3"/>
  <c r="J12" i="3" s="1"/>
  <c r="I17" i="3"/>
  <c r="J17" i="3" s="1"/>
  <c r="I8" i="2"/>
  <c r="J8" i="2" s="1"/>
  <c r="K8" i="2" s="1"/>
  <c r="L8" i="2" s="1"/>
  <c r="B6" i="3"/>
  <c r="I10" i="2" l="1"/>
  <c r="I20" i="2"/>
  <c r="F30" i="4"/>
  <c r="C21" i="2"/>
  <c r="I21" i="2" s="1"/>
  <c r="C30" i="4"/>
  <c r="H10" i="3"/>
  <c r="H14" i="3"/>
  <c r="B18" i="3"/>
  <c r="H18" i="3" s="1"/>
  <c r="L9" i="3"/>
  <c r="L8" i="3"/>
  <c r="J7" i="3"/>
  <c r="I10" i="3"/>
  <c r="L16" i="3"/>
  <c r="H10" i="2"/>
  <c r="B18" i="2"/>
  <c r="L13" i="3"/>
  <c r="D8" i="2"/>
  <c r="D12" i="3" s="1"/>
  <c r="K17" i="3"/>
  <c r="K12" i="3"/>
  <c r="K7" i="3" l="1"/>
  <c r="D7" i="3"/>
  <c r="J10" i="3"/>
  <c r="H18" i="2"/>
  <c r="H20" i="2"/>
  <c r="B21" i="2"/>
  <c r="H21" i="2" s="1"/>
  <c r="L17" i="3"/>
  <c r="L12" i="3"/>
  <c r="J16" i="2"/>
  <c r="K16" i="2" s="1"/>
  <c r="D9" i="2"/>
  <c r="D10" i="2" s="1"/>
  <c r="E8" i="2"/>
  <c r="E12" i="3" s="1"/>
  <c r="J14" i="2"/>
  <c r="K14" i="2" s="1"/>
  <c r="D17" i="2"/>
  <c r="D8" i="3"/>
  <c r="J15" i="2"/>
  <c r="K15" i="2" s="1"/>
  <c r="J13" i="2"/>
  <c r="K13" i="2" s="1"/>
  <c r="D13" i="3"/>
  <c r="J12" i="2"/>
  <c r="K12" i="2" s="1"/>
  <c r="D17" i="3"/>
  <c r="L16" i="2" l="1"/>
  <c r="E16" i="2"/>
  <c r="E15" i="2"/>
  <c r="L15" i="2"/>
  <c r="D18" i="2"/>
  <c r="J10" i="2"/>
  <c r="F12" i="3"/>
  <c r="E14" i="2"/>
  <c r="L14" i="2"/>
  <c r="L13" i="2"/>
  <c r="E13" i="2"/>
  <c r="E9" i="2"/>
  <c r="E10" i="2" s="1"/>
  <c r="F8" i="2"/>
  <c r="F17" i="3" s="1"/>
  <c r="E17" i="2"/>
  <c r="E13" i="3"/>
  <c r="E8" i="3"/>
  <c r="E17" i="3"/>
  <c r="L12" i="2"/>
  <c r="E12" i="2"/>
  <c r="D16" i="3"/>
  <c r="D9" i="3"/>
  <c r="D10" i="3" s="1"/>
  <c r="D14" i="3" s="1"/>
  <c r="L7" i="3"/>
  <c r="K10" i="3"/>
  <c r="E7" i="3"/>
  <c r="D18" i="3" l="1"/>
  <c r="J18" i="3" s="1"/>
  <c r="J14" i="3"/>
  <c r="E16" i="3"/>
  <c r="E9" i="3"/>
  <c r="E10" i="3" s="1"/>
  <c r="E14" i="3" s="1"/>
  <c r="J18" i="2"/>
  <c r="D20" i="2"/>
  <c r="D21" i="2" s="1"/>
  <c r="J21" i="2" s="1"/>
  <c r="F12" i="2"/>
  <c r="E18" i="2"/>
  <c r="K10" i="2"/>
  <c r="F15" i="2"/>
  <c r="F9" i="2"/>
  <c r="F10" i="2" s="1"/>
  <c r="F17" i="2"/>
  <c r="F13" i="3"/>
  <c r="F8" i="3"/>
  <c r="F13" i="2"/>
  <c r="L10" i="3"/>
  <c r="F7" i="3"/>
  <c r="F14" i="2"/>
  <c r="F16" i="2"/>
  <c r="E18" i="3" l="1"/>
  <c r="K18" i="3" s="1"/>
  <c r="K14" i="3"/>
  <c r="F18" i="2"/>
  <c r="L10" i="2"/>
  <c r="F9" i="3"/>
  <c r="F10" i="3" s="1"/>
  <c r="F14" i="3" s="1"/>
  <c r="F16" i="3"/>
  <c r="E20" i="2"/>
  <c r="E21" i="2"/>
  <c r="K21" i="2" s="1"/>
  <c r="K18" i="2"/>
  <c r="F18" i="3" l="1"/>
  <c r="L18" i="3" s="1"/>
  <c r="L14" i="3"/>
  <c r="F20" i="2"/>
  <c r="F21" i="2" s="1"/>
  <c r="L21" i="2" s="1"/>
  <c r="L18" i="2"/>
</calcChain>
</file>

<file path=xl/sharedStrings.xml><?xml version="1.0" encoding="utf-8"?>
<sst xmlns="http://schemas.openxmlformats.org/spreadsheetml/2006/main" count="151" uniqueCount="82">
  <si>
    <t>Exhibit 1</t>
  </si>
  <si>
    <t>After-tax Operating Profit</t>
  </si>
  <si>
    <t>Forecast Ratios</t>
  </si>
  <si>
    <t>$ millions</t>
  </si>
  <si>
    <t>Revenue</t>
  </si>
  <si>
    <t>n/a</t>
  </si>
  <si>
    <t>Cost of sales</t>
  </si>
  <si>
    <t>Gross profit</t>
  </si>
  <si>
    <t>Costs related to order size</t>
  </si>
  <si>
    <t>Costs related to order frequency</t>
  </si>
  <si>
    <t>Cost related to product scope</t>
  </si>
  <si>
    <t>Collateral development</t>
  </si>
  <si>
    <t>Sales training costs</t>
  </si>
  <si>
    <t>Other general costs</t>
  </si>
  <si>
    <t>Operating profit</t>
  </si>
  <si>
    <t>Operating taxes</t>
  </si>
  <si>
    <t>After-tax operating profit</t>
  </si>
  <si>
    <t>Note: To enable an easier implementation of strategic choices</t>
  </si>
  <si>
    <t>Most line items are tied directly</t>
  </si>
  <si>
    <t>to revenue.</t>
  </si>
  <si>
    <t>figures, and are not tied to revenues.</t>
  </si>
  <si>
    <t>Exhibit 2</t>
  </si>
  <si>
    <t>Invested Capital</t>
  </si>
  <si>
    <t>Cash &amp; cash equivalents</t>
  </si>
  <si>
    <t>In Days</t>
  </si>
  <si>
    <t>Accounts receivable, net</t>
  </si>
  <si>
    <t>Inventories</t>
  </si>
  <si>
    <t>Current assets</t>
  </si>
  <si>
    <t>Property, plant &amp; eqpt</t>
  </si>
  <si>
    <t>Percent of sales</t>
  </si>
  <si>
    <t>Other assets</t>
  </si>
  <si>
    <t>Operating assets</t>
  </si>
  <si>
    <t>Accounts payable</t>
  </si>
  <si>
    <t>Customer advances</t>
  </si>
  <si>
    <t>Invested capital</t>
  </si>
  <si>
    <t>Exhibit 3</t>
  </si>
  <si>
    <t>Financial Data by Product Line</t>
  </si>
  <si>
    <t>Cost of</t>
  </si>
  <si>
    <t>Gross</t>
  </si>
  <si>
    <t>Sales</t>
  </si>
  <si>
    <t>Profit</t>
  </si>
  <si>
    <t>Inventory</t>
  </si>
  <si>
    <t>Segment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</si>
  <si>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To simplify the case analysis, gross margin and inventory holding period vary across products, </t>
    </r>
  </si>
  <si>
    <t xml:space="preserve">   but do NOT change year-by-year.</t>
  </si>
  <si>
    <t>Exhibit 4</t>
  </si>
  <si>
    <t>Estimated Cost of Complexity</t>
  </si>
  <si>
    <t>Cost</t>
  </si>
  <si>
    <t>Number of</t>
  </si>
  <si>
    <t>Estimate</t>
  </si>
  <si>
    <t>Products</t>
  </si>
  <si>
    <t>($ millions)</t>
  </si>
  <si>
    <t>Case B</t>
  </si>
  <si>
    <t>Product Line Profitability</t>
  </si>
  <si>
    <t>3M Automotive Products</t>
  </si>
  <si>
    <t>2019F</t>
  </si>
  <si>
    <t>2020F</t>
  </si>
  <si>
    <t>2021F</t>
  </si>
  <si>
    <t>FY 2017</t>
  </si>
  <si>
    <t>FY 2018</t>
  </si>
  <si>
    <t>3M Adhesives and Tapes</t>
  </si>
  <si>
    <t>Adhesives</t>
  </si>
  <si>
    <t>Adhesive Removal</t>
  </si>
  <si>
    <t>Attachment Tape</t>
  </si>
  <si>
    <t>Body Fillers/Putty</t>
  </si>
  <si>
    <t>Body Protection</t>
  </si>
  <si>
    <t>Body Filler/Putty</t>
  </si>
  <si>
    <t>Cut Off Wheels</t>
  </si>
  <si>
    <t>Foams</t>
  </si>
  <si>
    <t>Guide Coat</t>
  </si>
  <si>
    <t>Masking Foam</t>
  </si>
  <si>
    <t>Masking Liquid</t>
  </si>
  <si>
    <t>Masking Tape/Fine Line</t>
  </si>
  <si>
    <t>Masking Welding Paper</t>
  </si>
  <si>
    <t>Plastic Filler/Repair</t>
  </si>
  <si>
    <t>Rust/Corrosion Protection</t>
  </si>
  <si>
    <t>Seam Sealer</t>
  </si>
  <si>
    <t>Stone Guard</t>
  </si>
  <si>
    <t>Spray Lubricants</t>
  </si>
  <si>
    <t>Polish/Compound</t>
  </si>
  <si>
    <t>Weld Thru Primer</t>
  </si>
  <si>
    <t>later in the case,  support costs are forecast using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</si>
</sst>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\(#,##0.0\)"/>
    <numFmt numFmtId="165" formatCode="0.0%"/>
    <numFmt numFmtId="166" formatCode="0.0"/>
    <numFmt numFmtId="167" formatCode="#,##0.000_);\(#,##0.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165" fontId="3" fillId="0" borderId="0" xfId="0" applyNumberFormat="1" applyFont="1"/>
    <xf numFmtId="0" fontId="0" fillId="0" borderId="2" xfId="0" applyBorder="1"/>
    <xf numFmtId="164" fontId="0" fillId="0" borderId="2" xfId="0" applyNumberFormat="1" applyBorder="1"/>
    <xf numFmtId="165" fontId="0" fillId="0" borderId="2" xfId="1" applyNumberFormat="1" applyFont="1" applyBorder="1"/>
    <xf numFmtId="165" fontId="3" fillId="0" borderId="2" xfId="1" applyNumberFormat="1" applyFont="1" applyBorder="1"/>
    <xf numFmtId="165" fontId="0" fillId="0" borderId="0" xfId="1" applyNumberFormat="1" applyFont="1"/>
    <xf numFmtId="164" fontId="3" fillId="0" borderId="0" xfId="0" applyNumberFormat="1" applyFont="1"/>
    <xf numFmtId="165" fontId="3" fillId="0" borderId="0" xfId="1" applyNumberFormat="1" applyFont="1"/>
    <xf numFmtId="165" fontId="4" fillId="0" borderId="0" xfId="1" applyNumberFormat="1" applyFont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1" applyNumberFormat="1" applyFont="1" applyBorder="1"/>
    <xf numFmtId="166" fontId="4" fillId="0" borderId="0" xfId="0" applyNumberFormat="1" applyFont="1"/>
    <xf numFmtId="166" fontId="3" fillId="0" borderId="0" xfId="0" applyNumberFormat="1" applyFont="1"/>
    <xf numFmtId="166" fontId="4" fillId="0" borderId="2" xfId="0" applyNumberFormat="1" applyFont="1" applyBorder="1"/>
    <xf numFmtId="166" fontId="3" fillId="0" borderId="2" xfId="0" applyNumberFormat="1" applyFont="1" applyBorder="1"/>
    <xf numFmtId="164" fontId="4" fillId="0" borderId="0" xfId="0" applyNumberFormat="1" applyFont="1"/>
    <xf numFmtId="166" fontId="0" fillId="0" borderId="0" xfId="0" applyNumberFormat="1"/>
    <xf numFmtId="0" fontId="0" fillId="0" borderId="3" xfId="0" applyBorder="1"/>
    <xf numFmtId="164" fontId="0" fillId="0" borderId="3" xfId="0" applyNumberFormat="1" applyBorder="1"/>
    <xf numFmtId="164" fontId="4" fillId="0" borderId="3" xfId="0" applyNumberFormat="1" applyFont="1" applyBorder="1"/>
    <xf numFmtId="165" fontId="0" fillId="0" borderId="3" xfId="1" applyNumberFormat="1" applyFont="1" applyBorder="1"/>
    <xf numFmtId="0" fontId="2" fillId="0" borderId="0" xfId="0" applyFont="1" applyAlignment="1">
      <alignment horizontal="right"/>
    </xf>
    <xf numFmtId="167" fontId="0" fillId="0" borderId="0" xfId="0" applyNumberFormat="1"/>
    <xf numFmtId="167" fontId="0" fillId="0" borderId="3" xfId="0" applyNumberFormat="1" applyBorder="1"/>
    <xf numFmtId="0" fontId="0" fillId="0" borderId="0" xfId="0" quotePrefix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164" fontId="6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439272</xdr:colOff>
      <xdr:row>21</xdr:row>
      <xdr:rowOff>188257</xdr:rowOff>
    </xdr:from>
    <xdr:to>
      <xdr:col>3</xdr:col>
      <xdr:colOff>439272</xdr:colOff>
      <xdr:row>22</xdr:row>
      <xdr:rowOff>229494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8FF50A5-FA3F-4ACE-AB57-094984AEDE1D}"/>
            </a:ext>
          </a:extLst>
        </xdr:cNvPr>
        <xdr:cNvCxnSpPr/>
      </xdr:nvCxnSpPr>
      <xdr:spPr>
        <a:xfrm flipV="1">
          <a:off x="3658722" y="4988857"/>
          <a:ext cx="0" cy="2698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448236</xdr:colOff>
      <xdr:row>21</xdr:row>
      <xdr:rowOff>179292</xdr:rowOff>
    </xdr:from>
    <xdr:to>
      <xdr:col>9</xdr:col>
      <xdr:colOff>448236</xdr:colOff>
      <xdr:row>22</xdr:row>
      <xdr:rowOff>220529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70D0AF2-BFA7-4C92-BF1B-82FB229BEEFA}"/>
            </a:ext>
          </a:extLst>
        </xdr:cNvPr>
        <xdr:cNvCxnSpPr/>
      </xdr:nvCxnSpPr>
      <xdr:spPr>
        <a:xfrm flipV="1">
          <a:off x="7572936" y="4979892"/>
          <a:ext cx="0" cy="2698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201706</xdr:colOff>
      <xdr:row>12</xdr:row>
      <xdr:rowOff>145676</xdr:rowOff>
    </xdr:from>
    <xdr:to>
      <xdr:col>4</xdr:col>
      <xdr:colOff>100853</xdr:colOff>
      <xdr:row>14</xdr:row>
      <xdr:rowOff>112059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1E0A624-DB0D-4EA9-AC6F-72DEDCC87276}"/>
            </a:ext>
          </a:extLst>
        </xdr:cNvPr>
        <xdr:cNvSpPr/>
      </xdr:nvSpPr>
      <xdr:spPr>
        <a:xfrm>
          <a:off x="3630706" y="2835088"/>
          <a:ext cx="549088" cy="4146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3M%20CASE/3M%20Strategy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Index"/>
      <sheetName val="Key Variables"/>
      <sheetName val="AM1"/>
      <sheetName val="AM2"/>
      <sheetName val="AM3"/>
      <sheetName val="BM1"/>
      <sheetName val="BM2"/>
      <sheetName val="BM3"/>
      <sheetName val="BM4"/>
      <sheetName val="Cover B"/>
      <sheetName val="B1"/>
      <sheetName val="B2"/>
      <sheetName val="B3"/>
      <sheetName val="B4"/>
      <sheetName val="BM5"/>
      <sheetName val="BG1"/>
      <sheetName val="CM1"/>
      <sheetName val="Cover C"/>
      <sheetName val="C1"/>
      <sheetName val="C2"/>
      <sheetName val="C3"/>
      <sheetName val="C4"/>
      <sheetName val="CSol1"/>
      <sheetName val="CoverA"/>
      <sheetName val="A1"/>
      <sheetName val="A2"/>
      <sheetName val="A3"/>
      <sheetName val="A4"/>
      <sheetName val="ASol1"/>
      <sheetName val="Asol2"/>
      <sheetName val="ASol3"/>
    </sheetNames>
    <sheetDataSet>
      <sheetData sheetId="0"/>
      <sheetData sheetId="1">
        <row r="2">
          <cell r="B2" t="str">
            <v>3M Automotive Products</v>
          </cell>
        </row>
      </sheetData>
      <sheetData sheetId="2">
        <row r="7">
          <cell r="D7">
            <v>2018</v>
          </cell>
        </row>
        <row r="9">
          <cell r="D9">
            <v>0.25</v>
          </cell>
        </row>
        <row r="12">
          <cell r="B12" t="str">
            <v>3M Adhesives and Tapes</v>
          </cell>
        </row>
      </sheetData>
      <sheetData sheetId="3">
        <row r="6">
          <cell r="A6" t="str">
            <v>$ millions</v>
          </cell>
        </row>
      </sheetData>
      <sheetData sheetId="4"/>
      <sheetData sheetId="5"/>
      <sheetData sheetId="6"/>
      <sheetData sheetId="7">
        <row r="12">
          <cell r="N12">
            <v>131.89042601635865</v>
          </cell>
        </row>
      </sheetData>
      <sheetData sheetId="8">
        <row r="10">
          <cell r="A10" t="str">
            <v>Adhesives</v>
          </cell>
        </row>
      </sheetData>
      <sheetData sheetId="9">
        <row r="10">
          <cell r="X10">
            <v>0.36604110014951052</v>
          </cell>
        </row>
      </sheetData>
      <sheetData sheetId="10"/>
      <sheetData sheetId="11"/>
      <sheetData sheetId="12"/>
      <sheetData sheetId="13"/>
      <sheetData sheetId="14"/>
      <sheetData sheetId="15">
        <row r="7">
          <cell r="B7">
            <v>138.69199999999998</v>
          </cell>
        </row>
      </sheetData>
      <sheetData sheetId="16"/>
      <sheetData sheetId="17">
        <row r="9">
          <cell r="H9">
            <v>10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7C35-1450-4E4E-91F5-13FABDF49C0B}">
  <sheetPr codeName="Sheet33"/>
  <dimension ref="B4:B6"/>
  <sheetViews>
    <sheetView tabSelected="1" workbookViewId="0">
      <selection activeCell="B4" sqref="B4"/>
    </sheetView>
  </sheetViews>
  <sheetFormatPr defaultRowHeight="18" customHeight="1" x14ac:dyDescent="0.25"/>
  <sheetData>
    <row r="4" spans="2:2" ht="18" customHeight="1" x14ac:dyDescent="0.25">
      <c r="B4" s="1" t="s">
        <v>52</v>
      </c>
    </row>
    <row r="5" spans="2:2" ht="18" customHeight="1" x14ac:dyDescent="0.25">
      <c r="B5" s="1" t="s">
        <v>60</v>
      </c>
    </row>
    <row r="6" spans="2:2" ht="18" customHeight="1" x14ac:dyDescent="0.25">
      <c r="B6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337C2-6E7F-4411-8271-BC7EFC3D52F3}">
  <sheetPr codeName="Sheet21"/>
  <dimension ref="A2:L37"/>
  <sheetViews>
    <sheetView showGridLines="0" zoomScale="85" zoomScaleNormal="85" workbookViewId="0">
      <selection activeCell="A2" sqref="A2"/>
    </sheetView>
  </sheetViews>
  <sheetFormatPr defaultRowHeight="18" customHeight="1" x14ac:dyDescent="0.25"/>
  <cols>
    <col min="1" max="1" width="31.85546875" customWidth="1"/>
    <col min="2" max="4" width="9.7109375" bestFit="1" customWidth="1"/>
    <col min="5" max="6" width="10.42578125" bestFit="1" customWidth="1"/>
    <col min="9" max="9" width="9.7109375" bestFit="1" customWidth="1"/>
  </cols>
  <sheetData>
    <row r="2" spans="1:12" ht="18" customHeight="1" x14ac:dyDescent="0.25">
      <c r="A2" s="1" t="s">
        <v>0</v>
      </c>
    </row>
    <row r="3" spans="1:12" ht="18" customHeight="1" x14ac:dyDescent="0.25">
      <c r="A3" s="1" t="s">
        <v>54</v>
      </c>
    </row>
    <row r="4" spans="1:12" ht="18" customHeight="1" x14ac:dyDescent="0.25">
      <c r="A4" t="s">
        <v>1</v>
      </c>
    </row>
    <row r="5" spans="1:12" ht="18" customHeight="1" x14ac:dyDescent="0.25">
      <c r="H5" s="38" t="s">
        <v>2</v>
      </c>
      <c r="I5" s="38"/>
      <c r="J5" s="38"/>
      <c r="K5" s="38"/>
      <c r="L5" s="38"/>
    </row>
    <row r="7" spans="1:12" ht="18" customHeight="1" thickBot="1" x14ac:dyDescent="0.3">
      <c r="A7" s="2" t="s">
        <v>3</v>
      </c>
      <c r="B7" s="2">
        <f>C7-1</f>
        <v>2017</v>
      </c>
      <c r="C7" s="2">
        <v>2018</v>
      </c>
      <c r="D7" s="3" t="s">
        <v>55</v>
      </c>
      <c r="E7" s="3" t="s">
        <v>56</v>
      </c>
      <c r="F7" s="3" t="s">
        <v>57</v>
      </c>
      <c r="H7" s="3">
        <f>B7</f>
        <v>2017</v>
      </c>
      <c r="I7" s="3">
        <f t="shared" ref="I7:L7" si="0">C7</f>
        <v>2018</v>
      </c>
      <c r="J7" s="3" t="str">
        <f t="shared" si="0"/>
        <v>2019F</v>
      </c>
      <c r="K7" s="3" t="str">
        <f t="shared" si="0"/>
        <v>2020F</v>
      </c>
      <c r="L7" s="3" t="str">
        <f t="shared" si="0"/>
        <v>2021F</v>
      </c>
    </row>
    <row r="8" spans="1:12" ht="18" customHeight="1" x14ac:dyDescent="0.25">
      <c r="A8" t="s">
        <v>4</v>
      </c>
      <c r="B8" s="4">
        <v>138.69199999999998</v>
      </c>
      <c r="C8" s="4">
        <v>150.10100000000003</v>
      </c>
      <c r="D8" s="4">
        <f>C8*(1+J8)</f>
        <v>162.44852046981811</v>
      </c>
      <c r="E8" s="4">
        <f>D8*(1+K8)</f>
        <v>175.81176543016306</v>
      </c>
      <c r="F8" s="4">
        <f>E8*(1+L8)</f>
        <v>190.27428981363681</v>
      </c>
      <c r="H8" s="5" t="s">
        <v>5</v>
      </c>
      <c r="I8" s="6">
        <f>C8/B8-1</f>
        <v>8.2261413780175152E-2</v>
      </c>
      <c r="J8" s="7">
        <f t="shared" ref="J8:L9" si="1">I8</f>
        <v>8.2261413780175152E-2</v>
      </c>
      <c r="K8" s="7">
        <f t="shared" si="1"/>
        <v>8.2261413780175152E-2</v>
      </c>
      <c r="L8" s="7">
        <f t="shared" si="1"/>
        <v>8.2261413780175152E-2</v>
      </c>
    </row>
    <row r="9" spans="1:12" ht="18" customHeight="1" x14ac:dyDescent="0.25">
      <c r="A9" s="8" t="s">
        <v>6</v>
      </c>
      <c r="B9" s="9">
        <v>-80.297999999999973</v>
      </c>
      <c r="C9" s="9">
        <v>-86.934000000000026</v>
      </c>
      <c r="D9" s="9">
        <f>-D$8*J9</f>
        <v>-94.08531374556577</v>
      </c>
      <c r="E9" s="9">
        <f>-E$8*K9</f>
        <v>-101.82490467022735</v>
      </c>
      <c r="F9" s="9">
        <f>-F$8*L9</f>
        <v>-110.20116528643183</v>
      </c>
      <c r="H9" s="10">
        <f>-B9/$B$8</f>
        <v>0.57896634268739355</v>
      </c>
      <c r="I9" s="10">
        <f>-C9/C8</f>
        <v>0.57917002551615249</v>
      </c>
      <c r="J9" s="11">
        <f t="shared" si="1"/>
        <v>0.57917002551615249</v>
      </c>
      <c r="K9" s="11">
        <f t="shared" si="1"/>
        <v>0.57917002551615249</v>
      </c>
      <c r="L9" s="11">
        <f t="shared" si="1"/>
        <v>0.57917002551615249</v>
      </c>
    </row>
    <row r="10" spans="1:12" ht="18" customHeight="1" x14ac:dyDescent="0.25">
      <c r="A10" t="s">
        <v>7</v>
      </c>
      <c r="B10" s="4">
        <f>SUM(B8:B9)</f>
        <v>58.394000000000005</v>
      </c>
      <c r="C10" s="4">
        <f>SUM(C8:C9)</f>
        <v>63.167000000000002</v>
      </c>
      <c r="D10" s="4">
        <f>SUM(D8:D9)</f>
        <v>68.363206724252336</v>
      </c>
      <c r="E10" s="4">
        <f>SUM(E8:E9)</f>
        <v>73.986860759935709</v>
      </c>
      <c r="F10" s="4">
        <f>SUM(F8:F9)</f>
        <v>80.073124527204982</v>
      </c>
      <c r="H10" s="12">
        <f>B10/B$8</f>
        <v>0.42103365731260645</v>
      </c>
      <c r="I10" s="12">
        <f>C10/C$8</f>
        <v>0.42082997448384746</v>
      </c>
      <c r="J10" s="12">
        <f>D10/D$8</f>
        <v>0.42082997448384751</v>
      </c>
      <c r="K10" s="12">
        <f>E10/E$8</f>
        <v>0.42082997448384751</v>
      </c>
      <c r="L10" s="12">
        <f>F10/F$8</f>
        <v>0.42082997448384751</v>
      </c>
    </row>
    <row r="11" spans="1:12" ht="18" customHeight="1" x14ac:dyDescent="0.25">
      <c r="B11" s="4"/>
      <c r="C11" s="4"/>
      <c r="D11" s="4"/>
      <c r="E11" s="4"/>
      <c r="F11" s="4"/>
    </row>
    <row r="12" spans="1:12" ht="18" customHeight="1" x14ac:dyDescent="0.25">
      <c r="A12" t="s">
        <v>8</v>
      </c>
      <c r="B12" s="4">
        <v>-3.24</v>
      </c>
      <c r="C12" s="4">
        <v>-2.92</v>
      </c>
      <c r="D12" s="13">
        <v>-3.55</v>
      </c>
      <c r="E12" s="4">
        <f t="shared" ref="E12:F16" si="2">-K12*E$8</f>
        <v>-3.8420280189196214</v>
      </c>
      <c r="F12" s="4">
        <f t="shared" si="2"/>
        <v>-4.1580786755389951</v>
      </c>
      <c r="H12" s="12">
        <f t="shared" ref="H12:J16" si="3">-B12/B$8</f>
        <v>2.3361116719060947E-2</v>
      </c>
      <c r="I12" s="12">
        <f t="shared" si="3"/>
        <v>1.9453567930926504E-2</v>
      </c>
      <c r="J12" s="12">
        <f t="shared" si="3"/>
        <v>2.1853076837714671E-2</v>
      </c>
      <c r="K12" s="14">
        <f t="shared" ref="K12:L17" si="4">J12</f>
        <v>2.1853076837714671E-2</v>
      </c>
      <c r="L12" s="14">
        <f t="shared" si="4"/>
        <v>2.1853076837714671E-2</v>
      </c>
    </row>
    <row r="13" spans="1:12" ht="18" customHeight="1" x14ac:dyDescent="0.25">
      <c r="A13" t="s">
        <v>9</v>
      </c>
      <c r="B13" s="4">
        <v>-5.75</v>
      </c>
      <c r="C13" s="4">
        <v>-6.53</v>
      </c>
      <c r="D13" s="13">
        <v>-6.73</v>
      </c>
      <c r="E13" s="4">
        <f t="shared" si="2"/>
        <v>-7.2836193147405792</v>
      </c>
      <c r="F13" s="4">
        <f t="shared" si="2"/>
        <v>-7.8827801370077308</v>
      </c>
      <c r="H13" s="12">
        <f t="shared" si="3"/>
        <v>4.145877195512359E-2</v>
      </c>
      <c r="I13" s="12">
        <f t="shared" si="3"/>
        <v>4.3504040612654137E-2</v>
      </c>
      <c r="J13" s="12">
        <f t="shared" si="3"/>
        <v>4.1428509047273174E-2</v>
      </c>
      <c r="K13" s="14">
        <f t="shared" si="4"/>
        <v>4.1428509047273174E-2</v>
      </c>
      <c r="L13" s="14">
        <f t="shared" si="4"/>
        <v>4.1428509047273174E-2</v>
      </c>
    </row>
    <row r="14" spans="1:12" ht="18" customHeight="1" x14ac:dyDescent="0.25">
      <c r="A14" t="s">
        <v>10</v>
      </c>
      <c r="B14" s="4">
        <v>-9.56</v>
      </c>
      <c r="C14" s="4">
        <v>-10.8</v>
      </c>
      <c r="D14" s="42">
        <v>-11.35</v>
      </c>
      <c r="E14" s="4">
        <f t="shared" si="2"/>
        <v>-12.283667046404988</v>
      </c>
      <c r="F14" s="4">
        <f t="shared" si="2"/>
        <v>-13.294138864047211</v>
      </c>
      <c r="H14" s="12">
        <f t="shared" si="3"/>
        <v>6.8929714763648967E-2</v>
      </c>
      <c r="I14" s="12">
        <f t="shared" si="3"/>
        <v>7.1951552621235024E-2</v>
      </c>
      <c r="J14" s="12">
        <f t="shared" si="3"/>
        <v>6.9868287917763811E-2</v>
      </c>
      <c r="K14" s="14">
        <f t="shared" si="4"/>
        <v>6.9868287917763811E-2</v>
      </c>
      <c r="L14" s="14">
        <f t="shared" si="4"/>
        <v>6.9868287917763811E-2</v>
      </c>
    </row>
    <row r="15" spans="1:12" ht="18" customHeight="1" x14ac:dyDescent="0.25">
      <c r="A15" t="s">
        <v>11</v>
      </c>
      <c r="B15" s="4">
        <v>-2.77</v>
      </c>
      <c r="C15" s="4">
        <v>-2.9</v>
      </c>
      <c r="D15" s="13">
        <v>-3.46</v>
      </c>
      <c r="E15" s="4">
        <f t="shared" si="2"/>
        <v>-3.744624491679406</v>
      </c>
      <c r="F15" s="4">
        <f t="shared" si="2"/>
        <v>-4.0526625964408236</v>
      </c>
      <c r="H15" s="12">
        <f t="shared" si="3"/>
        <v>1.997231275055519E-2</v>
      </c>
      <c r="I15" s="12">
        <f t="shared" si="3"/>
        <v>1.9320324314961255E-2</v>
      </c>
      <c r="J15" s="12">
        <f t="shared" si="3"/>
        <v>2.1299055171406414E-2</v>
      </c>
      <c r="K15" s="14">
        <f t="shared" si="4"/>
        <v>2.1299055171406414E-2</v>
      </c>
      <c r="L15" s="14">
        <f t="shared" si="4"/>
        <v>2.1299055171406414E-2</v>
      </c>
    </row>
    <row r="16" spans="1:12" ht="18" customHeight="1" x14ac:dyDescent="0.25">
      <c r="A16" t="s">
        <v>12</v>
      </c>
      <c r="B16" s="4">
        <v>-4.28</v>
      </c>
      <c r="C16" s="4">
        <v>-3.89</v>
      </c>
      <c r="D16" s="13">
        <v>-4.6100000000000003</v>
      </c>
      <c r="E16" s="4">
        <f t="shared" si="2"/>
        <v>-4.9892251175266074</v>
      </c>
      <c r="F16" s="4">
        <f t="shared" si="2"/>
        <v>-5.3996458293619076</v>
      </c>
      <c r="H16" s="12">
        <f t="shared" si="3"/>
        <v>3.0859746777031127E-2</v>
      </c>
      <c r="I16" s="12">
        <f t="shared" si="3"/>
        <v>2.5915883305241135E-2</v>
      </c>
      <c r="J16" s="12">
        <f t="shared" si="3"/>
        <v>2.8378220907567506E-2</v>
      </c>
      <c r="K16" s="14">
        <f t="shared" si="4"/>
        <v>2.8378220907567506E-2</v>
      </c>
      <c r="L16" s="14">
        <f t="shared" si="4"/>
        <v>2.8378220907567506E-2</v>
      </c>
    </row>
    <row r="17" spans="1:12" ht="18" customHeight="1" x14ac:dyDescent="0.25">
      <c r="A17" s="8" t="s">
        <v>13</v>
      </c>
      <c r="B17" s="9">
        <v>-13.27</v>
      </c>
      <c r="C17" s="9">
        <v>-14.36</v>
      </c>
      <c r="D17" s="9">
        <f>-D$8*J17</f>
        <v>-15.541273901883315</v>
      </c>
      <c r="E17" s="9">
        <f>-E$8*K17</f>
        <v>-16.819721064997175</v>
      </c>
      <c r="F17" s="9">
        <f>-F$8*L17</f>
        <v>-18.203335099192035</v>
      </c>
      <c r="H17" s="10">
        <f>-B17/B$8</f>
        <v>9.5679635451215661E-2</v>
      </c>
      <c r="I17" s="10">
        <f>-C17/C$8</f>
        <v>9.5668916263049519E-2</v>
      </c>
      <c r="J17" s="11">
        <f>I17</f>
        <v>9.5668916263049519E-2</v>
      </c>
      <c r="K17" s="11">
        <f t="shared" si="4"/>
        <v>9.5668916263049519E-2</v>
      </c>
      <c r="L17" s="11">
        <f t="shared" si="4"/>
        <v>9.5668916263049519E-2</v>
      </c>
    </row>
    <row r="18" spans="1:12" ht="18" customHeight="1" x14ac:dyDescent="0.25">
      <c r="A18" t="s">
        <v>14</v>
      </c>
      <c r="B18" s="4">
        <f>SUM(B10:B17)</f>
        <v>19.523999999999997</v>
      </c>
      <c r="C18" s="4">
        <f>SUM(C10:C17)</f>
        <v>21.767000000000003</v>
      </c>
      <c r="D18" s="4">
        <f>SUM(D10:D17)</f>
        <v>23.121932822369018</v>
      </c>
      <c r="E18" s="4">
        <f>SUM(E10:E17)</f>
        <v>25.02397570566734</v>
      </c>
      <c r="F18" s="4">
        <f>SUM(F10:F17)</f>
        <v>27.08248332561627</v>
      </c>
      <c r="H18" s="12">
        <f>B18/B$8</f>
        <v>0.14077235889597092</v>
      </c>
      <c r="I18" s="12">
        <f>C18/C$8</f>
        <v>0.14501568943577992</v>
      </c>
      <c r="J18" s="12">
        <f>D18/D$8</f>
        <v>0.14233390833907242</v>
      </c>
      <c r="K18" s="12">
        <f>E18/E$8</f>
        <v>0.14233390833907247</v>
      </c>
      <c r="L18" s="12">
        <f>F18/F$8</f>
        <v>0.14233390833907236</v>
      </c>
    </row>
    <row r="19" spans="1:12" ht="18" customHeight="1" x14ac:dyDescent="0.25">
      <c r="B19" s="4"/>
      <c r="C19" s="4"/>
      <c r="D19" s="4"/>
      <c r="E19" s="4"/>
      <c r="F19" s="4"/>
    </row>
    <row r="20" spans="1:12" ht="18" customHeight="1" x14ac:dyDescent="0.25">
      <c r="A20" t="s">
        <v>15</v>
      </c>
      <c r="B20" s="4">
        <v>-4.88</v>
      </c>
      <c r="C20" s="4">
        <v>-5.44</v>
      </c>
      <c r="D20" s="4">
        <f>-D18*J20</f>
        <v>-8.0926764878291557</v>
      </c>
      <c r="E20" s="4">
        <f>-E18*K20</f>
        <v>-8.7583914969835686</v>
      </c>
      <c r="F20" s="4">
        <f>-F18*L20</f>
        <v>-9.4788691639656939</v>
      </c>
      <c r="H20" s="15">
        <f>-B20/B18</f>
        <v>0.24994878098750259</v>
      </c>
      <c r="I20" s="15">
        <f>-C20/C18</f>
        <v>0.24991960306886571</v>
      </c>
      <c r="J20" s="14">
        <v>0.35</v>
      </c>
      <c r="K20" s="14">
        <v>0.35</v>
      </c>
      <c r="L20" s="14">
        <v>0.35</v>
      </c>
    </row>
    <row r="21" spans="1:12" ht="18" customHeight="1" thickBot="1" x14ac:dyDescent="0.3">
      <c r="A21" s="16" t="s">
        <v>16</v>
      </c>
      <c r="B21" s="17">
        <f>SUM(B18:B20)</f>
        <v>14.643999999999998</v>
      </c>
      <c r="C21" s="17">
        <f>SUM(C18:C20)</f>
        <v>16.327000000000002</v>
      </c>
      <c r="D21" s="17">
        <f>SUM(D18:D20)</f>
        <v>15.029256334539863</v>
      </c>
      <c r="E21" s="17">
        <f>SUM(E18:E20)</f>
        <v>16.265584208683769</v>
      </c>
      <c r="F21" s="17">
        <f>SUM(F18:F20)</f>
        <v>17.603614161650576</v>
      </c>
      <c r="G21" s="1"/>
      <c r="H21" s="18">
        <f>B21/B$8</f>
        <v>0.10558647939318778</v>
      </c>
      <c r="I21" s="18">
        <f>C21/C$8</f>
        <v>0.10877342589323188</v>
      </c>
      <c r="J21" s="18">
        <f>D21/D$8</f>
        <v>9.2517040420397073E-2</v>
      </c>
      <c r="K21" s="18">
        <f>E21/E$8</f>
        <v>9.2517040420397101E-2</v>
      </c>
      <c r="L21" s="18">
        <f>F21/F$8</f>
        <v>9.2517040420397031E-2</v>
      </c>
    </row>
    <row r="22" spans="1:12" ht="18" customHeight="1" thickTop="1" x14ac:dyDescent="0.25"/>
    <row r="24" spans="1:12" ht="18" customHeight="1" x14ac:dyDescent="0.25">
      <c r="B24" t="s">
        <v>17</v>
      </c>
      <c r="J24" t="s">
        <v>18</v>
      </c>
    </row>
    <row r="25" spans="1:12" ht="18" customHeight="1" x14ac:dyDescent="0.25">
      <c r="B25" t="s">
        <v>81</v>
      </c>
      <c r="J25" t="s">
        <v>19</v>
      </c>
    </row>
    <row r="26" spans="1:12" ht="18" customHeight="1" x14ac:dyDescent="0.25">
      <c r="B26" t="s">
        <v>20</v>
      </c>
    </row>
    <row r="37" spans="3:3" ht="18" customHeight="1" x14ac:dyDescent="0.25">
      <c r="C37" s="12"/>
    </row>
  </sheetData>
  <mergeCells count="1">
    <mergeCell ref="H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DB3C-62BE-401A-A70E-BD7FD0429A70}">
  <sheetPr codeName="Sheet22"/>
  <dimension ref="A2:M20"/>
  <sheetViews>
    <sheetView showGridLines="0" zoomScale="85" zoomScaleNormal="85" workbookViewId="0">
      <selection activeCell="A2" sqref="A2"/>
    </sheetView>
  </sheetViews>
  <sheetFormatPr defaultRowHeight="18" customHeight="1" x14ac:dyDescent="0.25"/>
  <cols>
    <col min="1" max="1" width="25.28515625" customWidth="1"/>
    <col min="2" max="4" width="9.7109375" bestFit="1" customWidth="1"/>
    <col min="5" max="6" width="10.42578125" bestFit="1" customWidth="1"/>
    <col min="9" max="9" width="9.7109375" bestFit="1" customWidth="1"/>
  </cols>
  <sheetData>
    <row r="2" spans="1:13" ht="18" customHeight="1" x14ac:dyDescent="0.25">
      <c r="A2" s="1" t="s">
        <v>21</v>
      </c>
    </row>
    <row r="3" spans="1:13" ht="18" customHeight="1" x14ac:dyDescent="0.25">
      <c r="A3" s="1" t="s">
        <v>54</v>
      </c>
    </row>
    <row r="4" spans="1:13" ht="18" customHeight="1" x14ac:dyDescent="0.25">
      <c r="A4" t="s">
        <v>22</v>
      </c>
      <c r="H4" s="38" t="s">
        <v>2</v>
      </c>
      <c r="I4" s="38"/>
      <c r="J4" s="38"/>
      <c r="K4" s="38"/>
      <c r="L4" s="38"/>
    </row>
    <row r="6" spans="1:13" ht="18" customHeight="1" thickBot="1" x14ac:dyDescent="0.3">
      <c r="A6" s="2" t="s">
        <v>3</v>
      </c>
      <c r="B6" s="2">
        <f>C6-1</f>
        <v>2017</v>
      </c>
      <c r="C6" s="2">
        <v>2018</v>
      </c>
      <c r="D6" s="3" t="s">
        <v>55</v>
      </c>
      <c r="E6" s="3" t="s">
        <v>56</v>
      </c>
      <c r="F6" s="3" t="s">
        <v>57</v>
      </c>
      <c r="H6" s="2">
        <v>2015</v>
      </c>
      <c r="I6" s="2">
        <f>H6+1</f>
        <v>2016</v>
      </c>
      <c r="J6" s="3" t="str">
        <f xml:space="preserve"> $C6+1 &amp; "F"</f>
        <v>2019F</v>
      </c>
      <c r="K6" s="3" t="str">
        <f xml:space="preserve"> $C6+2 &amp; "F"</f>
        <v>2020F</v>
      </c>
      <c r="L6" s="3" t="str">
        <f xml:space="preserve"> $C6+3 &amp; "F"</f>
        <v>2021F</v>
      </c>
    </row>
    <row r="7" spans="1:13" ht="18" customHeight="1" x14ac:dyDescent="0.25">
      <c r="A7" t="s">
        <v>23</v>
      </c>
      <c r="B7" s="4">
        <v>2.2000000000000002</v>
      </c>
      <c r="C7" s="4">
        <v>2.1</v>
      </c>
      <c r="D7" s="4">
        <f>ROUND(J7/365*'B1'!D$8, 1)</f>
        <v>2.2999999999999998</v>
      </c>
      <c r="E7" s="4">
        <f>ROUND(K7/365*'B1'!E$8, 1)</f>
        <v>2.5</v>
      </c>
      <c r="F7" s="4">
        <f>ROUND(L7/365*'B1'!F$8, 1)</f>
        <v>2.7</v>
      </c>
      <c r="H7" s="19">
        <f>365*B7/'B1'!B$8</f>
        <v>5.7898076312981299</v>
      </c>
      <c r="I7" s="19">
        <f>365*C7/'B1'!C$8</f>
        <v>5.106561581868208</v>
      </c>
      <c r="J7" s="20">
        <f t="shared" ref="J7:L9" si="0">I7</f>
        <v>5.106561581868208</v>
      </c>
      <c r="K7" s="20">
        <f t="shared" si="0"/>
        <v>5.106561581868208</v>
      </c>
      <c r="L7" s="20">
        <f t="shared" si="0"/>
        <v>5.106561581868208</v>
      </c>
      <c r="M7" s="39" t="s">
        <v>24</v>
      </c>
    </row>
    <row r="8" spans="1:13" ht="18" customHeight="1" x14ac:dyDescent="0.25">
      <c r="A8" t="s">
        <v>25</v>
      </c>
      <c r="B8" s="4">
        <v>12.7</v>
      </c>
      <c r="C8" s="4">
        <v>14</v>
      </c>
      <c r="D8" s="4">
        <f>ROUND(J8/365*'B1'!D$8, 1)</f>
        <v>15.2</v>
      </c>
      <c r="E8" s="4">
        <f>ROUND(K8/365*'B1'!E$8, 1)</f>
        <v>16.399999999999999</v>
      </c>
      <c r="F8" s="4">
        <f>ROUND(L8/365*'B1'!F$8, 1)</f>
        <v>17.7</v>
      </c>
      <c r="H8" s="19">
        <f>365*B8/'B1'!B$8</f>
        <v>33.422980417039199</v>
      </c>
      <c r="I8" s="19">
        <f>365*C8/'B1'!C$8</f>
        <v>34.043743879121386</v>
      </c>
      <c r="J8" s="20">
        <f t="shared" si="0"/>
        <v>34.043743879121386</v>
      </c>
      <c r="K8" s="20">
        <f t="shared" si="0"/>
        <v>34.043743879121386</v>
      </c>
      <c r="L8" s="20">
        <f t="shared" si="0"/>
        <v>34.043743879121386</v>
      </c>
      <c r="M8" s="39"/>
    </row>
    <row r="9" spans="1:13" ht="18" customHeight="1" x14ac:dyDescent="0.25">
      <c r="A9" s="8" t="s">
        <v>26</v>
      </c>
      <c r="B9" s="9">
        <v>33.730051409849985</v>
      </c>
      <c r="C9" s="9">
        <v>33.730051409849985</v>
      </c>
      <c r="D9" s="9">
        <f>-ROUND(J9/365*'B1'!D$9, 1)</f>
        <v>36.5</v>
      </c>
      <c r="E9" s="9">
        <f>-ROUND(K9/365*'B1'!E$9, 1)</f>
        <v>39.5</v>
      </c>
      <c r="F9" s="9">
        <f>-ROUND(L9/365*'B1'!F$9, 1)</f>
        <v>42.8</v>
      </c>
      <c r="H9" s="21">
        <f>365*B9/'B1'!B$8</f>
        <v>88.768413207648933</v>
      </c>
      <c r="I9" s="21">
        <f>-365*C9/'B1'!C$9</f>
        <v>141.61857000247591</v>
      </c>
      <c r="J9" s="22">
        <f t="shared" si="0"/>
        <v>141.61857000247591</v>
      </c>
      <c r="K9" s="22">
        <f t="shared" si="0"/>
        <v>141.61857000247591</v>
      </c>
      <c r="L9" s="22">
        <f t="shared" si="0"/>
        <v>141.61857000247591</v>
      </c>
      <c r="M9" s="39"/>
    </row>
    <row r="10" spans="1:13" ht="18" customHeight="1" x14ac:dyDescent="0.25">
      <c r="A10" t="s">
        <v>27</v>
      </c>
      <c r="B10" s="23">
        <f>SUM(B7:B9)</f>
        <v>48.630051409849983</v>
      </c>
      <c r="C10" s="23">
        <f>SUM(C7:C9)</f>
        <v>49.830051409849986</v>
      </c>
      <c r="D10" s="23">
        <f>SUM(D7:D9)</f>
        <v>54</v>
      </c>
      <c r="E10" s="23">
        <f>SUM(E7:E9)</f>
        <v>58.4</v>
      </c>
      <c r="F10" s="23">
        <f>SUM(F7:F9)</f>
        <v>63.199999999999996</v>
      </c>
      <c r="H10" s="24">
        <f>SUM(H7:H9)</f>
        <v>127.98120125598626</v>
      </c>
      <c r="I10" s="24">
        <f>SUM(I7:I9)</f>
        <v>180.76887546346549</v>
      </c>
      <c r="J10" s="24">
        <f>SUM(J7:J9)</f>
        <v>180.76887546346549</v>
      </c>
      <c r="K10" s="24">
        <f>SUM(K7:K9)</f>
        <v>180.76887546346549</v>
      </c>
      <c r="L10" s="24">
        <f>SUM(L7:L9)</f>
        <v>180.76887546346549</v>
      </c>
    </row>
    <row r="11" spans="1:13" ht="18" customHeight="1" x14ac:dyDescent="0.25">
      <c r="B11" s="4"/>
      <c r="C11" s="13"/>
      <c r="D11" s="4"/>
      <c r="E11" s="4"/>
      <c r="F11" s="4"/>
    </row>
    <row r="12" spans="1:13" ht="18" customHeight="1" x14ac:dyDescent="0.25">
      <c r="A12" t="s">
        <v>28</v>
      </c>
      <c r="B12" s="4">
        <v>75.239999999999995</v>
      </c>
      <c r="C12" s="4">
        <v>81.650000000000006</v>
      </c>
      <c r="D12" s="4">
        <f>ROUND(J12*'B1'!D$8, 1)</f>
        <v>88.4</v>
      </c>
      <c r="E12" s="4">
        <f>ROUND(K12*'B1'!E$8, 1)</f>
        <v>95.6</v>
      </c>
      <c r="F12" s="4">
        <f>ROUND(L12*'B1'!F$8, 1)</f>
        <v>103.5</v>
      </c>
      <c r="H12" s="12">
        <f>B12/'B1'!B$8</f>
        <v>0.54249704380930408</v>
      </c>
      <c r="I12" s="12">
        <f>C12/'B1'!C$8</f>
        <v>0.54396706217813329</v>
      </c>
      <c r="J12" s="14">
        <f t="shared" ref="J12:L13" si="1">I12</f>
        <v>0.54396706217813329</v>
      </c>
      <c r="K12" s="14">
        <f t="shared" si="1"/>
        <v>0.54396706217813329</v>
      </c>
      <c r="L12" s="14">
        <f t="shared" si="1"/>
        <v>0.54396706217813329</v>
      </c>
      <c r="M12" s="40" t="s">
        <v>29</v>
      </c>
    </row>
    <row r="13" spans="1:13" ht="18" customHeight="1" x14ac:dyDescent="0.25">
      <c r="A13" s="8" t="s">
        <v>30</v>
      </c>
      <c r="B13" s="4">
        <v>3.5996669352320043</v>
      </c>
      <c r="C13" s="4">
        <v>3.7525250000000008</v>
      </c>
      <c r="D13" s="4">
        <f>ROUND(J13*'B1'!D$8, 1)</f>
        <v>4.0999999999999996</v>
      </c>
      <c r="E13" s="4">
        <f>ROUND(K13*'B1'!E$8, 1)</f>
        <v>4.4000000000000004</v>
      </c>
      <c r="F13" s="4">
        <f>ROUND(L13*'B1'!F$8, 1)</f>
        <v>4.8</v>
      </c>
      <c r="H13" s="12">
        <f>B13/'B1'!B$8</f>
        <v>2.5954394883857791E-2</v>
      </c>
      <c r="I13" s="12">
        <f>C13/'B1'!C$8</f>
        <v>2.5000000000000001E-2</v>
      </c>
      <c r="J13" s="14">
        <f t="shared" si="1"/>
        <v>2.5000000000000001E-2</v>
      </c>
      <c r="K13" s="14">
        <f t="shared" si="1"/>
        <v>2.5000000000000001E-2</v>
      </c>
      <c r="L13" s="14">
        <f t="shared" si="1"/>
        <v>2.5000000000000001E-2</v>
      </c>
      <c r="M13" s="40"/>
    </row>
    <row r="14" spans="1:13" ht="18" customHeight="1" thickBot="1" x14ac:dyDescent="0.3">
      <c r="A14" s="25" t="s">
        <v>31</v>
      </c>
      <c r="B14" s="26">
        <f>SUM(B10:B13)</f>
        <v>127.46971834508199</v>
      </c>
      <c r="C14" s="27">
        <f>SUM(C10:C13)</f>
        <v>135.23257640984997</v>
      </c>
      <c r="D14" s="26">
        <f>SUM(D10:D13)</f>
        <v>146.5</v>
      </c>
      <c r="E14" s="26">
        <f>SUM(E10:E13)</f>
        <v>158.4</v>
      </c>
      <c r="F14" s="26">
        <f>SUM(F10:F13)</f>
        <v>171.5</v>
      </c>
      <c r="H14" s="28">
        <f>B14/'B1'!B$8</f>
        <v>0.91908486679175438</v>
      </c>
      <c r="I14" s="28">
        <f>C14/'B1'!C$8</f>
        <v>0.90094387385726904</v>
      </c>
      <c r="J14" s="28">
        <f>D14/'B1'!D$8</f>
        <v>0.90182415682399986</v>
      </c>
      <c r="K14" s="28">
        <f>E14/'B1'!E$8</f>
        <v>0.90096359371876367</v>
      </c>
      <c r="L14" s="28">
        <f>F14/'B1'!F$8</f>
        <v>0.90133039081619915</v>
      </c>
      <c r="M14" s="40"/>
    </row>
    <row r="15" spans="1:13" ht="18" customHeight="1" thickTop="1" x14ac:dyDescent="0.25">
      <c r="B15" s="4"/>
      <c r="C15" s="13"/>
      <c r="D15" s="4"/>
      <c r="E15" s="4"/>
      <c r="F15" s="4"/>
    </row>
    <row r="16" spans="1:13" ht="18" customHeight="1" x14ac:dyDescent="0.25">
      <c r="A16" t="s">
        <v>32</v>
      </c>
      <c r="B16" s="4">
        <v>-4.3</v>
      </c>
      <c r="C16" s="4">
        <v>-4.7</v>
      </c>
      <c r="D16" s="4">
        <f>-ROUND(J16/365*'B1'!D$9, 1)</f>
        <v>5.0999999999999996</v>
      </c>
      <c r="E16" s="4">
        <f>-ROUND(K16/365*'B1'!E$9, 1)</f>
        <v>5.5</v>
      </c>
      <c r="F16" s="4">
        <f>-ROUND(L16/365*'B1'!F$9, 1)</f>
        <v>6</v>
      </c>
      <c r="H16" s="24">
        <f>365*B16/'B1'!B$9</f>
        <v>19.545941368402705</v>
      </c>
      <c r="I16" s="24">
        <f>365*C16/'B1'!C$9</f>
        <v>19.733360940483578</v>
      </c>
      <c r="J16" s="20">
        <f t="shared" ref="J16:L17" si="2">I16</f>
        <v>19.733360940483578</v>
      </c>
      <c r="K16" s="20">
        <f t="shared" si="2"/>
        <v>19.733360940483578</v>
      </c>
      <c r="L16" s="20">
        <f t="shared" si="2"/>
        <v>19.733360940483578</v>
      </c>
      <c r="M16" s="39" t="s">
        <v>24</v>
      </c>
    </row>
    <row r="17" spans="1:13" ht="18" customHeight="1" x14ac:dyDescent="0.25">
      <c r="A17" s="8" t="s">
        <v>33</v>
      </c>
      <c r="B17" s="4">
        <v>-1.7</v>
      </c>
      <c r="C17" s="4">
        <v>-2.1</v>
      </c>
      <c r="D17" s="9">
        <f>ROUND(J17/365*'B1'!D$8, 1)</f>
        <v>2.2999999999999998</v>
      </c>
      <c r="E17" s="9">
        <f>ROUND(K17/365*'B1'!E$8, 1)</f>
        <v>2.5</v>
      </c>
      <c r="F17" s="9">
        <f>ROUND(L17/365*'B1'!F$8, 1)</f>
        <v>2.7</v>
      </c>
      <c r="H17" s="24">
        <f>-365*B17/'B1'!B$8</f>
        <v>4.4739422605485544</v>
      </c>
      <c r="I17" s="24">
        <f>-365*C17/'B1'!C$8</f>
        <v>5.106561581868208</v>
      </c>
      <c r="J17" s="22">
        <f t="shared" si="2"/>
        <v>5.106561581868208</v>
      </c>
      <c r="K17" s="22">
        <f t="shared" si="2"/>
        <v>5.106561581868208</v>
      </c>
      <c r="L17" s="22">
        <f t="shared" si="2"/>
        <v>5.106561581868208</v>
      </c>
      <c r="M17" s="39"/>
    </row>
    <row r="18" spans="1:13" ht="18" customHeight="1" thickBot="1" x14ac:dyDescent="0.3">
      <c r="A18" s="25" t="s">
        <v>34</v>
      </c>
      <c r="B18" s="27">
        <f>SUM(B14:B17)</f>
        <v>121.46971834508199</v>
      </c>
      <c r="C18" s="27">
        <f>SUM(C14:C17)</f>
        <v>128.43257640984999</v>
      </c>
      <c r="D18" s="27">
        <f>SUM(D14:D17)</f>
        <v>153.9</v>
      </c>
      <c r="E18" s="27">
        <f>SUM(E14:E17)</f>
        <v>166.4</v>
      </c>
      <c r="F18" s="27">
        <f>SUM(F14:F17)</f>
        <v>180.2</v>
      </c>
      <c r="H18" s="28">
        <f>B18/'B1'!B$8</f>
        <v>0.8758235395342342</v>
      </c>
      <c r="I18" s="28">
        <f>C18/'B1'!C$8</f>
        <v>0.85564104442908417</v>
      </c>
      <c r="J18" s="28">
        <f>D18/'B1'!D$8</f>
        <v>0.94737704938712342</v>
      </c>
      <c r="K18" s="28">
        <f>E18/'B1'!E$8</f>
        <v>0.94646680552274154</v>
      </c>
      <c r="L18" s="28">
        <f>F18/'B1'!F$8</f>
        <v>0.9470538567060004</v>
      </c>
      <c r="M18" s="39"/>
    </row>
    <row r="19" spans="1:13" ht="18" customHeight="1" thickTop="1" x14ac:dyDescent="0.25"/>
    <row r="20" spans="1:13" ht="18" customHeight="1" x14ac:dyDescent="0.25">
      <c r="C20" s="12"/>
    </row>
  </sheetData>
  <mergeCells count="4">
    <mergeCell ref="H4:L4"/>
    <mergeCell ref="M7:M9"/>
    <mergeCell ref="M12:M14"/>
    <mergeCell ref="M16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EB0C-4CA8-4AF0-AF98-7932B0876AD4}">
  <sheetPr codeName="Sheet23"/>
  <dimension ref="A2:L33"/>
  <sheetViews>
    <sheetView showGridLines="0" zoomScale="85" zoomScaleNormal="85" workbookViewId="0">
      <selection activeCell="A2" sqref="A2"/>
    </sheetView>
  </sheetViews>
  <sheetFormatPr defaultRowHeight="18" customHeight="1" x14ac:dyDescent="0.25"/>
  <cols>
    <col min="1" max="1" width="23.85546875" customWidth="1"/>
    <col min="5" max="5" width="4.28515625" customWidth="1"/>
    <col min="7" max="7" width="9.42578125" customWidth="1"/>
    <col min="11" max="11" width="4.28515625" customWidth="1"/>
  </cols>
  <sheetData>
    <row r="2" spans="1:12" ht="18" customHeight="1" x14ac:dyDescent="0.25">
      <c r="A2" s="1" t="s">
        <v>35</v>
      </c>
    </row>
    <row r="3" spans="1:12" ht="18" customHeight="1" x14ac:dyDescent="0.25">
      <c r="A3" s="1" t="s">
        <v>54</v>
      </c>
    </row>
    <row r="4" spans="1:12" ht="18" customHeight="1" x14ac:dyDescent="0.25">
      <c r="A4" t="s">
        <v>36</v>
      </c>
    </row>
    <row r="6" spans="1:12" ht="18" customHeight="1" x14ac:dyDescent="0.25">
      <c r="B6" s="41" t="s">
        <v>58</v>
      </c>
      <c r="C6" s="41"/>
      <c r="D6" s="41"/>
      <c r="E6" s="41"/>
      <c r="F6" s="41"/>
      <c r="H6" s="41" t="s">
        <v>59</v>
      </c>
      <c r="I6" s="41"/>
      <c r="J6" s="41"/>
      <c r="K6" s="41"/>
      <c r="L6" s="41"/>
    </row>
    <row r="8" spans="1:12" ht="18" customHeight="1" x14ac:dyDescent="0.25">
      <c r="B8" s="29"/>
      <c r="C8" s="29" t="s">
        <v>37</v>
      </c>
      <c r="D8" s="29" t="s">
        <v>38</v>
      </c>
      <c r="E8" s="29"/>
      <c r="F8" s="29"/>
      <c r="H8" s="29"/>
      <c r="I8" s="29" t="s">
        <v>37</v>
      </c>
      <c r="J8" s="29" t="s">
        <v>38</v>
      </c>
      <c r="K8" s="29"/>
      <c r="L8" s="29"/>
    </row>
    <row r="9" spans="1:12" ht="18" customHeight="1" thickBot="1" x14ac:dyDescent="0.3">
      <c r="A9" s="2" t="s">
        <v>3</v>
      </c>
      <c r="B9" s="3" t="s">
        <v>4</v>
      </c>
      <c r="C9" s="3" t="s">
        <v>39</v>
      </c>
      <c r="D9" s="3" t="s">
        <v>40</v>
      </c>
      <c r="E9" s="3"/>
      <c r="F9" s="3" t="s">
        <v>41</v>
      </c>
      <c r="H9" s="3" t="s">
        <v>4</v>
      </c>
      <c r="I9" s="3" t="s">
        <v>39</v>
      </c>
      <c r="J9" s="3" t="s">
        <v>40</v>
      </c>
      <c r="K9" s="3"/>
      <c r="L9" s="3" t="s">
        <v>41</v>
      </c>
    </row>
    <row r="10" spans="1:12" ht="18" customHeight="1" x14ac:dyDescent="0.25">
      <c r="A10" t="s">
        <v>61</v>
      </c>
      <c r="B10" s="30">
        <v>1.87</v>
      </c>
      <c r="C10" s="30">
        <f t="shared" ref="C10:C29" si="0">D10-B10</f>
        <v>-0.88900000000000012</v>
      </c>
      <c r="D10" s="30">
        <v>0.98099999999999998</v>
      </c>
      <c r="E10" s="30"/>
      <c r="F10" s="30">
        <v>0.32123448966724066</v>
      </c>
      <c r="H10" s="30">
        <v>2.1290000000000004</v>
      </c>
      <c r="I10" s="30">
        <f t="shared" ref="I10:I29" si="1">J10-H10</f>
        <v>-1.0130000000000003</v>
      </c>
      <c r="J10" s="30">
        <v>1.1160000000000001</v>
      </c>
      <c r="K10" s="30"/>
      <c r="L10" s="30">
        <v>0.36604110014951052</v>
      </c>
    </row>
    <row r="11" spans="1:12" ht="18" customHeight="1" x14ac:dyDescent="0.25">
      <c r="A11" t="s">
        <v>62</v>
      </c>
      <c r="B11" s="30">
        <v>10.898999999999999</v>
      </c>
      <c r="C11" s="30">
        <f t="shared" si="0"/>
        <v>-7.3849999999999989</v>
      </c>
      <c r="D11" s="30">
        <v>3.5140000000000002</v>
      </c>
      <c r="E11" s="30"/>
      <c r="F11" s="30">
        <v>2.8522000243066441</v>
      </c>
      <c r="H11" s="30">
        <v>11.562999999999999</v>
      </c>
      <c r="I11" s="30">
        <f t="shared" si="1"/>
        <v>-7.8349999999999991</v>
      </c>
      <c r="J11" s="30">
        <v>3.7280000000000002</v>
      </c>
      <c r="K11" s="30"/>
      <c r="L11" s="30">
        <v>3.0259969113666294</v>
      </c>
    </row>
    <row r="12" spans="1:12" ht="18" customHeight="1" x14ac:dyDescent="0.25">
      <c r="A12" t="s">
        <v>63</v>
      </c>
      <c r="B12" s="30">
        <v>6.1689999999999996</v>
      </c>
      <c r="C12" s="30">
        <f t="shared" si="0"/>
        <v>-4.609</v>
      </c>
      <c r="D12" s="30">
        <v>1.56</v>
      </c>
      <c r="E12" s="30"/>
      <c r="F12" s="30">
        <v>1.4760499352519421</v>
      </c>
      <c r="H12" s="30">
        <v>6.6230000000000002</v>
      </c>
      <c r="I12" s="30">
        <f t="shared" si="1"/>
        <v>-4.9480000000000004</v>
      </c>
      <c r="J12" s="30">
        <v>1.675</v>
      </c>
      <c r="K12" s="30"/>
      <c r="L12" s="30">
        <v>1.584615986033111</v>
      </c>
    </row>
    <row r="13" spans="1:12" ht="18" customHeight="1" x14ac:dyDescent="0.25">
      <c r="A13" t="s">
        <v>64</v>
      </c>
      <c r="B13" s="30">
        <v>9.4550000000000001</v>
      </c>
      <c r="C13" s="30">
        <f t="shared" si="0"/>
        <v>-5.3230000000000004</v>
      </c>
      <c r="D13" s="30">
        <v>4.1319999999999997</v>
      </c>
      <c r="E13" s="30"/>
      <c r="F13" s="30">
        <v>2.9648194786395847</v>
      </c>
      <c r="H13" s="30">
        <v>10.106</v>
      </c>
      <c r="I13" s="30">
        <f t="shared" si="1"/>
        <v>-5.6890000000000001</v>
      </c>
      <c r="J13" s="30">
        <v>4.4169999999999998</v>
      </c>
      <c r="K13" s="30"/>
      <c r="L13" s="30">
        <v>3.1686751857938376</v>
      </c>
    </row>
    <row r="14" spans="1:12" ht="18" customHeight="1" x14ac:dyDescent="0.25">
      <c r="A14" t="s">
        <v>65</v>
      </c>
      <c r="B14" s="30">
        <v>5.7850000000000001</v>
      </c>
      <c r="C14" s="30">
        <f t="shared" si="0"/>
        <v>-4.2300000000000004</v>
      </c>
      <c r="D14" s="30">
        <v>1.5549999999999999</v>
      </c>
      <c r="E14" s="30"/>
      <c r="F14" s="30">
        <v>2.3788664888396465</v>
      </c>
      <c r="H14" s="30">
        <v>6.35</v>
      </c>
      <c r="I14" s="30">
        <f t="shared" si="1"/>
        <v>-4.6429999999999998</v>
      </c>
      <c r="J14" s="30">
        <v>1.7070000000000001</v>
      </c>
      <c r="K14" s="30"/>
      <c r="L14" s="30">
        <v>2.6111293398776545</v>
      </c>
    </row>
    <row r="15" spans="1:12" ht="18" customHeight="1" x14ac:dyDescent="0.25">
      <c r="A15" t="s">
        <v>66</v>
      </c>
      <c r="B15" s="30">
        <v>7.1729999999999992</v>
      </c>
      <c r="C15" s="30">
        <f t="shared" si="0"/>
        <v>-4.996999999999999</v>
      </c>
      <c r="D15" s="30">
        <v>2.1760000000000002</v>
      </c>
      <c r="E15" s="30"/>
      <c r="F15" s="30">
        <v>1.7402056482554991</v>
      </c>
      <c r="H15" s="30">
        <v>7.7479999999999993</v>
      </c>
      <c r="I15" s="30">
        <f t="shared" si="1"/>
        <v>-5.3969999999999994</v>
      </c>
      <c r="J15" s="30">
        <v>2.351</v>
      </c>
      <c r="K15" s="30"/>
      <c r="L15" s="30">
        <v>1.8795056801350669</v>
      </c>
    </row>
    <row r="16" spans="1:12" ht="18" customHeight="1" x14ac:dyDescent="0.25">
      <c r="A16" t="s">
        <v>67</v>
      </c>
      <c r="B16" s="30">
        <v>6.5919999999999996</v>
      </c>
      <c r="C16" s="30">
        <f t="shared" si="0"/>
        <v>-2.681</v>
      </c>
      <c r="D16" s="30">
        <v>3.9109999999999996</v>
      </c>
      <c r="E16" s="30"/>
      <c r="F16" s="30">
        <v>1.3805272354036837</v>
      </c>
      <c r="H16" s="30">
        <v>7.1290000000000004</v>
      </c>
      <c r="I16" s="30">
        <f t="shared" si="1"/>
        <v>-2.899</v>
      </c>
      <c r="J16" s="30">
        <v>4.2300000000000004</v>
      </c>
      <c r="K16" s="30"/>
      <c r="L16" s="30">
        <v>1.4927819677117784</v>
      </c>
    </row>
    <row r="17" spans="1:12" ht="18" customHeight="1" x14ac:dyDescent="0.25">
      <c r="A17" t="s">
        <v>68</v>
      </c>
      <c r="B17" s="30">
        <v>7.4659999999999993</v>
      </c>
      <c r="C17" s="30">
        <f t="shared" si="0"/>
        <v>-4.5779999999999994</v>
      </c>
      <c r="D17" s="30">
        <v>2.8879999999999999</v>
      </c>
      <c r="E17" s="30"/>
      <c r="F17" s="30">
        <v>2.0948155897396794</v>
      </c>
      <c r="H17" s="30">
        <v>7.9710000000000001</v>
      </c>
      <c r="I17" s="30">
        <f t="shared" si="1"/>
        <v>-4.8870000000000005</v>
      </c>
      <c r="J17" s="30">
        <v>3.0840000000000001</v>
      </c>
      <c r="K17" s="30"/>
      <c r="L17" s="30">
        <v>2.2362087783000906</v>
      </c>
    </row>
    <row r="18" spans="1:12" ht="18" customHeight="1" x14ac:dyDescent="0.25">
      <c r="A18" t="s">
        <v>69</v>
      </c>
      <c r="B18" s="30">
        <v>3.7330000000000005</v>
      </c>
      <c r="C18" s="30">
        <f t="shared" si="0"/>
        <v>-2.4540000000000006</v>
      </c>
      <c r="D18" s="30">
        <v>1.2790000000000001</v>
      </c>
      <c r="E18" s="30"/>
      <c r="F18" s="30">
        <v>1.0785254888003073</v>
      </c>
      <c r="H18" s="30">
        <v>4.3010000000000002</v>
      </c>
      <c r="I18" s="30">
        <f t="shared" si="1"/>
        <v>-2.8280000000000003</v>
      </c>
      <c r="J18" s="30">
        <v>1.4729999999999999</v>
      </c>
      <c r="K18" s="30"/>
      <c r="L18" s="30">
        <v>1.2428973440616415</v>
      </c>
    </row>
    <row r="19" spans="1:12" ht="18" customHeight="1" x14ac:dyDescent="0.25">
      <c r="A19" t="s">
        <v>70</v>
      </c>
      <c r="B19" s="30">
        <v>6.6530000000000005</v>
      </c>
      <c r="C19" s="30">
        <f t="shared" si="0"/>
        <v>-2.4570000000000007</v>
      </c>
      <c r="D19" s="30">
        <v>4.1959999999999997</v>
      </c>
      <c r="E19" s="30"/>
      <c r="F19" s="30">
        <v>1.125307462173587</v>
      </c>
      <c r="H19" s="30">
        <v>7.2769999999999992</v>
      </c>
      <c r="I19" s="30">
        <f t="shared" si="1"/>
        <v>-2.6869999999999994</v>
      </c>
      <c r="J19" s="30">
        <v>4.59</v>
      </c>
      <c r="K19" s="30"/>
      <c r="L19" s="30">
        <v>1.230647599047793</v>
      </c>
    </row>
    <row r="20" spans="1:12" ht="18" customHeight="1" x14ac:dyDescent="0.25">
      <c r="A20" t="s">
        <v>71</v>
      </c>
      <c r="B20" s="30">
        <v>5.1620000000000008</v>
      </c>
      <c r="C20" s="30">
        <f t="shared" si="0"/>
        <v>-2.7630000000000008</v>
      </c>
      <c r="D20" s="30">
        <v>2.399</v>
      </c>
      <c r="E20" s="30"/>
      <c r="F20" s="30">
        <v>0.88349581959350665</v>
      </c>
      <c r="H20" s="30">
        <v>5.702</v>
      </c>
      <c r="I20" s="30">
        <f t="shared" si="1"/>
        <v>-3.0529999999999999</v>
      </c>
      <c r="J20" s="30">
        <v>2.649</v>
      </c>
      <c r="K20" s="30"/>
      <c r="L20" s="30">
        <v>0.97622610829496004</v>
      </c>
    </row>
    <row r="21" spans="1:12" ht="18" customHeight="1" x14ac:dyDescent="0.25">
      <c r="A21" t="s">
        <v>72</v>
      </c>
      <c r="B21" s="30">
        <v>6.705000000000001</v>
      </c>
      <c r="C21" s="30">
        <f t="shared" si="0"/>
        <v>-3.9480000000000013</v>
      </c>
      <c r="D21" s="30">
        <v>2.7569999999999997</v>
      </c>
      <c r="E21" s="30"/>
      <c r="F21" s="30">
        <v>2.1137671780585832</v>
      </c>
      <c r="H21" s="30">
        <v>7.2149999999999999</v>
      </c>
      <c r="I21" s="30">
        <f t="shared" si="1"/>
        <v>-4.2479999999999993</v>
      </c>
      <c r="J21" s="30">
        <v>2.9670000000000001</v>
      </c>
      <c r="K21" s="30"/>
      <c r="L21" s="30">
        <v>2.2743877842940372</v>
      </c>
    </row>
    <row r="22" spans="1:12" ht="18" customHeight="1" x14ac:dyDescent="0.25">
      <c r="A22" t="s">
        <v>73</v>
      </c>
      <c r="B22" s="30">
        <v>7.8590000000000009</v>
      </c>
      <c r="C22" s="30">
        <f t="shared" si="0"/>
        <v>-5.9880000000000013</v>
      </c>
      <c r="D22" s="30">
        <v>1.871</v>
      </c>
      <c r="E22" s="30"/>
      <c r="F22" s="30">
        <v>2.1145650085643508</v>
      </c>
      <c r="H22" s="30">
        <v>8.4280000000000008</v>
      </c>
      <c r="I22" s="30">
        <f t="shared" si="1"/>
        <v>-6.4210000000000012</v>
      </c>
      <c r="J22" s="30">
        <v>2.0070000000000001</v>
      </c>
      <c r="K22" s="30"/>
      <c r="L22" s="30">
        <v>2.2674719305263351</v>
      </c>
    </row>
    <row r="23" spans="1:12" ht="18" customHeight="1" x14ac:dyDescent="0.25">
      <c r="A23" t="s">
        <v>74</v>
      </c>
      <c r="B23" s="30">
        <v>3.5139999999999998</v>
      </c>
      <c r="C23" s="30">
        <f t="shared" si="0"/>
        <v>-1.7789999999999997</v>
      </c>
      <c r="D23" s="30">
        <v>1.7350000000000001</v>
      </c>
      <c r="E23" s="30"/>
      <c r="F23" s="30">
        <v>0.5097092127134204</v>
      </c>
      <c r="H23" s="30">
        <v>3.8930000000000002</v>
      </c>
      <c r="I23" s="30">
        <f t="shared" si="1"/>
        <v>-1.9700000000000004</v>
      </c>
      <c r="J23" s="30">
        <v>1.9229999999999998</v>
      </c>
      <c r="K23" s="30"/>
      <c r="L23" s="30">
        <v>0.56443347332514826</v>
      </c>
    </row>
    <row r="24" spans="1:12" ht="18" customHeight="1" x14ac:dyDescent="0.25">
      <c r="A24" t="s">
        <v>75</v>
      </c>
      <c r="B24" s="30">
        <v>5.85</v>
      </c>
      <c r="C24" s="30">
        <f t="shared" si="0"/>
        <v>-1.9269999999999996</v>
      </c>
      <c r="D24" s="30">
        <v>3.923</v>
      </c>
      <c r="E24" s="30"/>
      <c r="F24" s="30">
        <v>0.59204041711777311</v>
      </c>
      <c r="H24" s="30">
        <v>6.4</v>
      </c>
      <c r="I24" s="30">
        <f t="shared" si="1"/>
        <v>-2.1070000000000011</v>
      </c>
      <c r="J24" s="30">
        <v>4.2929999999999993</v>
      </c>
      <c r="K24" s="30"/>
      <c r="L24" s="30">
        <v>0.64734258374008746</v>
      </c>
    </row>
    <row r="25" spans="1:12" ht="18" customHeight="1" x14ac:dyDescent="0.25">
      <c r="A25" t="s">
        <v>76</v>
      </c>
      <c r="B25" s="30">
        <v>9.9659999999999993</v>
      </c>
      <c r="C25" s="30">
        <f t="shared" si="0"/>
        <v>-2.8589999999999991</v>
      </c>
      <c r="D25" s="30">
        <v>7.1070000000000002</v>
      </c>
      <c r="E25" s="30"/>
      <c r="F25" s="30">
        <v>0.84091879850906082</v>
      </c>
      <c r="H25" s="30">
        <v>10.639999999999999</v>
      </c>
      <c r="I25" s="30">
        <f t="shared" si="1"/>
        <v>-3.0529999999999982</v>
      </c>
      <c r="J25" s="30">
        <v>7.5870000000000006</v>
      </c>
      <c r="K25" s="30"/>
      <c r="L25" s="30">
        <v>0.89798009508505172</v>
      </c>
    </row>
    <row r="26" spans="1:12" ht="18" customHeight="1" x14ac:dyDescent="0.25">
      <c r="A26" t="s">
        <v>77</v>
      </c>
      <c r="B26" s="30">
        <v>7.327</v>
      </c>
      <c r="C26" s="30">
        <f t="shared" si="0"/>
        <v>-5.6840000000000002</v>
      </c>
      <c r="D26" s="30">
        <v>1.643</v>
      </c>
      <c r="E26" s="30"/>
      <c r="F26" s="30">
        <v>2.9425099565507349</v>
      </c>
      <c r="H26" s="30">
        <v>8.0579999999999998</v>
      </c>
      <c r="I26" s="30">
        <f t="shared" si="1"/>
        <v>-6.2509999999999994</v>
      </c>
      <c r="J26" s="30">
        <v>1.8069999999999999</v>
      </c>
      <c r="K26" s="30"/>
      <c r="L26" s="30">
        <v>3.2360361960588748</v>
      </c>
    </row>
    <row r="27" spans="1:12" ht="18" customHeight="1" x14ac:dyDescent="0.25">
      <c r="A27" t="s">
        <v>78</v>
      </c>
      <c r="B27" s="30">
        <v>13.143999999999998</v>
      </c>
      <c r="C27" s="30">
        <f t="shared" si="0"/>
        <v>-8.3589999999999982</v>
      </c>
      <c r="D27" s="30">
        <v>4.7850000000000001</v>
      </c>
      <c r="E27" s="30"/>
      <c r="F27" s="30">
        <v>3.1155278737603718</v>
      </c>
      <c r="H27" s="30">
        <v>14.270000000000001</v>
      </c>
      <c r="I27" s="30">
        <f t="shared" si="1"/>
        <v>-9.0750000000000011</v>
      </c>
      <c r="J27" s="30">
        <v>5.1950000000000003</v>
      </c>
      <c r="K27" s="30"/>
      <c r="L27" s="30">
        <v>3.3823920868974016</v>
      </c>
    </row>
    <row r="28" spans="1:12" ht="18" customHeight="1" x14ac:dyDescent="0.25">
      <c r="A28" t="s">
        <v>79</v>
      </c>
      <c r="B28" s="30">
        <v>5.4290000000000003</v>
      </c>
      <c r="C28" s="30">
        <f t="shared" si="0"/>
        <v>-3.8790000000000004</v>
      </c>
      <c r="D28" s="30">
        <v>1.55</v>
      </c>
      <c r="E28" s="30"/>
      <c r="F28" s="30">
        <v>1.6089910718651101</v>
      </c>
      <c r="H28" s="30">
        <v>5.9089999999999998</v>
      </c>
      <c r="I28" s="30">
        <f t="shared" si="1"/>
        <v>-4.2219999999999995</v>
      </c>
      <c r="J28" s="30">
        <v>1.6869999999999998</v>
      </c>
      <c r="K28" s="30"/>
      <c r="L28" s="30">
        <v>1.7512658688874696</v>
      </c>
    </row>
    <row r="29" spans="1:12" ht="18" customHeight="1" x14ac:dyDescent="0.25">
      <c r="A29" t="s">
        <v>80</v>
      </c>
      <c r="B29" s="30">
        <v>7.9410000000000007</v>
      </c>
      <c r="C29" s="30">
        <f t="shared" si="0"/>
        <v>-3.5090000000000003</v>
      </c>
      <c r="D29" s="30">
        <v>4.4320000000000004</v>
      </c>
      <c r="E29" s="30"/>
      <c r="F29" s="30">
        <v>1.5959742320392554</v>
      </c>
      <c r="H29" s="30">
        <v>8.3890000000000011</v>
      </c>
      <c r="I29" s="30">
        <f t="shared" si="1"/>
        <v>-3.708000000000002</v>
      </c>
      <c r="J29" s="30">
        <v>4.6809999999999992</v>
      </c>
      <c r="K29" s="30"/>
      <c r="L29" s="30">
        <v>1.6864840274726582</v>
      </c>
    </row>
    <row r="30" spans="1:12" ht="18" customHeight="1" thickBot="1" x14ac:dyDescent="0.3">
      <c r="A30" s="25" t="s">
        <v>42</v>
      </c>
      <c r="B30" s="31">
        <f>SUM(B10:B29)</f>
        <v>138.69199999999998</v>
      </c>
      <c r="C30" s="31">
        <f>SUM(C10:C29)</f>
        <v>-80.298000000000002</v>
      </c>
      <c r="D30" s="31">
        <f>SUM(D10:D29)</f>
        <v>58.394000000000005</v>
      </c>
      <c r="E30" s="31"/>
      <c r="F30" s="31">
        <f>SUM(F10:F29)</f>
        <v>33.730051409849985</v>
      </c>
      <c r="H30" s="31">
        <f>SUM(H10:H29)</f>
        <v>150.10100000000003</v>
      </c>
      <c r="I30" s="31">
        <f>SUM(I10:I29)</f>
        <v>-86.933999999999983</v>
      </c>
      <c r="J30" s="31">
        <f>SUM(J10:J29)</f>
        <v>63.167000000000002</v>
      </c>
      <c r="K30" s="31"/>
      <c r="L30" s="31">
        <f>SUM(L10:L29)</f>
        <v>36.522520047059146</v>
      </c>
    </row>
    <row r="31" spans="1:12" ht="18" customHeight="1" thickTop="1" x14ac:dyDescent="0.25"/>
    <row r="32" spans="1:12" ht="18" customHeight="1" x14ac:dyDescent="0.25">
      <c r="A32" s="32" t="s">
        <v>43</v>
      </c>
    </row>
    <row r="33" spans="1:1" ht="18" customHeight="1" x14ac:dyDescent="0.25">
      <c r="A33" t="s">
        <v>44</v>
      </c>
    </row>
  </sheetData>
  <mergeCells count="2">
    <mergeCell ref="B6:F6"/>
    <mergeCell ref="H6:L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C91D-D6EB-4B7B-9E7F-7A30DB398A2B}">
  <sheetPr codeName="Sheet24"/>
  <dimension ref="A2:C19"/>
  <sheetViews>
    <sheetView showGridLines="0" zoomScale="85" zoomScaleNormal="85" workbookViewId="0">
      <selection activeCell="A2" sqref="A2"/>
    </sheetView>
  </sheetViews>
  <sheetFormatPr defaultRowHeight="17.25" customHeight="1" x14ac:dyDescent="0.25"/>
  <cols>
    <col min="1" max="1" width="6.5703125" customWidth="1"/>
    <col min="2" max="3" width="15" customWidth="1"/>
  </cols>
  <sheetData>
    <row r="2" spans="1:3" ht="17.25" customHeight="1" x14ac:dyDescent="0.25">
      <c r="A2" s="1" t="s">
        <v>45</v>
      </c>
    </row>
    <row r="3" spans="1:3" ht="17.25" customHeight="1" x14ac:dyDescent="0.25">
      <c r="A3" s="1" t="s">
        <v>54</v>
      </c>
    </row>
    <row r="4" spans="1:3" ht="17.25" customHeight="1" x14ac:dyDescent="0.25">
      <c r="A4" t="s">
        <v>46</v>
      </c>
    </row>
    <row r="6" spans="1:3" ht="17.25" customHeight="1" x14ac:dyDescent="0.25">
      <c r="C6" s="33" t="s">
        <v>47</v>
      </c>
    </row>
    <row r="7" spans="1:3" ht="17.25" customHeight="1" x14ac:dyDescent="0.25">
      <c r="B7" s="33" t="s">
        <v>48</v>
      </c>
      <c r="C7" s="33" t="s">
        <v>49</v>
      </c>
    </row>
    <row r="8" spans="1:3" ht="17.25" customHeight="1" thickBot="1" x14ac:dyDescent="0.3">
      <c r="B8" s="34" t="s">
        <v>50</v>
      </c>
      <c r="C8" s="35" t="s">
        <v>51</v>
      </c>
    </row>
    <row r="9" spans="1:3" ht="17.25" customHeight="1" x14ac:dyDescent="0.25">
      <c r="B9" s="36">
        <v>10</v>
      </c>
      <c r="C9" s="37">
        <v>2.8</v>
      </c>
    </row>
    <row r="10" spans="1:3" ht="17.25" customHeight="1" x14ac:dyDescent="0.25">
      <c r="B10" s="36">
        <v>11</v>
      </c>
      <c r="C10" s="37">
        <v>3.22</v>
      </c>
    </row>
    <row r="11" spans="1:3" ht="17.25" customHeight="1" x14ac:dyDescent="0.25">
      <c r="B11" s="36">
        <v>12</v>
      </c>
      <c r="C11" s="37">
        <v>3.7</v>
      </c>
    </row>
    <row r="12" spans="1:3" ht="17.25" customHeight="1" x14ac:dyDescent="0.25">
      <c r="B12" s="36">
        <v>13</v>
      </c>
      <c r="C12" s="37">
        <v>4.26</v>
      </c>
    </row>
    <row r="13" spans="1:3" ht="17.25" customHeight="1" x14ac:dyDescent="0.25">
      <c r="B13" s="36">
        <v>14</v>
      </c>
      <c r="C13" s="37">
        <v>4.9000000000000004</v>
      </c>
    </row>
    <row r="14" spans="1:3" ht="17.25" customHeight="1" x14ac:dyDescent="0.25">
      <c r="B14" s="36">
        <v>15</v>
      </c>
      <c r="C14" s="37">
        <v>5.64</v>
      </c>
    </row>
    <row r="15" spans="1:3" ht="17.25" customHeight="1" x14ac:dyDescent="0.25">
      <c r="B15" s="36">
        <v>16</v>
      </c>
      <c r="C15" s="37">
        <v>6.49</v>
      </c>
    </row>
    <row r="16" spans="1:3" ht="17.25" customHeight="1" x14ac:dyDescent="0.25">
      <c r="B16" s="36">
        <v>17</v>
      </c>
      <c r="C16" s="37">
        <v>7.46</v>
      </c>
    </row>
    <row r="17" spans="2:3" ht="17.25" customHeight="1" x14ac:dyDescent="0.25">
      <c r="B17" s="36">
        <v>18</v>
      </c>
      <c r="C17" s="37">
        <v>8.58</v>
      </c>
    </row>
    <row r="18" spans="2:3" ht="17.25" customHeight="1" x14ac:dyDescent="0.25">
      <c r="B18" s="36">
        <v>19</v>
      </c>
      <c r="C18" s="37">
        <v>9.8699999999999992</v>
      </c>
    </row>
    <row r="19" spans="2:3" ht="17.25" customHeight="1" x14ac:dyDescent="0.25">
      <c r="B19" s="36">
        <v>20</v>
      </c>
      <c r="C19" s="37">
        <v>11.35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B</vt:lpstr>
      <vt:lpstr>B1</vt:lpstr>
      <vt:lpstr>B2</vt:lpstr>
      <vt:lpstr>B3</vt:lpstr>
      <vt:lpstr>B4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David Wessels</cp:lastModifiedBy>
  <dcterms:created xsi:type="dcterms:W3CDTF">2019-08-06T04:14:44Z</dcterms:created>
  <dcterms:modified xsi:type="dcterms:W3CDTF">2019-08-06T04:25:07Z</dcterms:modified>
</cp:coreProperties>
</file>