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essels\Dropbox\Projects\Contract Analysis (Brannan)\"/>
    </mc:Choice>
  </mc:AlternateContent>
  <bookViews>
    <workbookView xWindow="0" yWindow="0" windowWidth="28800" windowHeight="13788"/>
  </bookViews>
  <sheets>
    <sheet name="User-Based Model" sheetId="1" r:id="rId1"/>
    <sheet name="Fixed Price" sheetId="2" r:id="rId2"/>
    <sheet name="Ex5" sheetId="5" r:id="rId3"/>
    <sheet name="Ex6" sheetId="6" r:id="rId4"/>
    <sheet name="Ex7" sheetId="7" r:id="rId5"/>
    <sheet name="Ex8" sheetId="8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2" l="1"/>
  <c r="B18" i="2" s="1"/>
  <c r="C14" i="2"/>
  <c r="C16" i="2"/>
  <c r="C18" i="2" s="1"/>
  <c r="D11" i="2"/>
  <c r="D18" i="2" s="1"/>
  <c r="E10" i="2"/>
  <c r="E11" i="2"/>
  <c r="E18" i="2" s="1"/>
  <c r="F10" i="2"/>
  <c r="G10" i="2" s="1"/>
  <c r="F11" i="2"/>
  <c r="F18" i="2" s="1"/>
  <c r="A9" i="8"/>
  <c r="A10" i="8"/>
  <c r="A11" i="8"/>
  <c r="A12" i="8" s="1"/>
  <c r="A13" i="8" s="1"/>
  <c r="A14" i="8" s="1"/>
  <c r="A15" i="8" s="1"/>
  <c r="F19" i="7"/>
  <c r="F18" i="7"/>
  <c r="F17" i="7"/>
  <c r="F16" i="7"/>
  <c r="F15" i="7"/>
  <c r="F14" i="7"/>
  <c r="F13" i="7"/>
  <c r="F12" i="7"/>
  <c r="F11" i="7"/>
  <c r="F10" i="7"/>
  <c r="F9" i="7"/>
  <c r="F8" i="7"/>
  <c r="E23" i="6"/>
  <c r="E27" i="6"/>
  <c r="E28" i="6"/>
  <c r="D23" i="6"/>
  <c r="D27" i="6" s="1"/>
  <c r="D28" i="6" s="1"/>
  <c r="C23" i="6"/>
  <c r="C27" i="6"/>
  <c r="C28" i="6" s="1"/>
  <c r="B23" i="6"/>
  <c r="B27" i="6"/>
  <c r="B28" i="6"/>
  <c r="E9" i="6"/>
  <c r="E12" i="6"/>
  <c r="E15" i="6"/>
  <c r="D9" i="6"/>
  <c r="D12" i="6" s="1"/>
  <c r="D15" i="6" s="1"/>
  <c r="C9" i="6"/>
  <c r="C12" i="6"/>
  <c r="C15" i="6" s="1"/>
  <c r="B9" i="6"/>
  <c r="B12" i="6"/>
  <c r="B15" i="6"/>
  <c r="B22" i="1"/>
  <c r="B24" i="1"/>
  <c r="C20" i="1"/>
  <c r="C22" i="1"/>
  <c r="C24" i="1" s="1"/>
  <c r="D10" i="1"/>
  <c r="E10" i="1" s="1"/>
  <c r="F10" i="1" s="1"/>
  <c r="G10" i="1" s="1"/>
  <c r="H10" i="1" s="1"/>
  <c r="D11" i="1"/>
  <c r="D14" i="1" s="1"/>
  <c r="E9" i="1"/>
  <c r="F9" i="1" s="1"/>
  <c r="E13" i="1"/>
  <c r="F13" i="1" s="1"/>
  <c r="E16" i="1"/>
  <c r="F16" i="1" s="1"/>
  <c r="G16" i="1" s="1"/>
  <c r="H16" i="1" s="1"/>
  <c r="G11" i="2" l="1"/>
  <c r="G18" i="2" s="1"/>
  <c r="H10" i="2"/>
  <c r="H11" i="2" s="1"/>
  <c r="H18" i="2" s="1"/>
  <c r="D17" i="1"/>
  <c r="D24" i="1" s="1"/>
  <c r="E11" i="1"/>
  <c r="E14" i="1" s="1"/>
  <c r="G9" i="1"/>
  <c r="F11" i="1"/>
  <c r="F14" i="1"/>
  <c r="G13" i="1"/>
  <c r="L16" i="2"/>
  <c r="L18" i="2" s="1"/>
  <c r="F17" i="1" l="1"/>
  <c r="F24" i="1" s="1"/>
  <c r="E17" i="1"/>
  <c r="E24" i="1" s="1"/>
  <c r="H9" i="1"/>
  <c r="H11" i="1" s="1"/>
  <c r="G11" i="1"/>
  <c r="G14" i="1" s="1"/>
  <c r="H13" i="1"/>
  <c r="G17" i="1" l="1"/>
  <c r="G24" i="1" s="1"/>
  <c r="H14" i="1"/>
  <c r="H17" i="1" l="1"/>
  <c r="H24" i="1" s="1"/>
  <c r="L22" i="1" s="1"/>
  <c r="L24" i="1" s="1"/>
</calcChain>
</file>

<file path=xl/sharedStrings.xml><?xml version="1.0" encoding="utf-8"?>
<sst xmlns="http://schemas.openxmlformats.org/spreadsheetml/2006/main" count="150" uniqueCount="103">
  <si>
    <t>LifeCare</t>
  </si>
  <si>
    <t>Project P&amp;L</t>
  </si>
  <si>
    <t>&lt;--- Development ---&gt;</t>
  </si>
  <si>
    <t>&lt;-------------------------  Production  ------------------------&gt;</t>
  </si>
  <si>
    <t>Revenue</t>
  </si>
  <si>
    <t>Year 1</t>
  </si>
  <si>
    <t>Year 2</t>
  </si>
  <si>
    <t>Year 3</t>
  </si>
  <si>
    <t>Year 4</t>
  </si>
  <si>
    <t>Year 5</t>
  </si>
  <si>
    <t>Year 6</t>
  </si>
  <si>
    <t>Year 7</t>
  </si>
  <si>
    <t>Key Inputs:</t>
  </si>
  <si>
    <t>Total users (thousands)</t>
  </si>
  <si>
    <t>Growth in users</t>
  </si>
  <si>
    <t>x Percentage penetration</t>
  </si>
  <si>
    <t>Annual conversion</t>
  </si>
  <si>
    <t>= Number of users</t>
  </si>
  <si>
    <t>x Price per user (in local)</t>
  </si>
  <si>
    <t>= Revenue (in local)</t>
  </si>
  <si>
    <t>x Exchange rate</t>
  </si>
  <si>
    <t>= Revenue (in $ millions)</t>
  </si>
  <si>
    <t>Development Cost:</t>
  </si>
  <si>
    <t>Number of programmers (FTEs)</t>
  </si>
  <si>
    <t>x Cost per programmer</t>
  </si>
  <si>
    <t>Financial Results</t>
  </si>
  <si>
    <t>Expenses (in $ millions)</t>
  </si>
  <si>
    <t>Internal rate of return</t>
  </si>
  <si>
    <t>- Cost of capital</t>
  </si>
  <si>
    <t>Free cash flow</t>
  </si>
  <si>
    <t>= Economic spread</t>
  </si>
  <si>
    <t>Tamales</t>
  </si>
  <si>
    <t>Ajustador</t>
  </si>
  <si>
    <t>AutoCanada</t>
  </si>
  <si>
    <t>Exhibit 5</t>
  </si>
  <si>
    <t>Expected Hours</t>
  </si>
  <si>
    <t>Programmers Required: Using Existing Code</t>
  </si>
  <si>
    <t>Number of</t>
  </si>
  <si>
    <t>Components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</si>
  <si>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</si>
  <si>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</si>
  <si>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</si>
  <si>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</si>
  <si>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</si>
  <si>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</si>
  <si>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</si>
  <si>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</si>
  <si>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</si>
  <si>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</si>
  <si>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Programmers Required: Creating New Code</t>
  </si>
  <si>
    <t>Exhibit 6</t>
  </si>
  <si>
    <t>Client Financial Statements</t>
  </si>
  <si>
    <t>Project 1</t>
  </si>
  <si>
    <t>Project 2</t>
  </si>
  <si>
    <t>Project 3</t>
  </si>
  <si>
    <t>Project 4</t>
  </si>
  <si>
    <t>$ millions</t>
  </si>
  <si>
    <t>Operating cost</t>
  </si>
  <si>
    <t>Operating profit</t>
  </si>
  <si>
    <t>Interest</t>
  </si>
  <si>
    <t>Earnings before taxes</t>
  </si>
  <si>
    <t>Taxes</t>
  </si>
  <si>
    <t>Net income</t>
  </si>
  <si>
    <t>Balance Sheet</t>
  </si>
  <si>
    <t>Current assets</t>
  </si>
  <si>
    <t>Long-term assets</t>
  </si>
  <si>
    <t>Total assets</t>
  </si>
  <si>
    <t>Current liabilities</t>
  </si>
  <si>
    <t>Debt</t>
  </si>
  <si>
    <t>Equity</t>
  </si>
  <si>
    <t>Liabilities and Equity</t>
  </si>
  <si>
    <t>Client C and D computed at current exchange rates</t>
  </si>
  <si>
    <t>Exhibit 7</t>
  </si>
  <si>
    <t>Rating, Yield, and Credit Spread by Z-Score</t>
  </si>
  <si>
    <t>Minimum</t>
  </si>
  <si>
    <t>Yield</t>
  </si>
  <si>
    <t>Risk</t>
  </si>
  <si>
    <t>Credit</t>
  </si>
  <si>
    <t>Z-Score</t>
  </si>
  <si>
    <t>Rating</t>
  </si>
  <si>
    <t>to Maturity</t>
  </si>
  <si>
    <t>Free</t>
  </si>
  <si>
    <t>Spread</t>
  </si>
  <si>
    <t>B-</t>
  </si>
  <si>
    <t>B+</t>
  </si>
  <si>
    <t>BB-</t>
  </si>
  <si>
    <t>BB</t>
  </si>
  <si>
    <t>BB+</t>
  </si>
  <si>
    <t>BBB-</t>
  </si>
  <si>
    <t>BBB</t>
  </si>
  <si>
    <t>BBB+</t>
  </si>
  <si>
    <t>A-</t>
  </si>
  <si>
    <t>A+</t>
  </si>
  <si>
    <t>Exhibit 8</t>
  </si>
  <si>
    <t>Swap Tables</t>
  </si>
  <si>
    <t>Canada</t>
  </si>
  <si>
    <t>Mexico</t>
  </si>
  <si>
    <t>United States</t>
  </si>
  <si>
    <t>Year</t>
  </si>
  <si>
    <t xml:space="preserve">Buy </t>
  </si>
  <si>
    <t xml:space="preserve">Sell </t>
  </si>
  <si>
    <t>User Based Model</t>
  </si>
  <si>
    <t>Fixed Price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</si>
</sst>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0.0%"/>
    <numFmt numFmtId="165" formatCode="#,##0.000_);\(#,##0.000\)"/>
    <numFmt numFmtId="166" formatCode="#,##0.0_);\(#,##0.0\)"/>
    <numFmt numFmtId="167" formatCode="0.0"/>
    <numFmt numFmtId="168" formatCode="_(* #,##0.0_);_(* \(#,##0.0\);_(* &quot;-&quot;??_);_(@_)"/>
    <numFmt numFmtId="169" formatCode="[$-409]m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39" fontId="0" fillId="0" borderId="0" xfId="0" applyNumberFormat="1"/>
    <xf numFmtId="39" fontId="3" fillId="0" borderId="0" xfId="0" applyNumberFormat="1" applyFont="1"/>
    <xf numFmtId="164" fontId="3" fillId="0" borderId="0" xfId="1" applyNumberFormat="1" applyFont="1" applyAlignment="1">
      <alignment horizontal="right"/>
    </xf>
    <xf numFmtId="0" fontId="0" fillId="0" borderId="2" xfId="0" quotePrefix="1" applyBorder="1"/>
    <xf numFmtId="39" fontId="0" fillId="0" borderId="2" xfId="0" applyNumberFormat="1" applyBorder="1"/>
    <xf numFmtId="164" fontId="0" fillId="0" borderId="2" xfId="1" applyNumberFormat="1" applyFont="1" applyBorder="1"/>
    <xf numFmtId="0" fontId="0" fillId="0" borderId="0" xfId="0" quotePrefix="1"/>
    <xf numFmtId="39" fontId="3" fillId="0" borderId="2" xfId="0" applyNumberFormat="1" applyFont="1" applyBorder="1"/>
    <xf numFmtId="0" fontId="0" fillId="0" borderId="2" xfId="0" applyFill="1" applyBorder="1"/>
    <xf numFmtId="165" fontId="3" fillId="0" borderId="2" xfId="0" applyNumberFormat="1" applyFont="1" applyBorder="1"/>
    <xf numFmtId="165" fontId="4" fillId="0" borderId="0" xfId="0" applyNumberFormat="1" applyFont="1" applyFill="1" applyBorder="1"/>
    <xf numFmtId="166" fontId="3" fillId="0" borderId="0" xfId="0" applyNumberFormat="1" applyFont="1"/>
    <xf numFmtId="166" fontId="4" fillId="0" borderId="0" xfId="0" applyNumberFormat="1" applyFont="1"/>
    <xf numFmtId="39" fontId="2" fillId="0" borderId="0" xfId="0" applyNumberFormat="1" applyFont="1"/>
    <xf numFmtId="164" fontId="0" fillId="0" borderId="0" xfId="1" applyNumberFormat="1" applyFont="1"/>
    <xf numFmtId="164" fontId="0" fillId="0" borderId="0" xfId="1" applyNumberFormat="1" applyFont="1" applyAlignment="1">
      <alignment horizontal="right"/>
    </xf>
    <xf numFmtId="0" fontId="0" fillId="0" borderId="2" xfId="0" applyBorder="1"/>
    <xf numFmtId="164" fontId="0" fillId="0" borderId="2" xfId="0" applyNumberFormat="1" applyBorder="1"/>
    <xf numFmtId="0" fontId="0" fillId="0" borderId="3" xfId="0" applyBorder="1"/>
    <xf numFmtId="39" fontId="0" fillId="0" borderId="3" xfId="0" applyNumberFormat="1" applyBorder="1"/>
    <xf numFmtId="0" fontId="0" fillId="0" borderId="3" xfId="0" quotePrefix="1" applyBorder="1"/>
    <xf numFmtId="164" fontId="0" fillId="0" borderId="3" xfId="0" applyNumberFormat="1" applyBorder="1"/>
    <xf numFmtId="0" fontId="0" fillId="0" borderId="0" xfId="0" applyAlignment="1">
      <alignment horizontal="right"/>
    </xf>
    <xf numFmtId="166" fontId="0" fillId="0" borderId="0" xfId="0" applyNumberFormat="1"/>
    <xf numFmtId="164" fontId="0" fillId="0" borderId="0" xfId="1" applyNumberFormat="1" applyFont="1" applyBorder="1"/>
    <xf numFmtId="0" fontId="0" fillId="0" borderId="0" xfId="0" applyFont="1"/>
    <xf numFmtId="167" fontId="0" fillId="0" borderId="0" xfId="0" applyNumberForma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167" fontId="5" fillId="0" borderId="0" xfId="0" applyNumberFormat="1" applyFont="1"/>
    <xf numFmtId="167" fontId="0" fillId="0" borderId="0" xfId="0" applyNumberFormat="1" applyFont="1"/>
    <xf numFmtId="0" fontId="0" fillId="0" borderId="0" xfId="0" applyFont="1" applyAlignment="1">
      <alignment horizontal="right"/>
    </xf>
    <xf numFmtId="0" fontId="2" fillId="0" borderId="1" xfId="0" applyFont="1" applyBorder="1" applyAlignment="1">
      <alignment horizontal="left"/>
    </xf>
    <xf numFmtId="168" fontId="3" fillId="0" borderId="0" xfId="2" applyNumberFormat="1" applyFont="1" applyFill="1"/>
    <xf numFmtId="168" fontId="0" fillId="0" borderId="2" xfId="2" applyNumberFormat="1" applyFont="1" applyBorder="1"/>
    <xf numFmtId="168" fontId="0" fillId="0" borderId="0" xfId="2" applyNumberFormat="1" applyFont="1"/>
    <xf numFmtId="168" fontId="0" fillId="0" borderId="2" xfId="2" applyNumberFormat="1" applyFont="1" applyFill="1" applyBorder="1"/>
    <xf numFmtId="168" fontId="0" fillId="0" borderId="0" xfId="0" applyNumberFormat="1"/>
    <xf numFmtId="168" fontId="0" fillId="0" borderId="3" xfId="2" applyNumberFormat="1" applyFont="1" applyBorder="1"/>
    <xf numFmtId="0" fontId="0" fillId="0" borderId="0" xfId="0" applyBorder="1"/>
    <xf numFmtId="168" fontId="0" fillId="0" borderId="0" xfId="2" applyNumberFormat="1" applyFont="1" applyFill="1" applyBorder="1"/>
    <xf numFmtId="168" fontId="0" fillId="0" borderId="0" xfId="2" applyNumberFormat="1" applyFont="1" applyBorder="1"/>
    <xf numFmtId="0" fontId="0" fillId="0" borderId="3" xfId="0" applyFill="1" applyBorder="1"/>
    <xf numFmtId="168" fontId="0" fillId="0" borderId="3" xfId="0" applyNumberForma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0" xfId="0" applyNumberFormat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0" xfId="0" applyFont="1" applyAlignment="1">
      <alignment horizontal="right"/>
    </xf>
    <xf numFmtId="165" fontId="0" fillId="0" borderId="0" xfId="0" applyNumberFormat="1"/>
    <xf numFmtId="165" fontId="0" fillId="0" borderId="0" xfId="0" applyNumberFormat="1" applyFill="1"/>
    <xf numFmtId="0" fontId="0" fillId="0" borderId="0" xfId="0" applyFill="1"/>
    <xf numFmtId="169" fontId="0" fillId="0" borderId="0" xfId="0" applyNumberFormat="1" applyAlignment="1">
      <alignment horizontal="center"/>
    </xf>
    <xf numFmtId="165" fontId="3" fillId="0" borderId="0" xfId="0" applyNumberFormat="1" applyFont="1" applyBorder="1"/>
    <xf numFmtId="0" fontId="2" fillId="0" borderId="0" xfId="0" applyFont="1" applyAlignment="1">
      <alignment horizontal="center"/>
    </xf>
  </cellXfs>
  <cellStyles count="3">
    <cellStyle name="Comma 2" xfId="2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8"/>
  <sheetViews>
    <sheetView showGridLines="0" tabSelected="1" zoomScale="85" zoomScaleNormal="85" zoomScalePageLayoutView="85" workbookViewId="0">
      <selection activeCell="A2" sqref="A2"/>
    </sheetView>
  </sheetViews>
  <sheetFormatPr defaultColWidth="8.88671875" defaultRowHeight="14.4" x14ac:dyDescent="0.3"/>
  <cols>
    <col min="1" max="1" width="29.6640625" customWidth="1"/>
    <col min="8" max="8" width="9.88671875" customWidth="1"/>
    <col min="10" max="10" width="12" customWidth="1"/>
  </cols>
  <sheetData>
    <row r="2" spans="1:12" x14ac:dyDescent="0.3">
      <c r="A2" s="1" t="s">
        <v>101</v>
      </c>
      <c r="G2" s="1"/>
      <c r="H2" s="2"/>
    </row>
    <row r="3" spans="1:12" x14ac:dyDescent="0.3">
      <c r="A3" t="s">
        <v>1</v>
      </c>
      <c r="G3" s="3"/>
      <c r="H3" s="2"/>
    </row>
    <row r="5" spans="1:12" x14ac:dyDescent="0.3">
      <c r="A5" s="1"/>
    </row>
    <row r="6" spans="1:12" x14ac:dyDescent="0.3">
      <c r="B6" s="63" t="s">
        <v>2</v>
      </c>
      <c r="C6" s="63"/>
      <c r="D6" s="63" t="s">
        <v>3</v>
      </c>
      <c r="E6" s="63"/>
      <c r="F6" s="63"/>
      <c r="G6" s="63"/>
      <c r="H6" s="63"/>
    </row>
    <row r="8" spans="1:12" ht="15" thickBot="1" x14ac:dyDescent="0.35">
      <c r="A8" s="4" t="s">
        <v>4</v>
      </c>
      <c r="B8" s="5" t="s">
        <v>5</v>
      </c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  <c r="H8" s="5" t="s">
        <v>11</v>
      </c>
      <c r="J8" s="1" t="s">
        <v>12</v>
      </c>
    </row>
    <row r="9" spans="1:12" x14ac:dyDescent="0.3">
      <c r="A9" t="s">
        <v>13</v>
      </c>
      <c r="B9" s="6"/>
      <c r="C9" s="6"/>
      <c r="D9" s="7"/>
      <c r="E9" s="6">
        <f>D9*(1+$L9)</f>
        <v>0</v>
      </c>
      <c r="F9" s="6">
        <f>E9*(1+$L9)</f>
        <v>0</v>
      </c>
      <c r="G9" s="6">
        <f>F9*(1+$L9)</f>
        <v>0</v>
      </c>
      <c r="H9" s="6">
        <f>G9*(1+$L9)</f>
        <v>0</v>
      </c>
      <c r="I9" s="6"/>
      <c r="J9" t="s">
        <v>14</v>
      </c>
      <c r="L9" s="8">
        <v>0.09</v>
      </c>
    </row>
    <row r="10" spans="1:12" x14ac:dyDescent="0.3">
      <c r="A10" s="9" t="s">
        <v>15</v>
      </c>
      <c r="B10" s="10"/>
      <c r="C10" s="10"/>
      <c r="D10" s="11">
        <f>MIN(C10+$L$10, 100%)</f>
        <v>0.25</v>
      </c>
      <c r="E10" s="11">
        <f>MIN(D10+$L$10, 100%)</f>
        <v>0.5</v>
      </c>
      <c r="F10" s="11">
        <f>MIN(E10+$L$10, 100%)</f>
        <v>0.75</v>
      </c>
      <c r="G10" s="11">
        <f>MIN(F10+$L$10, 100%)</f>
        <v>1</v>
      </c>
      <c r="H10" s="11">
        <f>MIN(G10+$L$10, 100%)</f>
        <v>1</v>
      </c>
      <c r="I10" s="6"/>
      <c r="J10" t="s">
        <v>16</v>
      </c>
      <c r="L10" s="8">
        <v>0.25</v>
      </c>
    </row>
    <row r="11" spans="1:12" x14ac:dyDescent="0.3">
      <c r="A11" s="12" t="s">
        <v>17</v>
      </c>
      <c r="B11" s="6"/>
      <c r="C11" s="6"/>
      <c r="D11" s="6">
        <f>D9*D10</f>
        <v>0</v>
      </c>
      <c r="E11" s="6">
        <f>E9*E10</f>
        <v>0</v>
      </c>
      <c r="F11" s="6">
        <f>F9*F10</f>
        <v>0</v>
      </c>
      <c r="G11" s="6">
        <f>G9*G10</f>
        <v>0</v>
      </c>
      <c r="H11" s="6">
        <f>H9*H10</f>
        <v>0</v>
      </c>
      <c r="I11" s="6"/>
      <c r="J11" s="6"/>
    </row>
    <row r="12" spans="1:12" x14ac:dyDescent="0.3">
      <c r="B12" s="6"/>
      <c r="C12" s="6"/>
      <c r="D12" s="6"/>
      <c r="E12" s="6"/>
      <c r="F12" s="6"/>
      <c r="G12" s="6"/>
      <c r="H12" s="6"/>
      <c r="I12" s="6"/>
      <c r="L12" s="8"/>
    </row>
    <row r="13" spans="1:12" x14ac:dyDescent="0.3">
      <c r="A13" s="9" t="s">
        <v>18</v>
      </c>
      <c r="B13" s="10"/>
      <c r="C13" s="10"/>
      <c r="D13" s="13"/>
      <c r="E13" s="10">
        <f>D13</f>
        <v>0</v>
      </c>
      <c r="F13" s="10">
        <f>E13</f>
        <v>0</v>
      </c>
      <c r="G13" s="10">
        <f>F13</f>
        <v>0</v>
      </c>
      <c r="H13" s="10">
        <f>G13</f>
        <v>0</v>
      </c>
    </row>
    <row r="14" spans="1:12" x14ac:dyDescent="0.3">
      <c r="A14" s="12" t="s">
        <v>19</v>
      </c>
      <c r="B14" s="6"/>
      <c r="C14" s="6"/>
      <c r="D14" s="6">
        <f>D11*D13</f>
        <v>0</v>
      </c>
      <c r="E14" s="6">
        <f>E11*E13</f>
        <v>0</v>
      </c>
      <c r="F14" s="6">
        <f>F11*F13</f>
        <v>0</v>
      </c>
      <c r="G14" s="6">
        <f>G11*G13</f>
        <v>0</v>
      </c>
      <c r="H14" s="6">
        <f>H11*H13</f>
        <v>0</v>
      </c>
    </row>
    <row r="15" spans="1:12" x14ac:dyDescent="0.3">
      <c r="B15" s="6"/>
      <c r="C15" s="6"/>
      <c r="D15" s="6"/>
      <c r="E15" s="6"/>
      <c r="F15" s="6"/>
      <c r="G15" s="6"/>
      <c r="H15" s="6"/>
    </row>
    <row r="16" spans="1:12" x14ac:dyDescent="0.3">
      <c r="A16" s="14" t="s">
        <v>20</v>
      </c>
      <c r="B16" s="10"/>
      <c r="C16" s="10"/>
      <c r="D16" s="15">
        <v>1</v>
      </c>
      <c r="E16" s="15">
        <f>D16</f>
        <v>1</v>
      </c>
      <c r="F16" s="15">
        <f t="shared" ref="F16:H16" si="0">E16</f>
        <v>1</v>
      </c>
      <c r="G16" s="15">
        <f t="shared" si="0"/>
        <v>1</v>
      </c>
      <c r="H16" s="15">
        <f t="shared" si="0"/>
        <v>1</v>
      </c>
      <c r="I16" s="16"/>
    </row>
    <row r="17" spans="1:17" x14ac:dyDescent="0.3">
      <c r="A17" s="12" t="s">
        <v>21</v>
      </c>
      <c r="B17" s="6"/>
      <c r="C17" s="6"/>
      <c r="D17" s="6">
        <f>D14*D16/1000</f>
        <v>0</v>
      </c>
      <c r="E17" s="6">
        <f t="shared" ref="E17:H17" si="1">E14*E16/1000</f>
        <v>0</v>
      </c>
      <c r="F17" s="6">
        <f t="shared" si="1"/>
        <v>0</v>
      </c>
      <c r="G17" s="6">
        <f t="shared" si="1"/>
        <v>0</v>
      </c>
      <c r="H17" s="6">
        <f t="shared" si="1"/>
        <v>0</v>
      </c>
      <c r="I17" s="6"/>
    </row>
    <row r="18" spans="1:17" x14ac:dyDescent="0.3">
      <c r="B18" s="6"/>
      <c r="C18" s="6"/>
      <c r="D18" s="6"/>
      <c r="E18" s="6"/>
      <c r="F18" s="6"/>
      <c r="G18" s="6"/>
      <c r="H18" s="6"/>
    </row>
    <row r="19" spans="1:17" x14ac:dyDescent="0.3">
      <c r="A19" s="1" t="s">
        <v>22</v>
      </c>
      <c r="I19" s="6"/>
    </row>
    <row r="20" spans="1:17" x14ac:dyDescent="0.3">
      <c r="A20" t="s">
        <v>23</v>
      </c>
      <c r="B20" s="17">
        <v>38.81199060193233</v>
      </c>
      <c r="C20" s="18">
        <f>B20</f>
        <v>38.81199060193233</v>
      </c>
      <c r="D20" s="6"/>
      <c r="E20" s="6"/>
      <c r="F20" s="6"/>
      <c r="G20" s="6"/>
      <c r="H20" s="6"/>
      <c r="I20" s="6"/>
    </row>
    <row r="21" spans="1:17" x14ac:dyDescent="0.3">
      <c r="A21" s="9" t="s">
        <v>24</v>
      </c>
      <c r="B21" s="10">
        <v>0.12</v>
      </c>
      <c r="C21" s="10">
        <v>0.12</v>
      </c>
      <c r="D21" s="10"/>
      <c r="E21" s="10"/>
      <c r="F21" s="10"/>
      <c r="G21" s="10"/>
      <c r="H21" s="10"/>
      <c r="I21" s="6"/>
      <c r="J21" s="19" t="s">
        <v>25</v>
      </c>
      <c r="N21" s="20"/>
      <c r="O21" s="20"/>
      <c r="P21" s="20"/>
      <c r="Q21" s="20"/>
    </row>
    <row r="22" spans="1:17" x14ac:dyDescent="0.3">
      <c r="A22" t="s">
        <v>26</v>
      </c>
      <c r="B22" s="6">
        <f>B20*B21</f>
        <v>4.6574388722318796</v>
      </c>
      <c r="C22" s="6">
        <f>C20*C21</f>
        <v>4.6574388722318796</v>
      </c>
      <c r="D22" s="6"/>
      <c r="E22" s="6"/>
      <c r="F22" s="6"/>
      <c r="G22" s="6"/>
      <c r="H22" s="6"/>
      <c r="I22" s="6"/>
      <c r="J22" s="6" t="s">
        <v>27</v>
      </c>
      <c r="L22" s="21" t="e">
        <f>IRR(B24:H24)</f>
        <v>#NUM!</v>
      </c>
    </row>
    <row r="23" spans="1:17" x14ac:dyDescent="0.3">
      <c r="B23" s="6"/>
      <c r="C23" s="6"/>
      <c r="D23" s="6"/>
      <c r="E23" s="6"/>
      <c r="F23" s="6"/>
      <c r="G23" s="6"/>
      <c r="H23" s="6"/>
      <c r="J23" s="9" t="s">
        <v>28</v>
      </c>
      <c r="K23" s="22"/>
      <c r="L23" s="23">
        <v>0.12</v>
      </c>
    </row>
    <row r="24" spans="1:17" ht="15" thickBot="1" x14ac:dyDescent="0.35">
      <c r="A24" s="24" t="s">
        <v>29</v>
      </c>
      <c r="B24" s="25">
        <f>-B22</f>
        <v>-4.6574388722318796</v>
      </c>
      <c r="C24" s="25">
        <f>-C22</f>
        <v>-4.6574388722318796</v>
      </c>
      <c r="D24" s="25">
        <f>D17</f>
        <v>0</v>
      </c>
      <c r="E24" s="25">
        <f>E17</f>
        <v>0</v>
      </c>
      <c r="F24" s="25">
        <f>F17</f>
        <v>0</v>
      </c>
      <c r="G24" s="25">
        <f>G17</f>
        <v>0</v>
      </c>
      <c r="H24" s="25">
        <f>H17</f>
        <v>0</v>
      </c>
      <c r="J24" s="26" t="s">
        <v>30</v>
      </c>
      <c r="K24" s="24"/>
      <c r="L24" s="27" t="e">
        <f>L22-L23</f>
        <v>#NUM!</v>
      </c>
    </row>
    <row r="25" spans="1:17" ht="15" thickTop="1" x14ac:dyDescent="0.3"/>
    <row r="26" spans="1:17" x14ac:dyDescent="0.3">
      <c r="J26" s="28"/>
    </row>
    <row r="27" spans="1:17" x14ac:dyDescent="0.3">
      <c r="O27" s="29"/>
    </row>
    <row r="28" spans="1:17" x14ac:dyDescent="0.3">
      <c r="G28" s="30"/>
      <c r="H28" s="30"/>
      <c r="O28" s="29"/>
    </row>
  </sheetData>
  <mergeCells count="2">
    <mergeCell ref="B6:C6"/>
    <mergeCell ref="D6:H6"/>
  </mergeCells>
  <dataValidations count="2">
    <dataValidation type="list" allowBlank="1" showInputMessage="1" showErrorMessage="1" sqref="H3">
      <formula1>potential_scenarios</formula1>
    </dataValidation>
    <dataValidation type="list" allowBlank="1" showInputMessage="1" showErrorMessage="1" sqref="H2">
      <formula1>project_numbers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2"/>
  <sheetViews>
    <sheetView showGridLines="0" zoomScale="85" zoomScaleNormal="85" zoomScalePageLayoutView="85" workbookViewId="0">
      <selection activeCell="A2" sqref="A2"/>
    </sheetView>
  </sheetViews>
  <sheetFormatPr defaultColWidth="8.88671875" defaultRowHeight="14.4" x14ac:dyDescent="0.3"/>
  <cols>
    <col min="1" max="1" width="29.6640625" customWidth="1"/>
    <col min="8" max="8" width="9.88671875" customWidth="1"/>
    <col min="10" max="10" width="12" customWidth="1"/>
  </cols>
  <sheetData>
    <row r="2" spans="1:17" x14ac:dyDescent="0.3">
      <c r="A2" s="1" t="s">
        <v>102</v>
      </c>
      <c r="G2" s="1"/>
      <c r="H2" s="2"/>
    </row>
    <row r="3" spans="1:17" x14ac:dyDescent="0.3">
      <c r="A3" t="s">
        <v>1</v>
      </c>
      <c r="G3" s="3"/>
      <c r="H3" s="2"/>
    </row>
    <row r="5" spans="1:17" x14ac:dyDescent="0.3">
      <c r="A5" s="1"/>
    </row>
    <row r="6" spans="1:17" x14ac:dyDescent="0.3">
      <c r="B6" s="63" t="s">
        <v>2</v>
      </c>
      <c r="C6" s="63"/>
      <c r="D6" s="63" t="s">
        <v>3</v>
      </c>
      <c r="E6" s="63"/>
      <c r="F6" s="63"/>
      <c r="G6" s="63"/>
      <c r="H6" s="63"/>
    </row>
    <row r="8" spans="1:17" ht="15" thickBot="1" x14ac:dyDescent="0.35">
      <c r="A8" s="4" t="s">
        <v>4</v>
      </c>
      <c r="B8" s="5" t="s">
        <v>5</v>
      </c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  <c r="H8" s="5" t="s">
        <v>11</v>
      </c>
      <c r="J8" s="1"/>
    </row>
    <row r="9" spans="1:17" x14ac:dyDescent="0.3">
      <c r="A9" s="12" t="s">
        <v>19</v>
      </c>
      <c r="B9" s="6"/>
      <c r="C9" s="6"/>
      <c r="D9" s="62">
        <v>0</v>
      </c>
      <c r="E9" s="62">
        <v>0</v>
      </c>
      <c r="F9" s="62">
        <v>0</v>
      </c>
      <c r="G9" s="62">
        <v>0</v>
      </c>
      <c r="H9" s="62">
        <v>0</v>
      </c>
    </row>
    <row r="10" spans="1:17" x14ac:dyDescent="0.3">
      <c r="A10" s="14" t="s">
        <v>20</v>
      </c>
      <c r="B10" s="10"/>
      <c r="C10" s="10"/>
      <c r="D10" s="15">
        <v>1</v>
      </c>
      <c r="E10" s="15">
        <f>D10</f>
        <v>1</v>
      </c>
      <c r="F10" s="15">
        <f t="shared" ref="F10:H10" si="0">E10</f>
        <v>1</v>
      </c>
      <c r="G10" s="15">
        <f t="shared" si="0"/>
        <v>1</v>
      </c>
      <c r="H10" s="15">
        <f t="shared" si="0"/>
        <v>1</v>
      </c>
      <c r="I10" s="16"/>
    </row>
    <row r="11" spans="1:17" x14ac:dyDescent="0.3">
      <c r="A11" s="12" t="s">
        <v>21</v>
      </c>
      <c r="B11" s="6"/>
      <c r="C11" s="6"/>
      <c r="D11" s="6">
        <f>D9*D10</f>
        <v>0</v>
      </c>
      <c r="E11" s="6">
        <f>E9*E10</f>
        <v>0</v>
      </c>
      <c r="F11" s="6">
        <f>F9*F10</f>
        <v>0</v>
      </c>
      <c r="G11" s="6">
        <f>G9*G10</f>
        <v>0</v>
      </c>
      <c r="H11" s="6">
        <f>H9*H10</f>
        <v>0</v>
      </c>
      <c r="I11" s="6"/>
    </row>
    <row r="12" spans="1:17" x14ac:dyDescent="0.3">
      <c r="B12" s="6"/>
      <c r="C12" s="6"/>
      <c r="D12" s="6"/>
      <c r="E12" s="6"/>
      <c r="F12" s="6"/>
      <c r="G12" s="6"/>
      <c r="H12" s="6"/>
    </row>
    <row r="13" spans="1:17" x14ac:dyDescent="0.3">
      <c r="A13" s="1" t="s">
        <v>22</v>
      </c>
      <c r="I13" s="6"/>
    </row>
    <row r="14" spans="1:17" x14ac:dyDescent="0.3">
      <c r="A14" t="s">
        <v>23</v>
      </c>
      <c r="B14" s="17">
        <v>0</v>
      </c>
      <c r="C14" s="18">
        <f>B14</f>
        <v>0</v>
      </c>
      <c r="D14" s="6"/>
      <c r="E14" s="6"/>
      <c r="F14" s="6"/>
      <c r="G14" s="6"/>
      <c r="H14" s="6"/>
      <c r="I14" s="6"/>
    </row>
    <row r="15" spans="1:17" x14ac:dyDescent="0.3">
      <c r="A15" s="9" t="s">
        <v>24</v>
      </c>
      <c r="B15" s="10">
        <v>0.12</v>
      </c>
      <c r="C15" s="10">
        <v>0.12</v>
      </c>
      <c r="D15" s="10"/>
      <c r="E15" s="10"/>
      <c r="F15" s="10"/>
      <c r="G15" s="10"/>
      <c r="H15" s="10"/>
      <c r="I15" s="6"/>
      <c r="J15" s="19" t="s">
        <v>25</v>
      </c>
      <c r="N15" s="20"/>
      <c r="O15" s="20"/>
      <c r="P15" s="20"/>
      <c r="Q15" s="20"/>
    </row>
    <row r="16" spans="1:17" x14ac:dyDescent="0.3">
      <c r="A16" t="s">
        <v>26</v>
      </c>
      <c r="B16" s="6">
        <f>B14*B15</f>
        <v>0</v>
      </c>
      <c r="C16" s="6">
        <f>C14*C15</f>
        <v>0</v>
      </c>
      <c r="D16" s="6"/>
      <c r="E16" s="6"/>
      <c r="F16" s="6"/>
      <c r="G16" s="6"/>
      <c r="H16" s="6"/>
      <c r="I16" s="6"/>
      <c r="J16" s="6" t="s">
        <v>27</v>
      </c>
      <c r="L16" s="21" t="e">
        <f>IRR(B18:H18)</f>
        <v>#NUM!</v>
      </c>
    </row>
    <row r="17" spans="1:15" x14ac:dyDescent="0.3">
      <c r="B17" s="6"/>
      <c r="C17" s="6"/>
      <c r="D17" s="6"/>
      <c r="E17" s="6"/>
      <c r="F17" s="6"/>
      <c r="G17" s="6"/>
      <c r="H17" s="6"/>
      <c r="J17" s="9" t="s">
        <v>28</v>
      </c>
      <c r="K17" s="22"/>
      <c r="L17" s="23">
        <v>0.12</v>
      </c>
    </row>
    <row r="18" spans="1:15" ht="15" thickBot="1" x14ac:dyDescent="0.35">
      <c r="A18" s="24" t="s">
        <v>29</v>
      </c>
      <c r="B18" s="25">
        <f>-B16</f>
        <v>0</v>
      </c>
      <c r="C18" s="25">
        <f>-C16</f>
        <v>0</v>
      </c>
      <c r="D18" s="25">
        <f>D11</f>
        <v>0</v>
      </c>
      <c r="E18" s="25">
        <f>E11</f>
        <v>0</v>
      </c>
      <c r="F18" s="25">
        <f>F11</f>
        <v>0</v>
      </c>
      <c r="G18" s="25">
        <f>G11</f>
        <v>0</v>
      </c>
      <c r="H18" s="25">
        <f>H11</f>
        <v>0</v>
      </c>
      <c r="J18" s="26" t="s">
        <v>30</v>
      </c>
      <c r="K18" s="24"/>
      <c r="L18" s="27" t="e">
        <f>L16-L17</f>
        <v>#NUM!</v>
      </c>
    </row>
    <row r="19" spans="1:15" ht="15" thickTop="1" x14ac:dyDescent="0.3"/>
    <row r="20" spans="1:15" x14ac:dyDescent="0.3">
      <c r="J20" s="28"/>
    </row>
    <row r="21" spans="1:15" x14ac:dyDescent="0.3">
      <c r="O21" s="29"/>
    </row>
    <row r="22" spans="1:15" x14ac:dyDescent="0.3">
      <c r="G22" s="30"/>
      <c r="H22" s="30"/>
      <c r="O22" s="29"/>
    </row>
  </sheetData>
  <mergeCells count="2">
    <mergeCell ref="B6:C6"/>
    <mergeCell ref="D6:H6"/>
  </mergeCells>
  <dataValidations disablePrompts="1" count="2">
    <dataValidation type="list" allowBlank="1" showInputMessage="1" showErrorMessage="1" sqref="H2">
      <formula1>project_numbers</formula1>
    </dataValidation>
    <dataValidation type="list" allowBlank="1" showInputMessage="1" showErrorMessage="1" sqref="H3">
      <formula1>potential_scenarios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7"/>
  <sheetViews>
    <sheetView showGridLines="0" zoomScale="85" zoomScaleNormal="85" zoomScalePageLayoutView="85" workbookViewId="0">
      <selection activeCell="A2" sqref="A2"/>
    </sheetView>
  </sheetViews>
  <sheetFormatPr defaultColWidth="8.88671875" defaultRowHeight="14.4" x14ac:dyDescent="0.3"/>
  <cols>
    <col min="1" max="1" width="12.109375" customWidth="1"/>
    <col min="13" max="15" width="8.109375" customWidth="1"/>
    <col min="17" max="17" width="8.44140625" customWidth="1"/>
  </cols>
  <sheetData>
    <row r="2" spans="1:14" x14ac:dyDescent="0.3">
      <c r="A2" s="1" t="s">
        <v>34</v>
      </c>
    </row>
    <row r="3" spans="1:14" x14ac:dyDescent="0.3">
      <c r="A3" s="31" t="s">
        <v>35</v>
      </c>
    </row>
    <row r="4" spans="1:14" x14ac:dyDescent="0.3">
      <c r="B4" s="32"/>
    </row>
    <row r="5" spans="1:14" x14ac:dyDescent="0.3">
      <c r="B5" s="63" t="s">
        <v>36</v>
      </c>
      <c r="C5" s="63"/>
      <c r="D5" s="63"/>
      <c r="E5" s="63"/>
      <c r="F5" s="63"/>
      <c r="G5" s="63"/>
      <c r="H5" s="63"/>
      <c r="I5" s="63"/>
      <c r="J5" s="63"/>
      <c r="K5" s="63"/>
      <c r="L5" s="33"/>
    </row>
    <row r="6" spans="1:14" x14ac:dyDescent="0.3">
      <c r="A6" s="33" t="s">
        <v>37</v>
      </c>
    </row>
    <row r="7" spans="1:14" ht="15" thickBot="1" x14ac:dyDescent="0.35">
      <c r="A7" s="34" t="s">
        <v>38</v>
      </c>
      <c r="B7" s="5" t="s">
        <v>39</v>
      </c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  <c r="I7" s="5" t="s">
        <v>46</v>
      </c>
      <c r="J7" s="5" t="s">
        <v>47</v>
      </c>
      <c r="K7" s="5" t="s">
        <v>48</v>
      </c>
    </row>
    <row r="8" spans="1:14" x14ac:dyDescent="0.3">
      <c r="A8" s="35">
        <v>5</v>
      </c>
      <c r="B8" s="36">
        <v>5.9402006547469277</v>
      </c>
      <c r="C8" s="36">
        <v>5.8150859230075067</v>
      </c>
      <c r="D8" s="36">
        <v>5.5205443430941159</v>
      </c>
      <c r="E8" s="36">
        <v>5.4248801134596096</v>
      </c>
      <c r="F8" s="36">
        <v>5.7947484189286982</v>
      </c>
      <c r="G8" s="36">
        <v>5.9902028607392497</v>
      </c>
      <c r="H8" s="36">
        <v>5.8646090135773372</v>
      </c>
      <c r="I8" s="36">
        <v>5.5030262956032514</v>
      </c>
      <c r="J8" s="36">
        <v>5.3522568324613466</v>
      </c>
      <c r="K8" s="36">
        <v>5.4840466079596144</v>
      </c>
      <c r="M8" s="32"/>
      <c r="N8" s="32"/>
    </row>
    <row r="9" spans="1:14" x14ac:dyDescent="0.3">
      <c r="A9" s="35">
        <v>10</v>
      </c>
      <c r="B9" s="36">
        <v>20.322140108615116</v>
      </c>
      <c r="C9" s="36">
        <v>19.883592101084137</v>
      </c>
      <c r="D9" s="36">
        <v>23.305484700593254</v>
      </c>
      <c r="E9" s="36">
        <v>20.300638858052832</v>
      </c>
      <c r="F9" s="36">
        <v>21.357315299663973</v>
      </c>
      <c r="G9" s="36">
        <v>22.43252695175207</v>
      </c>
      <c r="H9" s="36">
        <v>21.47407541334994</v>
      </c>
      <c r="I9" s="36">
        <v>23.31218134550096</v>
      </c>
      <c r="J9" s="36">
        <v>20.363799274637778</v>
      </c>
      <c r="K9" s="36">
        <v>23.317546499058952</v>
      </c>
      <c r="M9" s="32"/>
      <c r="N9" s="32"/>
    </row>
    <row r="10" spans="1:14" x14ac:dyDescent="0.3">
      <c r="A10" s="35">
        <v>15</v>
      </c>
      <c r="B10" s="36">
        <v>46.089895744551932</v>
      </c>
      <c r="C10" s="36">
        <v>47.623639020743312</v>
      </c>
      <c r="D10" s="36">
        <v>54.653708722731309</v>
      </c>
      <c r="E10" s="36">
        <v>47.599429666616487</v>
      </c>
      <c r="F10" s="36">
        <v>49.261850025960548</v>
      </c>
      <c r="G10" s="36">
        <v>45.570637223694696</v>
      </c>
      <c r="H10" s="36">
        <v>44.886663331398154</v>
      </c>
      <c r="I10" s="36">
        <v>47.627952509882661</v>
      </c>
      <c r="J10" s="36">
        <v>51.480823888460094</v>
      </c>
      <c r="K10" s="36">
        <v>50.355282390114823</v>
      </c>
      <c r="M10" s="32"/>
      <c r="N10" s="32"/>
    </row>
    <row r="11" spans="1:14" x14ac:dyDescent="0.3">
      <c r="A11" s="35">
        <v>20</v>
      </c>
      <c r="B11" s="36">
        <v>77.70106789750119</v>
      </c>
      <c r="C11" s="36">
        <v>80.142582085500806</v>
      </c>
      <c r="D11" s="36">
        <v>97.434288237510685</v>
      </c>
      <c r="E11" s="36">
        <v>96.97951573785592</v>
      </c>
      <c r="F11" s="36">
        <v>78.10232487666741</v>
      </c>
      <c r="G11" s="36">
        <v>85.175459412980217</v>
      </c>
      <c r="H11" s="36">
        <v>96.41025213679184</v>
      </c>
      <c r="I11" s="36">
        <v>79.052110671840708</v>
      </c>
      <c r="J11" s="36">
        <v>93.076929186814155</v>
      </c>
      <c r="K11" s="36">
        <v>99.063574039270961</v>
      </c>
      <c r="M11" s="32"/>
      <c r="N11" s="32"/>
    </row>
    <row r="12" spans="1:14" x14ac:dyDescent="0.3">
      <c r="A12" s="35">
        <v>25</v>
      </c>
      <c r="B12" s="36">
        <v>132.0908903673739</v>
      </c>
      <c r="C12" s="36">
        <v>140.09291151907664</v>
      </c>
      <c r="D12" s="36">
        <v>150.76145284605411</v>
      </c>
      <c r="E12" s="36">
        <v>120.4578038738687</v>
      </c>
      <c r="F12" s="36">
        <v>147.53863099005241</v>
      </c>
      <c r="G12" s="36">
        <v>151.46471437467241</v>
      </c>
      <c r="H12" s="36">
        <v>131.35521951563851</v>
      </c>
      <c r="I12" s="36">
        <v>140.88925676739058</v>
      </c>
      <c r="J12" s="36">
        <v>119.41649506477103</v>
      </c>
      <c r="K12" s="36">
        <v>125.77628256152883</v>
      </c>
      <c r="M12" s="32"/>
      <c r="N12" s="32"/>
    </row>
    <row r="13" spans="1:14" x14ac:dyDescent="0.3">
      <c r="A13" s="35">
        <v>30</v>
      </c>
      <c r="B13" s="36">
        <v>173.76159117814939</v>
      </c>
      <c r="C13" s="36">
        <v>205.92789925091012</v>
      </c>
      <c r="D13" s="36">
        <v>203.37788239188291</v>
      </c>
      <c r="E13" s="36">
        <v>170.60307879914564</v>
      </c>
      <c r="F13" s="36">
        <v>182.75748473257553</v>
      </c>
      <c r="G13" s="36">
        <v>178.09085776893983</v>
      </c>
      <c r="H13" s="36">
        <v>179.63907851762016</v>
      </c>
      <c r="I13" s="36">
        <v>179.21361986887453</v>
      </c>
      <c r="J13" s="36">
        <v>198.08057958994166</v>
      </c>
      <c r="K13" s="36">
        <v>201.31397120899641</v>
      </c>
      <c r="M13" s="32"/>
      <c r="N13" s="32"/>
    </row>
    <row r="14" spans="1:14" x14ac:dyDescent="0.3">
      <c r="A14" s="35">
        <v>35</v>
      </c>
      <c r="B14" s="36">
        <v>261.98492710249678</v>
      </c>
      <c r="C14" s="36">
        <v>313.5189237856714</v>
      </c>
      <c r="D14" s="36">
        <v>266.93599609781046</v>
      </c>
      <c r="E14" s="36">
        <v>252.59031179743269</v>
      </c>
      <c r="F14" s="36">
        <v>261.58258351632395</v>
      </c>
      <c r="G14" s="36">
        <v>266.03834333316991</v>
      </c>
      <c r="H14" s="36">
        <v>228.85185596489546</v>
      </c>
      <c r="I14" s="36">
        <v>280.54799507663489</v>
      </c>
      <c r="J14" s="36">
        <v>293.98331642788332</v>
      </c>
      <c r="K14" s="36">
        <v>288.39005415096352</v>
      </c>
      <c r="M14" s="32"/>
      <c r="N14" s="32"/>
    </row>
    <row r="15" spans="1:14" x14ac:dyDescent="0.3">
      <c r="A15" s="35">
        <v>40</v>
      </c>
      <c r="B15" s="36">
        <v>301.42320972564465</v>
      </c>
      <c r="C15" s="36">
        <v>309.76205336239548</v>
      </c>
      <c r="D15" s="36">
        <v>333.05399003627588</v>
      </c>
      <c r="E15" s="36">
        <v>383.5316910781936</v>
      </c>
      <c r="F15" s="36">
        <v>334.38817402104962</v>
      </c>
      <c r="G15" s="36">
        <v>401.94911504994661</v>
      </c>
      <c r="H15" s="36">
        <v>359.46633658497842</v>
      </c>
      <c r="I15" s="36">
        <v>326.50725860310718</v>
      </c>
      <c r="J15" s="36">
        <v>406.99377947490359</v>
      </c>
      <c r="K15" s="36">
        <v>322.64866066542169</v>
      </c>
      <c r="M15" s="32"/>
      <c r="N15" s="32"/>
    </row>
    <row r="16" spans="1:14" x14ac:dyDescent="0.3">
      <c r="A16" s="35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</row>
    <row r="17" spans="1:14" x14ac:dyDescent="0.3">
      <c r="A17" s="35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</row>
    <row r="18" spans="1:14" x14ac:dyDescent="0.3">
      <c r="B18" s="63" t="s">
        <v>49</v>
      </c>
      <c r="C18" s="63"/>
      <c r="D18" s="63"/>
      <c r="E18" s="63"/>
      <c r="F18" s="63"/>
      <c r="G18" s="63"/>
      <c r="H18" s="63"/>
      <c r="I18" s="63"/>
      <c r="J18" s="63"/>
      <c r="K18" s="63"/>
      <c r="L18" s="33"/>
    </row>
    <row r="19" spans="1:14" x14ac:dyDescent="0.3">
      <c r="A19" s="33" t="s">
        <v>37</v>
      </c>
    </row>
    <row r="20" spans="1:14" ht="15" thickBot="1" x14ac:dyDescent="0.35">
      <c r="A20" s="34" t="s">
        <v>38</v>
      </c>
      <c r="B20" s="5" t="s">
        <v>39</v>
      </c>
      <c r="C20" s="5" t="s">
        <v>40</v>
      </c>
      <c r="D20" s="5" t="s">
        <v>41</v>
      </c>
      <c r="E20" s="5" t="s">
        <v>42</v>
      </c>
      <c r="F20" s="5" t="s">
        <v>43</v>
      </c>
      <c r="G20" s="5" t="s">
        <v>44</v>
      </c>
      <c r="H20" s="5" t="s">
        <v>45</v>
      </c>
      <c r="I20" s="5" t="s">
        <v>46</v>
      </c>
      <c r="J20" s="5" t="s">
        <v>47</v>
      </c>
      <c r="K20" s="5" t="s">
        <v>48</v>
      </c>
    </row>
    <row r="21" spans="1:14" x14ac:dyDescent="0.3">
      <c r="A21" s="35">
        <v>5</v>
      </c>
      <c r="B21" s="36">
        <v>5.6083321027732245</v>
      </c>
      <c r="C21" s="36">
        <v>6.1805855165447792</v>
      </c>
      <c r="D21" s="36">
        <v>6.1831777631632034</v>
      </c>
      <c r="E21" s="36">
        <v>6.3114758395245065</v>
      </c>
      <c r="F21" s="36">
        <v>6.1328150327683471</v>
      </c>
      <c r="G21" s="36">
        <v>6.2318881319297104</v>
      </c>
      <c r="H21" s="36">
        <v>6.1362293028485366</v>
      </c>
      <c r="I21" s="36">
        <v>5.8375080178335921</v>
      </c>
      <c r="J21" s="36">
        <v>5.2946094982529956</v>
      </c>
      <c r="K21" s="36">
        <v>5.7321780517493037</v>
      </c>
    </row>
    <row r="22" spans="1:14" x14ac:dyDescent="0.3">
      <c r="A22" s="35">
        <v>10</v>
      </c>
      <c r="B22" s="36">
        <v>21.789601429123806</v>
      </c>
      <c r="C22" s="36">
        <v>24.175148383352113</v>
      </c>
      <c r="D22" s="36">
        <v>19.96314935440051</v>
      </c>
      <c r="E22" s="36">
        <v>21.099858555516807</v>
      </c>
      <c r="F22" s="36">
        <v>20.99002744049556</v>
      </c>
      <c r="G22" s="36">
        <v>21.347592528719318</v>
      </c>
      <c r="H22" s="36">
        <v>25.4626145719592</v>
      </c>
      <c r="I22" s="36">
        <v>22.367644509697875</v>
      </c>
      <c r="J22" s="36">
        <v>25.59201432008221</v>
      </c>
      <c r="K22" s="36">
        <v>20.579895777477191</v>
      </c>
    </row>
    <row r="23" spans="1:14" x14ac:dyDescent="0.3">
      <c r="A23" s="35">
        <v>15</v>
      </c>
      <c r="B23" s="36">
        <v>47.867363550683073</v>
      </c>
      <c r="C23" s="36">
        <v>45.989581397623354</v>
      </c>
      <c r="D23" s="36">
        <v>45.173237895498126</v>
      </c>
      <c r="E23" s="36">
        <v>66.298528042815718</v>
      </c>
      <c r="F23" s="36">
        <v>43.335391248623516</v>
      </c>
      <c r="G23" s="36">
        <v>43.985072165228303</v>
      </c>
      <c r="H23" s="36">
        <v>67.279766115284062</v>
      </c>
      <c r="I23" s="36">
        <v>59.232443455075227</v>
      </c>
      <c r="J23" s="36">
        <v>55.785341349702584</v>
      </c>
      <c r="K23" s="36">
        <v>46.281097314038725</v>
      </c>
    </row>
    <row r="24" spans="1:14" x14ac:dyDescent="0.3">
      <c r="A24" s="35">
        <v>20</v>
      </c>
      <c r="B24" s="36">
        <v>94.71494304269568</v>
      </c>
      <c r="C24" s="36">
        <v>76.878054113690425</v>
      </c>
      <c r="D24" s="36">
        <v>65.910043573289897</v>
      </c>
      <c r="E24" s="36">
        <v>116.98441871731529</v>
      </c>
      <c r="F24" s="36">
        <v>75.937929531680709</v>
      </c>
      <c r="G24" s="36">
        <v>106.71857141548632</v>
      </c>
      <c r="H24" s="36">
        <v>104.41619100482332</v>
      </c>
      <c r="I24" s="36">
        <v>114.43889483070481</v>
      </c>
      <c r="J24" s="36">
        <v>74.907427092803374</v>
      </c>
      <c r="K24" s="36">
        <v>73.127102890867505</v>
      </c>
    </row>
    <row r="25" spans="1:14" x14ac:dyDescent="0.3">
      <c r="A25" s="35">
        <v>25</v>
      </c>
      <c r="B25" s="36">
        <v>182.08369913390305</v>
      </c>
      <c r="C25" s="36">
        <v>104.9429003376132</v>
      </c>
      <c r="D25" s="36">
        <v>95.639919020230366</v>
      </c>
      <c r="E25" s="36">
        <v>204.10777012190715</v>
      </c>
      <c r="F25" s="36">
        <v>141.43326580586375</v>
      </c>
      <c r="G25" s="36">
        <v>182.31611808518386</v>
      </c>
      <c r="H25" s="36">
        <v>208.9231658117028</v>
      </c>
      <c r="I25" s="36">
        <v>130.49562405912729</v>
      </c>
      <c r="J25" s="36">
        <v>174.2608262977451</v>
      </c>
      <c r="K25" s="36">
        <v>223.10685118681835</v>
      </c>
    </row>
    <row r="26" spans="1:14" x14ac:dyDescent="0.3">
      <c r="A26" s="35">
        <v>30</v>
      </c>
      <c r="B26" s="36">
        <v>224.51043665809138</v>
      </c>
      <c r="C26" s="36">
        <v>232.89356198488338</v>
      </c>
      <c r="D26" s="36">
        <v>145.67466971929258</v>
      </c>
      <c r="E26" s="36">
        <v>263.00422151624025</v>
      </c>
      <c r="F26" s="36">
        <v>230.91030530526496</v>
      </c>
      <c r="G26" s="36">
        <v>250.59784757621333</v>
      </c>
      <c r="H26" s="36">
        <v>201.06870753879298</v>
      </c>
      <c r="I26" s="36">
        <v>295.68806721586259</v>
      </c>
      <c r="J26" s="36">
        <v>288.35355560220455</v>
      </c>
      <c r="K26" s="36">
        <v>264.63970947541338</v>
      </c>
    </row>
    <row r="27" spans="1:14" x14ac:dyDescent="0.3">
      <c r="A27" s="35">
        <v>35</v>
      </c>
      <c r="B27" s="36">
        <v>384.68387030901431</v>
      </c>
      <c r="C27" s="36">
        <v>274.68670062606606</v>
      </c>
      <c r="D27" s="36">
        <v>237.81813201971357</v>
      </c>
      <c r="E27" s="36">
        <v>239.85484171495182</v>
      </c>
      <c r="F27" s="36">
        <v>385.46066321983528</v>
      </c>
      <c r="G27" s="36">
        <v>185.55644804868058</v>
      </c>
      <c r="H27" s="36">
        <v>448.9628322421778</v>
      </c>
      <c r="I27" s="36">
        <v>198.44736270423832</v>
      </c>
      <c r="J27" s="36">
        <v>334.13044921272461</v>
      </c>
      <c r="K27" s="36">
        <v>327.68670259778918</v>
      </c>
    </row>
    <row r="28" spans="1:14" x14ac:dyDescent="0.3">
      <c r="A28" s="35">
        <v>40</v>
      </c>
      <c r="B28" s="36">
        <v>556.11133238912521</v>
      </c>
      <c r="C28" s="36">
        <v>489.57858153167035</v>
      </c>
      <c r="D28" s="36">
        <v>661.00487181980748</v>
      </c>
      <c r="E28" s="36">
        <v>236.20617288026901</v>
      </c>
      <c r="F28" s="36">
        <v>595.2612667226615</v>
      </c>
      <c r="G28" s="36">
        <v>338.34856904446031</v>
      </c>
      <c r="H28" s="36">
        <v>442.30378355105211</v>
      </c>
      <c r="I28" s="36">
        <v>683.9066122860055</v>
      </c>
      <c r="J28" s="36">
        <v>440.83723701330217</v>
      </c>
      <c r="K28" s="36">
        <v>385.49162682697101</v>
      </c>
    </row>
    <row r="29" spans="1:14" x14ac:dyDescent="0.3">
      <c r="A29" s="35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7"/>
      <c r="N29" s="37"/>
    </row>
    <row r="30" spans="1:14" x14ac:dyDescent="0.3">
      <c r="A30" s="35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7"/>
      <c r="N30" s="37"/>
    </row>
    <row r="31" spans="1:14" x14ac:dyDescent="0.3">
      <c r="D31" s="36"/>
      <c r="E31" s="36"/>
      <c r="F31" s="36"/>
      <c r="G31" s="36"/>
      <c r="H31" s="36"/>
      <c r="I31" s="36"/>
      <c r="J31" s="36"/>
      <c r="K31" s="36"/>
      <c r="L31" s="36"/>
      <c r="M31" s="37"/>
      <c r="N31" s="37"/>
    </row>
    <row r="32" spans="1:14" x14ac:dyDescent="0.3">
      <c r="D32" s="36"/>
      <c r="E32" s="36"/>
      <c r="F32" s="36"/>
      <c r="G32" s="36"/>
      <c r="H32" s="36"/>
      <c r="I32" s="36"/>
      <c r="J32" s="36"/>
      <c r="K32" s="36"/>
      <c r="L32" s="36"/>
      <c r="M32" s="37"/>
      <c r="N32" s="37"/>
    </row>
    <row r="33" spans="4:14" x14ac:dyDescent="0.3">
      <c r="D33" s="36"/>
      <c r="E33" s="36"/>
      <c r="F33" s="36"/>
      <c r="G33" s="36"/>
      <c r="H33" s="36"/>
      <c r="I33" s="36"/>
      <c r="J33" s="36"/>
      <c r="K33" s="36"/>
      <c r="L33" s="36"/>
      <c r="M33" s="37"/>
      <c r="N33" s="37"/>
    </row>
    <row r="34" spans="4:14" x14ac:dyDescent="0.3">
      <c r="D34" s="36"/>
      <c r="E34" s="36"/>
      <c r="F34" s="36"/>
      <c r="G34" s="36"/>
      <c r="H34" s="36"/>
      <c r="I34" s="36"/>
      <c r="J34" s="36"/>
      <c r="K34" s="36"/>
      <c r="L34" s="36"/>
      <c r="M34" s="37"/>
      <c r="N34" s="37"/>
    </row>
    <row r="35" spans="4:14" x14ac:dyDescent="0.3">
      <c r="D35" s="36"/>
      <c r="E35" s="36"/>
      <c r="F35" s="36"/>
      <c r="G35" s="36"/>
      <c r="H35" s="36"/>
      <c r="I35" s="36"/>
      <c r="J35" s="36"/>
      <c r="K35" s="36"/>
      <c r="L35" s="36"/>
      <c r="M35" s="37"/>
      <c r="N35" s="37"/>
    </row>
    <row r="36" spans="4:14" x14ac:dyDescent="0.3">
      <c r="D36" s="36"/>
      <c r="E36" s="36"/>
      <c r="F36" s="36"/>
      <c r="G36" s="36"/>
      <c r="H36" s="36"/>
      <c r="I36" s="36"/>
      <c r="J36" s="36"/>
      <c r="K36" s="36"/>
      <c r="L36" s="36"/>
      <c r="M36" s="37"/>
      <c r="N36" s="37"/>
    </row>
    <row r="37" spans="4:14" x14ac:dyDescent="0.3">
      <c r="D37" s="36"/>
      <c r="E37" s="36"/>
      <c r="F37" s="36"/>
      <c r="G37" s="36"/>
      <c r="H37" s="36"/>
      <c r="I37" s="36"/>
      <c r="J37" s="36"/>
      <c r="K37" s="36"/>
      <c r="L37" s="36"/>
      <c r="M37" s="37"/>
      <c r="N37" s="37"/>
    </row>
  </sheetData>
  <mergeCells count="2">
    <mergeCell ref="B5:K5"/>
    <mergeCell ref="B18:K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1"/>
  <sheetViews>
    <sheetView showGridLines="0" zoomScale="85" zoomScaleNormal="85" zoomScalePageLayoutView="85" workbookViewId="0">
      <selection activeCell="A2" sqref="A2"/>
    </sheetView>
  </sheetViews>
  <sheetFormatPr defaultColWidth="8.88671875" defaultRowHeight="14.4" x14ac:dyDescent="0.3"/>
  <cols>
    <col min="1" max="1" width="21" customWidth="1"/>
    <col min="2" max="5" width="13.109375" customWidth="1"/>
    <col min="8" max="8" width="23.33203125" customWidth="1"/>
    <col min="9" max="12" width="10.88671875" customWidth="1"/>
    <col min="13" max="13" width="2.109375" customWidth="1"/>
  </cols>
  <sheetData>
    <row r="2" spans="1:5" x14ac:dyDescent="0.3">
      <c r="A2" s="1" t="s">
        <v>50</v>
      </c>
    </row>
    <row r="3" spans="1:5" x14ac:dyDescent="0.3">
      <c r="A3" s="31" t="s">
        <v>51</v>
      </c>
    </row>
    <row r="4" spans="1:5" x14ac:dyDescent="0.3">
      <c r="A4" s="31"/>
    </row>
    <row r="5" spans="1:5" x14ac:dyDescent="0.3">
      <c r="A5" s="31"/>
      <c r="B5" s="38" t="s">
        <v>52</v>
      </c>
      <c r="C5" s="38" t="s">
        <v>53</v>
      </c>
      <c r="D5" s="38" t="s">
        <v>54</v>
      </c>
      <c r="E5" s="38" t="s">
        <v>55</v>
      </c>
    </row>
    <row r="6" spans="1:5" ht="15" thickBot="1" x14ac:dyDescent="0.35">
      <c r="A6" s="39" t="s">
        <v>56</v>
      </c>
      <c r="B6" s="5" t="s">
        <v>0</v>
      </c>
      <c r="C6" s="5" t="s">
        <v>31</v>
      </c>
      <c r="D6" s="5" t="s">
        <v>32</v>
      </c>
      <c r="E6" s="5" t="s">
        <v>33</v>
      </c>
    </row>
    <row r="7" spans="1:5" x14ac:dyDescent="0.3">
      <c r="A7" t="s">
        <v>4</v>
      </c>
      <c r="B7" s="40">
        <v>900</v>
      </c>
      <c r="C7" s="40">
        <v>500</v>
      </c>
      <c r="D7" s="40">
        <v>600</v>
      </c>
      <c r="E7" s="40">
        <v>2300</v>
      </c>
    </row>
    <row r="8" spans="1:5" x14ac:dyDescent="0.3">
      <c r="A8" s="22" t="s">
        <v>57</v>
      </c>
      <c r="B8" s="41">
        <v>-765</v>
      </c>
      <c r="C8" s="41">
        <v>-400</v>
      </c>
      <c r="D8" s="41">
        <v>-510</v>
      </c>
      <c r="E8" s="41">
        <v>-2208</v>
      </c>
    </row>
    <row r="9" spans="1:5" x14ac:dyDescent="0.3">
      <c r="A9" t="s">
        <v>58</v>
      </c>
      <c r="B9" s="42">
        <f>SUM(B7:B8)</f>
        <v>135</v>
      </c>
      <c r="C9" s="42">
        <f t="shared" ref="C9" si="0">SUM(C7:C8)</f>
        <v>100</v>
      </c>
      <c r="D9" s="42">
        <f>SUM(D7:D8)</f>
        <v>90</v>
      </c>
      <c r="E9" s="42">
        <f>SUM(E7:E8)</f>
        <v>92</v>
      </c>
    </row>
    <row r="10" spans="1:5" x14ac:dyDescent="0.3">
      <c r="B10" s="42"/>
      <c r="C10" s="42"/>
      <c r="D10" s="42"/>
      <c r="E10" s="42"/>
    </row>
    <row r="11" spans="1:5" x14ac:dyDescent="0.3">
      <c r="A11" s="22" t="s">
        <v>59</v>
      </c>
      <c r="B11" s="43">
        <v>-45.360000000000007</v>
      </c>
      <c r="C11" s="43">
        <v>-22.511250000000004</v>
      </c>
      <c r="D11" s="43">
        <v>-15.75</v>
      </c>
      <c r="E11" s="43">
        <v>-18.112500000000001</v>
      </c>
    </row>
    <row r="12" spans="1:5" x14ac:dyDescent="0.3">
      <c r="A12" t="s">
        <v>60</v>
      </c>
      <c r="B12" s="42">
        <f>SUM(B9:B11)</f>
        <v>89.639999999999986</v>
      </c>
      <c r="C12" s="42">
        <f>SUM(C9:C11)</f>
        <v>77.488749999999996</v>
      </c>
      <c r="D12" s="42">
        <f>SUM(D9:D11)</f>
        <v>74.25</v>
      </c>
      <c r="E12" s="42">
        <f>SUM(E9:E11)</f>
        <v>73.887500000000003</v>
      </c>
    </row>
    <row r="13" spans="1:5" x14ac:dyDescent="0.3">
      <c r="B13" s="44"/>
      <c r="C13" s="44"/>
      <c r="D13" s="44"/>
      <c r="E13" s="44"/>
    </row>
    <row r="14" spans="1:5" x14ac:dyDescent="0.3">
      <c r="A14" t="s">
        <v>61</v>
      </c>
      <c r="B14" s="42">
        <v>-31.373999999999992</v>
      </c>
      <c r="C14" s="42">
        <v>-27.121062499999997</v>
      </c>
      <c r="D14" s="42">
        <v>-25.987499999999997</v>
      </c>
      <c r="E14" s="42">
        <v>-25.860624999999999</v>
      </c>
    </row>
    <row r="15" spans="1:5" ht="15" thickBot="1" x14ac:dyDescent="0.35">
      <c r="A15" s="24" t="s">
        <v>62</v>
      </c>
      <c r="B15" s="45">
        <f>B12*0.65</f>
        <v>58.265999999999991</v>
      </c>
      <c r="C15" s="45">
        <f>C12*0.65</f>
        <v>50.367687500000002</v>
      </c>
      <c r="D15" s="45">
        <f>D12*0.65</f>
        <v>48.262500000000003</v>
      </c>
      <c r="E15" s="45">
        <f>E12*0.65</f>
        <v>48.026875000000004</v>
      </c>
    </row>
    <row r="16" spans="1:5" ht="15" thickTop="1" x14ac:dyDescent="0.3">
      <c r="B16" s="44"/>
      <c r="C16" s="44"/>
      <c r="D16" s="44"/>
      <c r="E16" s="44"/>
    </row>
    <row r="17" spans="1:5" x14ac:dyDescent="0.3">
      <c r="B17" s="44"/>
      <c r="C17" s="44"/>
      <c r="D17" s="44"/>
      <c r="E17" s="44"/>
    </row>
    <row r="18" spans="1:5" x14ac:dyDescent="0.3">
      <c r="A18" s="1" t="s">
        <v>63</v>
      </c>
      <c r="B18" s="44"/>
      <c r="C18" s="44"/>
      <c r="D18" s="44"/>
      <c r="E18" s="44"/>
    </row>
    <row r="19" spans="1:5" x14ac:dyDescent="0.3">
      <c r="B19" s="44"/>
      <c r="C19" s="44"/>
      <c r="D19" s="44"/>
      <c r="E19" s="44"/>
    </row>
    <row r="20" spans="1:5" ht="15" thickBot="1" x14ac:dyDescent="0.35">
      <c r="A20" s="39" t="s">
        <v>56</v>
      </c>
      <c r="B20" s="5" t="s">
        <v>0</v>
      </c>
      <c r="C20" s="5" t="s">
        <v>31</v>
      </c>
      <c r="D20" s="5" t="s">
        <v>32</v>
      </c>
      <c r="E20" s="5" t="s">
        <v>33</v>
      </c>
    </row>
    <row r="21" spans="1:5" x14ac:dyDescent="0.3">
      <c r="A21" t="s">
        <v>64</v>
      </c>
      <c r="B21" s="42">
        <v>270</v>
      </c>
      <c r="C21" s="42">
        <v>100</v>
      </c>
      <c r="D21" s="42">
        <v>150</v>
      </c>
      <c r="E21" s="42">
        <v>460</v>
      </c>
    </row>
    <row r="22" spans="1:5" x14ac:dyDescent="0.3">
      <c r="A22" t="s">
        <v>65</v>
      </c>
      <c r="B22" s="42">
        <v>990.00000000000011</v>
      </c>
      <c r="C22" s="42">
        <v>600</v>
      </c>
      <c r="D22" s="42">
        <v>210</v>
      </c>
      <c r="E22" s="42">
        <v>575</v>
      </c>
    </row>
    <row r="23" spans="1:5" ht="15" thickBot="1" x14ac:dyDescent="0.35">
      <c r="A23" s="24" t="s">
        <v>66</v>
      </c>
      <c r="B23" s="45">
        <f t="shared" ref="B23:C23" si="1">SUM(B21:B22)</f>
        <v>1260</v>
      </c>
      <c r="C23" s="45">
        <f t="shared" si="1"/>
        <v>700</v>
      </c>
      <c r="D23" s="45">
        <f>SUM(D21:D22)</f>
        <v>360</v>
      </c>
      <c r="E23" s="45">
        <f>SUM(E21:E22)</f>
        <v>1035</v>
      </c>
    </row>
    <row r="24" spans="1:5" ht="15" thickTop="1" x14ac:dyDescent="0.3">
      <c r="B24" s="42"/>
      <c r="C24" s="42"/>
      <c r="D24" s="42"/>
      <c r="E24" s="42"/>
    </row>
    <row r="25" spans="1:5" x14ac:dyDescent="0.3">
      <c r="A25" t="s">
        <v>67</v>
      </c>
      <c r="B25" s="42">
        <v>180</v>
      </c>
      <c r="C25" s="42">
        <v>25</v>
      </c>
      <c r="D25" s="42">
        <v>150</v>
      </c>
      <c r="E25" s="42">
        <v>460</v>
      </c>
    </row>
    <row r="26" spans="1:5" x14ac:dyDescent="0.3">
      <c r="A26" s="46" t="s">
        <v>68</v>
      </c>
      <c r="B26" s="47">
        <v>648</v>
      </c>
      <c r="C26" s="47">
        <v>450.22500000000002</v>
      </c>
      <c r="D26" s="47">
        <v>157.5</v>
      </c>
      <c r="E26" s="47">
        <v>258.75</v>
      </c>
    </row>
    <row r="27" spans="1:5" x14ac:dyDescent="0.3">
      <c r="A27" s="46" t="s">
        <v>69</v>
      </c>
      <c r="B27" s="48">
        <f t="shared" ref="B27:C27" si="2">B23-SUM(B25:B26)</f>
        <v>432</v>
      </c>
      <c r="C27" s="48">
        <f t="shared" si="2"/>
        <v>224.77499999999998</v>
      </c>
      <c r="D27" s="48">
        <f>D23-SUM(D25:D26)</f>
        <v>52.5</v>
      </c>
      <c r="E27" s="48">
        <f>E23-SUM(E25:E26)</f>
        <v>316.25</v>
      </c>
    </row>
    <row r="28" spans="1:5" ht="15" thickBot="1" x14ac:dyDescent="0.35">
      <c r="A28" s="49" t="s">
        <v>70</v>
      </c>
      <c r="B28" s="50">
        <f>SUM(B25:B27)</f>
        <v>1260</v>
      </c>
      <c r="C28" s="50">
        <f>SUM(C25:C27)</f>
        <v>700</v>
      </c>
      <c r="D28" s="50">
        <f>SUM(D25:D27)</f>
        <v>360</v>
      </c>
      <c r="E28" s="50">
        <f>SUM(E25:E27)</f>
        <v>1035</v>
      </c>
    </row>
    <row r="29" spans="1:5" ht="15" thickTop="1" x14ac:dyDescent="0.3"/>
    <row r="31" spans="1:5" x14ac:dyDescent="0.3">
      <c r="A31" s="1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showGridLines="0" zoomScale="85" zoomScaleNormal="85" zoomScalePageLayoutView="85" workbookViewId="0">
      <selection activeCell="A2" sqref="A2"/>
    </sheetView>
  </sheetViews>
  <sheetFormatPr defaultColWidth="8.88671875" defaultRowHeight="14.4" x14ac:dyDescent="0.3"/>
  <cols>
    <col min="3" max="3" width="4.6640625" customWidth="1"/>
  </cols>
  <sheetData>
    <row r="2" spans="1:6" x14ac:dyDescent="0.3">
      <c r="A2" s="1" t="s">
        <v>72</v>
      </c>
    </row>
    <row r="3" spans="1:6" x14ac:dyDescent="0.3">
      <c r="A3" t="s">
        <v>73</v>
      </c>
    </row>
    <row r="6" spans="1:6" x14ac:dyDescent="0.3">
      <c r="A6" s="51" t="s">
        <v>74</v>
      </c>
      <c r="D6" s="28" t="s">
        <v>75</v>
      </c>
      <c r="E6" s="28" t="s">
        <v>76</v>
      </c>
      <c r="F6" s="28" t="s">
        <v>77</v>
      </c>
    </row>
    <row r="7" spans="1:6" ht="15" thickBot="1" x14ac:dyDescent="0.35">
      <c r="A7" s="52" t="s">
        <v>78</v>
      </c>
      <c r="B7" s="52" t="s">
        <v>79</v>
      </c>
      <c r="C7" s="53"/>
      <c r="D7" s="53" t="s">
        <v>80</v>
      </c>
      <c r="E7" s="53" t="s">
        <v>81</v>
      </c>
      <c r="F7" s="53" t="s">
        <v>82</v>
      </c>
    </row>
    <row r="8" spans="1:6" x14ac:dyDescent="0.3">
      <c r="A8" s="51">
        <v>0</v>
      </c>
      <c r="B8" s="51" t="s">
        <v>83</v>
      </c>
      <c r="D8" s="20">
        <v>0.09</v>
      </c>
      <c r="E8" s="54">
        <v>3.5999999999999997E-2</v>
      </c>
      <c r="F8" s="54">
        <f>D8-E8</f>
        <v>5.3999999999999999E-2</v>
      </c>
    </row>
    <row r="9" spans="1:6" x14ac:dyDescent="0.3">
      <c r="A9" s="51">
        <v>8</v>
      </c>
      <c r="B9" s="51" t="s">
        <v>40</v>
      </c>
      <c r="D9" s="20">
        <v>8.6999999999999994E-2</v>
      </c>
      <c r="E9" s="54">
        <v>3.5999999999999997E-2</v>
      </c>
      <c r="F9" s="54">
        <f t="shared" ref="F9:F19" si="0">D9-E9</f>
        <v>5.0999999999999997E-2</v>
      </c>
    </row>
    <row r="10" spans="1:6" x14ac:dyDescent="0.3">
      <c r="A10" s="51">
        <v>9</v>
      </c>
      <c r="B10" s="51" t="s">
        <v>84</v>
      </c>
      <c r="D10" s="20">
        <v>7.9000000000000001E-2</v>
      </c>
      <c r="E10" s="54">
        <v>3.5999999999999997E-2</v>
      </c>
      <c r="F10" s="54">
        <f t="shared" si="0"/>
        <v>4.3000000000000003E-2</v>
      </c>
    </row>
    <row r="11" spans="1:6" x14ac:dyDescent="0.3">
      <c r="A11" s="51">
        <v>10</v>
      </c>
      <c r="B11" s="51" t="s">
        <v>85</v>
      </c>
      <c r="D11" s="20">
        <v>7.4999999999999997E-2</v>
      </c>
      <c r="E11" s="54">
        <v>3.5999999999999997E-2</v>
      </c>
      <c r="F11" s="54">
        <f t="shared" si="0"/>
        <v>3.9E-2</v>
      </c>
    </row>
    <row r="12" spans="1:6" x14ac:dyDescent="0.3">
      <c r="A12" s="51">
        <v>11</v>
      </c>
      <c r="B12" s="51" t="s">
        <v>86</v>
      </c>
      <c r="D12" s="20">
        <v>7.1999999999999995E-2</v>
      </c>
      <c r="E12" s="54">
        <v>3.5999999999999997E-2</v>
      </c>
      <c r="F12" s="54">
        <f t="shared" si="0"/>
        <v>3.5999999999999997E-2</v>
      </c>
    </row>
    <row r="13" spans="1:6" x14ac:dyDescent="0.3">
      <c r="A13" s="51">
        <v>12</v>
      </c>
      <c r="B13" s="51" t="s">
        <v>87</v>
      </c>
      <c r="D13" s="20">
        <v>7.9000000000000001E-2</v>
      </c>
      <c r="E13" s="54">
        <v>3.5999999999999997E-2</v>
      </c>
      <c r="F13" s="54">
        <f t="shared" si="0"/>
        <v>4.3000000000000003E-2</v>
      </c>
    </row>
    <row r="14" spans="1:6" x14ac:dyDescent="0.3">
      <c r="A14" s="51">
        <v>13</v>
      </c>
      <c r="B14" s="51" t="s">
        <v>88</v>
      </c>
      <c r="D14" s="20">
        <v>6.0999999999999999E-2</v>
      </c>
      <c r="E14" s="54">
        <v>3.5999999999999997E-2</v>
      </c>
      <c r="F14" s="54">
        <f t="shared" si="0"/>
        <v>2.5000000000000001E-2</v>
      </c>
    </row>
    <row r="15" spans="1:6" x14ac:dyDescent="0.3">
      <c r="A15" s="51">
        <v>14</v>
      </c>
      <c r="B15" s="51" t="s">
        <v>89</v>
      </c>
      <c r="D15" s="20">
        <v>5.2999999999999999E-2</v>
      </c>
      <c r="E15" s="54">
        <v>3.5999999999999997E-2</v>
      </c>
      <c r="F15" s="54">
        <f t="shared" si="0"/>
        <v>1.7000000000000001E-2</v>
      </c>
    </row>
    <row r="16" spans="1:6" x14ac:dyDescent="0.3">
      <c r="A16" s="51">
        <v>15</v>
      </c>
      <c r="B16" s="51" t="s">
        <v>90</v>
      </c>
      <c r="D16" s="20">
        <v>5.1999999999999998E-2</v>
      </c>
      <c r="E16" s="54">
        <v>3.5999999999999997E-2</v>
      </c>
      <c r="F16" s="54">
        <f t="shared" si="0"/>
        <v>1.6E-2</v>
      </c>
    </row>
    <row r="17" spans="1:6" x14ac:dyDescent="0.3">
      <c r="A17" s="51">
        <v>16</v>
      </c>
      <c r="B17" s="51" t="s">
        <v>91</v>
      </c>
      <c r="D17" s="20">
        <v>4.9000000000000002E-2</v>
      </c>
      <c r="E17" s="54">
        <v>3.5999999999999997E-2</v>
      </c>
      <c r="F17" s="54">
        <f t="shared" si="0"/>
        <v>1.3000000000000005E-2</v>
      </c>
    </row>
    <row r="18" spans="1:6" x14ac:dyDescent="0.3">
      <c r="A18" s="51">
        <v>17</v>
      </c>
      <c r="B18" s="51" t="s">
        <v>39</v>
      </c>
      <c r="D18" s="20">
        <v>4.7E-2</v>
      </c>
      <c r="E18" s="54">
        <v>3.5999999999999997E-2</v>
      </c>
      <c r="F18" s="54">
        <f t="shared" si="0"/>
        <v>1.1000000000000003E-2</v>
      </c>
    </row>
    <row r="19" spans="1:6" x14ac:dyDescent="0.3">
      <c r="A19" s="51">
        <v>18</v>
      </c>
      <c r="B19" s="51" t="s">
        <v>92</v>
      </c>
      <c r="D19" s="20">
        <v>4.5999999999999999E-2</v>
      </c>
      <c r="E19" s="54">
        <v>3.5999999999999997E-2</v>
      </c>
      <c r="F19" s="54">
        <f t="shared" si="0"/>
        <v>1.0000000000000002E-2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8"/>
  <sheetViews>
    <sheetView showGridLines="0" zoomScale="85" zoomScaleNormal="85" zoomScalePageLayoutView="85" workbookViewId="0">
      <selection activeCell="A2" sqref="A2"/>
    </sheetView>
  </sheetViews>
  <sheetFormatPr defaultColWidth="8.88671875" defaultRowHeight="14.4" x14ac:dyDescent="0.3"/>
  <cols>
    <col min="4" max="4" width="2.88671875" customWidth="1"/>
    <col min="7" max="7" width="3.109375" customWidth="1"/>
  </cols>
  <sheetData>
    <row r="2" spans="1:11" x14ac:dyDescent="0.3">
      <c r="A2" s="1" t="s">
        <v>93</v>
      </c>
    </row>
    <row r="3" spans="1:11" x14ac:dyDescent="0.3">
      <c r="A3" t="s">
        <v>94</v>
      </c>
    </row>
    <row r="5" spans="1:11" x14ac:dyDescent="0.3">
      <c r="B5" s="63" t="s">
        <v>95</v>
      </c>
      <c r="C5" s="63"/>
      <c r="E5" s="63" t="s">
        <v>96</v>
      </c>
      <c r="F5" s="63"/>
      <c r="H5" s="63" t="s">
        <v>97</v>
      </c>
      <c r="I5" s="63"/>
    </row>
    <row r="7" spans="1:11" x14ac:dyDescent="0.3">
      <c r="A7" s="55" t="s">
        <v>98</v>
      </c>
      <c r="B7" s="56" t="s">
        <v>99</v>
      </c>
      <c r="C7" s="56" t="s">
        <v>100</v>
      </c>
      <c r="E7" s="56" t="s">
        <v>99</v>
      </c>
      <c r="F7" s="56" t="s">
        <v>100</v>
      </c>
      <c r="H7" s="56" t="s">
        <v>99</v>
      </c>
      <c r="I7" s="56" t="s">
        <v>100</v>
      </c>
      <c r="K7" s="57"/>
    </row>
    <row r="8" spans="1:11" x14ac:dyDescent="0.3">
      <c r="A8" s="51">
        <v>0</v>
      </c>
      <c r="B8" s="58">
        <v>0.74</v>
      </c>
      <c r="C8" s="58">
        <v>0.74</v>
      </c>
      <c r="E8" s="58">
        <v>5.8999999999999997E-2</v>
      </c>
      <c r="F8" s="58">
        <v>5.8999999999999997E-2</v>
      </c>
      <c r="H8" s="58">
        <v>1</v>
      </c>
      <c r="I8" s="58">
        <v>1</v>
      </c>
    </row>
    <row r="9" spans="1:11" x14ac:dyDescent="0.3">
      <c r="A9" s="51">
        <f t="shared" ref="A9:A15" si="0">A8+1</f>
        <v>1</v>
      </c>
      <c r="B9" s="58">
        <v>0.73260000000000003</v>
      </c>
      <c r="C9" s="58">
        <v>0.74747474747474751</v>
      </c>
      <c r="E9" s="58">
        <v>5.5459999999999995E-2</v>
      </c>
      <c r="F9" s="58">
        <v>6.2765957446808504E-2</v>
      </c>
      <c r="H9" s="58">
        <v>1</v>
      </c>
      <c r="I9" s="58">
        <v>1</v>
      </c>
    </row>
    <row r="10" spans="1:11" x14ac:dyDescent="0.3">
      <c r="A10" s="51">
        <f t="shared" si="0"/>
        <v>2</v>
      </c>
      <c r="B10" s="58">
        <v>0.72527399999999997</v>
      </c>
      <c r="C10" s="58">
        <v>0.7550249974492399</v>
      </c>
      <c r="E10" s="58">
        <v>5.2132399999999995E-2</v>
      </c>
      <c r="F10" s="58">
        <v>6.6772295156179259E-2</v>
      </c>
      <c r="H10" s="58">
        <v>1</v>
      </c>
      <c r="I10" s="58">
        <v>1</v>
      </c>
    </row>
    <row r="11" spans="1:11" x14ac:dyDescent="0.3">
      <c r="A11" s="51">
        <f t="shared" si="0"/>
        <v>3</v>
      </c>
      <c r="B11" s="59">
        <v>0.71802125999999999</v>
      </c>
      <c r="C11" s="59">
        <v>0.76265151257498975</v>
      </c>
      <c r="D11" s="60"/>
      <c r="E11" s="59">
        <v>4.9004455999999995E-2</v>
      </c>
      <c r="F11" s="58">
        <v>7.1034356549126876E-2</v>
      </c>
      <c r="H11" s="58">
        <v>1</v>
      </c>
      <c r="I11" s="58">
        <v>1</v>
      </c>
    </row>
    <row r="12" spans="1:11" x14ac:dyDescent="0.3">
      <c r="A12" s="51">
        <f t="shared" si="0"/>
        <v>4</v>
      </c>
      <c r="B12" s="59">
        <v>0.71084104739999998</v>
      </c>
      <c r="C12" s="59">
        <v>0.77035506320706038</v>
      </c>
      <c r="D12" s="60"/>
      <c r="E12" s="59">
        <v>4.6064188639999989E-2</v>
      </c>
      <c r="F12" s="58">
        <v>7.5568464413964767E-2</v>
      </c>
      <c r="H12" s="58">
        <v>1</v>
      </c>
      <c r="I12" s="58">
        <v>1</v>
      </c>
    </row>
    <row r="13" spans="1:11" x14ac:dyDescent="0.3">
      <c r="A13" s="51">
        <f t="shared" si="0"/>
        <v>5</v>
      </c>
      <c r="B13" s="59">
        <v>0.70373263692599997</v>
      </c>
      <c r="C13" s="59">
        <v>0.77813642748187917</v>
      </c>
      <c r="D13" s="60"/>
      <c r="E13" s="59">
        <v>4.3300337321599991E-2</v>
      </c>
      <c r="F13" s="58">
        <v>8.0391983419111454E-2</v>
      </c>
      <c r="H13" s="58">
        <v>1</v>
      </c>
      <c r="I13" s="58">
        <v>1</v>
      </c>
    </row>
    <row r="14" spans="1:11" x14ac:dyDescent="0.3">
      <c r="A14" s="51">
        <f t="shared" si="0"/>
        <v>6</v>
      </c>
      <c r="B14" s="59">
        <v>0.69669531055673994</v>
      </c>
      <c r="C14" s="59">
        <v>0.78599639139583755</v>
      </c>
      <c r="D14" s="60"/>
      <c r="E14" s="59">
        <v>4.0702317082303992E-2</v>
      </c>
      <c r="F14" s="58">
        <v>8.5523386616076016E-2</v>
      </c>
      <c r="H14" s="58">
        <v>1</v>
      </c>
      <c r="I14" s="58">
        <v>1</v>
      </c>
    </row>
    <row r="15" spans="1:11" x14ac:dyDescent="0.3">
      <c r="A15" s="51">
        <f t="shared" si="0"/>
        <v>7</v>
      </c>
      <c r="B15" s="59">
        <v>0.68972835745117256</v>
      </c>
      <c r="C15" s="59">
        <v>0.79393574888468443</v>
      </c>
      <c r="D15" s="60"/>
      <c r="E15" s="59">
        <v>3.826017805736575E-2</v>
      </c>
      <c r="F15" s="58">
        <v>9.0982326187314916E-2</v>
      </c>
      <c r="H15" s="58">
        <v>1</v>
      </c>
      <c r="I15" s="58">
        <v>1</v>
      </c>
    </row>
    <row r="16" spans="1:11" x14ac:dyDescent="0.3">
      <c r="A16" s="61"/>
      <c r="B16" s="58"/>
      <c r="C16" s="58"/>
      <c r="E16" s="58"/>
      <c r="F16" s="58"/>
    </row>
    <row r="17" spans="1:6" x14ac:dyDescent="0.3">
      <c r="A17" s="61"/>
      <c r="B17" s="58"/>
      <c r="C17" s="58"/>
      <c r="E17" s="58"/>
      <c r="F17" s="58"/>
    </row>
    <row r="18" spans="1:6" x14ac:dyDescent="0.3">
      <c r="A18" s="61"/>
      <c r="B18" s="58"/>
      <c r="C18" s="58"/>
      <c r="E18" s="58"/>
      <c r="F18" s="58"/>
    </row>
  </sheetData>
  <mergeCells count="3">
    <mergeCell ref="B5:C5"/>
    <mergeCell ref="E5:F5"/>
    <mergeCell ref="H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User-Based Model</vt:lpstr>
      <vt:lpstr>Fixed Price</vt:lpstr>
      <vt:lpstr>Ex5</vt:lpstr>
      <vt:lpstr>Ex6</vt:lpstr>
      <vt:lpstr>Ex7</vt:lpstr>
      <vt:lpstr>Ex8</vt:lpstr>
    </vt:vector>
  </TitlesOfParts>
  <Company>The Wharton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Wessels</dc:creator>
  <cp:lastModifiedBy>Professor David Wessels</cp:lastModifiedBy>
  <dcterms:created xsi:type="dcterms:W3CDTF">2015-12-09T17:46:36Z</dcterms:created>
  <dcterms:modified xsi:type="dcterms:W3CDTF">2017-08-01T16:24:31Z</dcterms:modified>
</cp:coreProperties>
</file>