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wessels\Dropbox\McKinsey MMBA\Website\participant\BASF\"/>
    </mc:Choice>
  </mc:AlternateContent>
  <xr:revisionPtr revIDLastSave="0" documentId="13_ncr:1_{EFBB7C69-E7D3-49BC-A60F-4266DD079F42}" xr6:coauthVersionLast="43" xr6:coauthVersionMax="43" xr10:uidLastSave="{00000000-0000-0000-0000-000000000000}"/>
  <bookViews>
    <workbookView xWindow="-103" yWindow="-103" windowWidth="25920" windowHeight="16749" activeTab="1" xr2:uid="{00000000-000D-0000-FFFF-FFFF00000000}"/>
  </bookViews>
  <sheets>
    <sheet name="Cover" sheetId="8" r:id="rId1"/>
    <sheet name="A1" sheetId="16" r:id="rId2"/>
    <sheet name="A2" sheetId="17" r:id="rId3"/>
    <sheet name="A3" sheetId="18" r:id="rId4"/>
    <sheet name="A4" sheetId="19" r:id="rId5"/>
    <sheet name="A5" sheetId="20" r:id="rId6"/>
    <sheet name="A6" sheetId="21" r:id="rId7"/>
    <sheet name="A7" sheetId="22" r:id="rId8"/>
  </sheets>
  <definedNames>
    <definedName name="client_currency">'A1'!$A$5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20" l="1"/>
  <c r="C6" i="20"/>
  <c r="D6" i="20"/>
  <c r="E6" i="20"/>
  <c r="F6" i="20"/>
  <c r="C5" i="17"/>
  <c r="D5" i="17"/>
  <c r="E5" i="17"/>
  <c r="F5" i="17"/>
  <c r="G5" i="17"/>
  <c r="C5" i="16"/>
  <c r="D5" i="16"/>
  <c r="E5" i="16"/>
  <c r="F5" i="16"/>
  <c r="C34" i="20"/>
  <c r="D34" i="20"/>
  <c r="E34" i="20"/>
  <c r="B34" i="20"/>
  <c r="E27" i="20"/>
  <c r="D27" i="20"/>
  <c r="C27" i="20"/>
  <c r="B27" i="20"/>
  <c r="C11" i="21"/>
  <c r="D11" i="21"/>
  <c r="E11" i="21"/>
  <c r="F11" i="21"/>
  <c r="B11" i="21"/>
  <c r="N8" i="22"/>
  <c r="N9" i="22"/>
  <c r="N10" i="22"/>
  <c r="N11" i="22"/>
  <c r="N12" i="22"/>
  <c r="N13" i="22"/>
  <c r="N14" i="22"/>
  <c r="N15" i="22"/>
  <c r="N16" i="22"/>
  <c r="N17" i="22"/>
  <c r="N18" i="22"/>
  <c r="N19" i="22"/>
  <c r="N20" i="22"/>
  <c r="N21" i="22"/>
  <c r="N22" i="22"/>
  <c r="N23" i="22"/>
  <c r="N24" i="22"/>
  <c r="N25" i="22"/>
  <c r="N26" i="22"/>
  <c r="N27" i="22"/>
  <c r="N28" i="22"/>
  <c r="L28" i="22"/>
  <c r="K28" i="22"/>
  <c r="I28" i="22"/>
  <c r="H28" i="22"/>
  <c r="F28" i="22"/>
  <c r="E28" i="22"/>
  <c r="A9" i="22"/>
  <c r="A10" i="22"/>
  <c r="A11" i="22"/>
  <c r="A12" i="22"/>
  <c r="A13" i="22"/>
  <c r="A14" i="22"/>
  <c r="A15" i="22"/>
  <c r="A16" i="22"/>
  <c r="A17" i="22"/>
  <c r="A18" i="22"/>
  <c r="A19" i="22"/>
  <c r="A20" i="22"/>
  <c r="A21" i="22"/>
  <c r="A22" i="22"/>
  <c r="A23" i="22"/>
  <c r="A24" i="22"/>
  <c r="A25" i="22"/>
  <c r="A26" i="22"/>
  <c r="A27" i="22"/>
  <c r="F10" i="16"/>
  <c r="F7" i="22"/>
  <c r="L7" i="22"/>
  <c r="O7" i="22"/>
  <c r="N7" i="22"/>
  <c r="E7" i="22"/>
  <c r="K7" i="22"/>
  <c r="I7" i="22"/>
  <c r="H7" i="22"/>
  <c r="F7" i="21"/>
  <c r="E7" i="21"/>
  <c r="D7" i="21"/>
  <c r="C7" i="21"/>
  <c r="B7" i="21"/>
  <c r="F10" i="20"/>
  <c r="E10" i="20"/>
  <c r="D10" i="20"/>
  <c r="C10" i="20"/>
  <c r="B10" i="20"/>
  <c r="F9" i="20"/>
  <c r="E9" i="20"/>
  <c r="D9" i="20"/>
  <c r="C9" i="20"/>
  <c r="B9" i="20"/>
  <c r="F7" i="20"/>
  <c r="F8" i="20"/>
  <c r="E7" i="20"/>
  <c r="E8" i="20"/>
  <c r="D7" i="20"/>
  <c r="D8" i="20"/>
  <c r="C7" i="20"/>
  <c r="C8" i="20"/>
  <c r="B7" i="20"/>
  <c r="B8" i="20"/>
  <c r="F11" i="19"/>
  <c r="E11" i="19"/>
  <c r="D11" i="19"/>
  <c r="C11" i="19"/>
  <c r="B11" i="19"/>
  <c r="F10" i="19"/>
  <c r="E10" i="19"/>
  <c r="D10" i="19"/>
  <c r="C10" i="19"/>
  <c r="B10" i="19"/>
  <c r="F8" i="19"/>
  <c r="E8" i="19"/>
  <c r="D8" i="19"/>
  <c r="C8" i="19"/>
  <c r="B8" i="19"/>
  <c r="F7" i="19"/>
  <c r="E7" i="19"/>
  <c r="D7" i="19"/>
  <c r="C7" i="19"/>
  <c r="B7" i="19"/>
  <c r="F9" i="18"/>
  <c r="E9" i="18"/>
  <c r="D9" i="18"/>
  <c r="C9" i="18"/>
  <c r="B9" i="18"/>
  <c r="F5" i="18"/>
  <c r="E5" i="18"/>
  <c r="D5" i="18"/>
  <c r="C5" i="18"/>
  <c r="B5" i="18"/>
  <c r="G27" i="17"/>
  <c r="G32" i="17"/>
  <c r="G40" i="17"/>
  <c r="G42" i="17"/>
  <c r="F27" i="17"/>
  <c r="F32" i="17"/>
  <c r="F40" i="17"/>
  <c r="F42" i="17"/>
  <c r="E27" i="17"/>
  <c r="E32" i="17"/>
  <c r="E40" i="17"/>
  <c r="E42" i="17"/>
  <c r="D27" i="17"/>
  <c r="D32" i="17"/>
  <c r="D40" i="17"/>
  <c r="D42" i="17"/>
  <c r="C27" i="17"/>
  <c r="C32" i="17"/>
  <c r="C40" i="17"/>
  <c r="C42" i="17"/>
  <c r="G23" i="17"/>
  <c r="F23" i="17"/>
  <c r="E23" i="17"/>
  <c r="D23" i="17"/>
  <c r="C23" i="17"/>
  <c r="A23" i="17"/>
  <c r="G10" i="17"/>
  <c r="G17" i="17"/>
  <c r="F10" i="17"/>
  <c r="F17" i="17"/>
  <c r="E10" i="17"/>
  <c r="E17" i="17"/>
  <c r="D10" i="17"/>
  <c r="D17" i="17"/>
  <c r="C10" i="17"/>
  <c r="C17" i="17"/>
  <c r="F16" i="16"/>
  <c r="F19" i="16"/>
  <c r="F22" i="16"/>
  <c r="E10" i="16"/>
  <c r="E16" i="16"/>
  <c r="E19" i="16"/>
  <c r="E22" i="16"/>
  <c r="D10" i="16"/>
  <c r="D16" i="16"/>
  <c r="D19" i="16"/>
  <c r="D22" i="16"/>
  <c r="C10" i="16"/>
  <c r="C16" i="16"/>
  <c r="C19" i="16"/>
  <c r="C22" i="16"/>
  <c r="B10" i="16"/>
  <c r="B16" i="16"/>
  <c r="B19" i="16"/>
  <c r="B22" i="16"/>
  <c r="H6" i="16"/>
</calcChain>
</file>

<file path=xl/sharedStrings.xml><?xml version="1.0" encoding="utf-8"?>
<sst xmlns="http://schemas.openxmlformats.org/spreadsheetml/2006/main" count="159" uniqueCount="134">
  <si>
    <t>Exhibit 1</t>
  </si>
  <si>
    <t>Income Statement</t>
  </si>
  <si>
    <t>EUR millions</t>
  </si>
  <si>
    <t>CAGR</t>
  </si>
  <si>
    <r>
      <t>Revenue, net</t>
    </r>
    <r>
      <rPr>
        <vertAlign val="superscript"/>
        <sz val="11"/>
        <color theme="1"/>
        <rFont val="Calibri"/>
        <family val="2"/>
        <scheme val="minor"/>
      </rPr>
      <t>1</t>
    </r>
  </si>
  <si>
    <t>Raw materials</t>
  </si>
  <si>
    <t>Production costs</t>
  </si>
  <si>
    <t>Depreciation</t>
  </si>
  <si>
    <t>Gross profit</t>
  </si>
  <si>
    <t>Selling expenses</t>
  </si>
  <si>
    <t>General and administrative expenses</t>
  </si>
  <si>
    <t>Research and development expenses</t>
  </si>
  <si>
    <t>Amortization</t>
  </si>
  <si>
    <t>Operating profit</t>
  </si>
  <si>
    <t>Interest expense</t>
  </si>
  <si>
    <t>Earnings before taxes</t>
  </si>
  <si>
    <t>Income taxes</t>
  </si>
  <si>
    <t>Net income</t>
  </si>
  <si>
    <r>
      <rPr>
        <vertAlign val="superscript"/>
        <sz val="11"/>
        <color theme="1"/>
        <rFont val="Calibri"/>
        <family val="2"/>
        <scheme val="minor"/>
      </rPr>
      <t xml:space="preserve">1 </t>
    </r>
    <r>
      <rPr>
        <sz val="11"/>
        <color theme="1"/>
        <rFont val="Calibri"/>
        <family val="2"/>
        <scheme val="minor"/>
      </rPr>
      <t>Revenue is defined as the revenue from the sale of goods and services and royalty income, net of rebates, discounts and shipping costs. Revenue is recognized when the significant risks and rewards have been transferred to our third party shipper, recovery of the consideration is probable, and there is no continuing management involvement with the goods. For product revenues, these conditions are generally met at the time the product leaves are facilities. Service revenue is generally recognized as services are rendered.</t>
    </r>
  </si>
  <si>
    <t>Exhibit 2</t>
  </si>
  <si>
    <t>Balance Sheet</t>
  </si>
  <si>
    <t>Note</t>
  </si>
  <si>
    <t>Intangible assets</t>
  </si>
  <si>
    <t>Exhibit 4</t>
  </si>
  <si>
    <t xml:space="preserve">    thereof Goodwill</t>
  </si>
  <si>
    <t>Property, plant, and equipment</t>
  </si>
  <si>
    <t>Exhibit 5</t>
  </si>
  <si>
    <t>Other assets</t>
  </si>
  <si>
    <t>Total non-current assets</t>
  </si>
  <si>
    <t>Current assets:</t>
  </si>
  <si>
    <t>Exhibit 6</t>
  </si>
  <si>
    <t>Trade receivables</t>
  </si>
  <si>
    <t>Prepaid expenses</t>
  </si>
  <si>
    <t>Cash and cash equivalents</t>
  </si>
  <si>
    <t>Total assets</t>
  </si>
  <si>
    <t>BASF Coatings</t>
  </si>
  <si>
    <t>Equity and liabilities</t>
  </si>
  <si>
    <t>Common stock</t>
  </si>
  <si>
    <t>Retained earnings</t>
  </si>
  <si>
    <t>Exhibit 3</t>
  </si>
  <si>
    <t>Non-controlling interests</t>
  </si>
  <si>
    <t>Group equity</t>
  </si>
  <si>
    <t>Non-current liabilities:</t>
  </si>
  <si>
    <t>Long-term borrowings</t>
  </si>
  <si>
    <t>Other long-term liabilities</t>
  </si>
  <si>
    <t>Total non-current liabilities</t>
  </si>
  <si>
    <t>Current liabilities:</t>
  </si>
  <si>
    <t>Short-term borrowing</t>
  </si>
  <si>
    <t>Amounts payable to suppliers</t>
  </si>
  <si>
    <t>Amounts payable to employees</t>
  </si>
  <si>
    <t>Dividends payable</t>
  </si>
  <si>
    <t>Other current liabilities</t>
  </si>
  <si>
    <t>Total current liabilities</t>
  </si>
  <si>
    <t>Total equity and liabilities</t>
  </si>
  <si>
    <t>Statement of Retained Earnings</t>
  </si>
  <si>
    <t>Starting retained earnings</t>
  </si>
  <si>
    <t>Dividends to corporate</t>
  </si>
  <si>
    <t>Ending retained earnings</t>
  </si>
  <si>
    <t>Notes to Financials: Intangible assets</t>
  </si>
  <si>
    <t>Intangible assets are comprised of customer relationships, trade names, licensing agreements and other.  The cost and accumulated amortization of our intangible assets were as follows:</t>
  </si>
  <si>
    <t>Starting intangible assets</t>
  </si>
  <si>
    <t>Investments in intangibles</t>
  </si>
  <si>
    <t>Amortization of intangibles</t>
  </si>
  <si>
    <t>Ending intangible assets</t>
  </si>
  <si>
    <t>Intangibles that are not subject to amortization are reviewed annually for impairment or more often if events or circumstances change that would create a triggering event. Intangibles subject to amortization are amortized over their estimated useful lives of up to 25 years . Intangibles subject to amortization are impaired if the carrying value of the intangible is not recoverable and exceeds its fair value. In conjunction with our annual goodwill impairment analysis, we performed an undiscounted cash flow test which indicated impairment of our trade names and customer relationship intangibles related to prior acquisitions.</t>
  </si>
  <si>
    <t>Notes to Financials: Inventories</t>
  </si>
  <si>
    <t>Inventories are stated at cost, as determined by using the first-in, first-out method. Work in process and finished goods inventory include material, direct labor, variable costs and overhead.</t>
  </si>
  <si>
    <t>Raw materials and supplies</t>
  </si>
  <si>
    <t>Work in progress</t>
  </si>
  <si>
    <t>Finished goods</t>
  </si>
  <si>
    <t>Total</t>
  </si>
  <si>
    <t>Notes to Financials: Property, plant, and equipment</t>
  </si>
  <si>
    <t>Property, plant, and equipment, starting</t>
  </si>
  <si>
    <t>Capital expenditures, net disposals</t>
  </si>
  <si>
    <t>Property, plant, and equipment, ending</t>
  </si>
  <si>
    <t>Property, plant and equipment are valued at cost less accumulated depreciation and impairment charges. Costs include expenditures that are directly attributable to the acquisition of the asset, including financing expenses of capital investment projects under construction. 
Depreciation is calculated using the straight-line method, based on the estimated useful life of the asset components. In the majority of cases the useful life of plant equipment and machinery is ten years, and for buildings ranges from 20 to 30 years. Land is not depreciated. In the majority of cases residual value is assumed to be insignificant. Depreciation methods, useful lives and residual values are reassessed annually.</t>
  </si>
  <si>
    <t>Buildings</t>
  </si>
  <si>
    <t>Plant equi-</t>
  </si>
  <si>
    <t>Other</t>
  </si>
  <si>
    <t>Buildings and land</t>
  </si>
  <si>
    <t>Plant equi-ment and machinery</t>
  </si>
  <si>
    <t>Other equipment</t>
  </si>
  <si>
    <t>Cost of acquisition</t>
  </si>
  <si>
    <t>Accumulated depreciation</t>
  </si>
  <si>
    <t>Exhibit 7</t>
  </si>
  <si>
    <t>Financial Data by Product Type</t>
  </si>
  <si>
    <t>Daily</t>
  </si>
  <si>
    <t xml:space="preserve">   Revenue</t>
  </si>
  <si>
    <t xml:space="preserve">   Gross Profit</t>
  </si>
  <si>
    <t xml:space="preserve">   Inventory</t>
  </si>
  <si>
    <r>
      <t>Sales</t>
    </r>
    <r>
      <rPr>
        <b/>
        <vertAlign val="superscript"/>
        <sz val="11"/>
        <color theme="1"/>
        <rFont val="Calibri"/>
        <family val="2"/>
        <scheme val="minor"/>
      </rPr>
      <t>1</t>
    </r>
  </si>
  <si>
    <r>
      <t>Volatility</t>
    </r>
    <r>
      <rPr>
        <b/>
        <vertAlign val="superscript"/>
        <sz val="11"/>
        <color theme="1"/>
        <rFont val="Calibri"/>
        <family val="2"/>
        <scheme val="minor"/>
      </rPr>
      <t>1</t>
    </r>
  </si>
  <si>
    <t>SKU</t>
  </si>
  <si>
    <t>Product Category</t>
  </si>
  <si>
    <t>Total Products</t>
  </si>
  <si>
    <t xml:space="preserve">n/a </t>
  </si>
  <si>
    <r>
      <rPr>
        <vertAlign val="superscript"/>
        <sz val="11"/>
        <color theme="1"/>
        <rFont val="Calibri"/>
        <family val="2"/>
        <scheme val="minor"/>
      </rPr>
      <t>1</t>
    </r>
    <r>
      <rPr>
        <sz val="11"/>
        <color theme="1"/>
        <rFont val="Calibri"/>
        <family val="2"/>
        <scheme val="minor"/>
      </rPr>
      <t xml:space="preserve"> Daily sales and the volatility of daily sales reported in thousands.</t>
    </r>
  </si>
  <si>
    <t>Case Exhibits</t>
  </si>
  <si>
    <t>Movements in 2015</t>
  </si>
  <si>
    <t>Carrying value at year-end 2015</t>
  </si>
  <si>
    <t>Financial</t>
  </si>
  <si>
    <t>Inventories</t>
  </si>
  <si>
    <t>$ millions</t>
  </si>
  <si>
    <t>Product</t>
  </si>
  <si>
    <t>Item</t>
  </si>
  <si>
    <t>Line</t>
  </si>
  <si>
    <t>Movements in 2016</t>
  </si>
  <si>
    <t>Carrying value at year-end 2016</t>
  </si>
  <si>
    <t>Adhesives and Sealants</t>
  </si>
  <si>
    <t>Dioxolane</t>
  </si>
  <si>
    <t>Elastan</t>
  </si>
  <si>
    <t>Elastotite</t>
  </si>
  <si>
    <t>Elastotrack</t>
  </si>
  <si>
    <t>Glysacorr</t>
  </si>
  <si>
    <t>Paints and Lacquers</t>
  </si>
  <si>
    <t>Adbloc</t>
  </si>
  <si>
    <t>Basionics</t>
  </si>
  <si>
    <t>Colorbrite</t>
  </si>
  <si>
    <t>Ethylhexanoic Acid</t>
  </si>
  <si>
    <t>Rare Gas</t>
  </si>
  <si>
    <t>Argon</t>
  </si>
  <si>
    <t>Krypton-Xenon</t>
  </si>
  <si>
    <t>Colorants and Dyes</t>
  </si>
  <si>
    <t>Basazol</t>
  </si>
  <si>
    <t>Cinquasia</t>
  </si>
  <si>
    <t>Cromophtal</t>
  </si>
  <si>
    <t>Firemist</t>
  </si>
  <si>
    <t>Heliogen</t>
  </si>
  <si>
    <t>Construction Materials</t>
  </si>
  <si>
    <t>Coilback</t>
  </si>
  <si>
    <t>Coiltec</t>
  </si>
  <si>
    <t>Elastocoat</t>
  </si>
  <si>
    <t>Foilwalk</t>
  </si>
  <si>
    <t>Financial Analysis &amp; Forecasting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</si>
</sst>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_);\(#,##0.0\)"/>
    <numFmt numFmtId="165" formatCode="0.0%"/>
    <numFmt numFmtId="166" formatCode="0_);\(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vertAlign val="superscript"/>
      <sz val="11"/>
      <color theme="1"/>
      <name val="Calibri"/>
      <family val="2"/>
      <scheme val="minor"/>
    </font>
    <font>
      <b/>
      <i/>
      <sz val="11"/>
      <color theme="1"/>
      <name val="Calibri"/>
      <family val="2"/>
      <scheme val="minor"/>
    </font>
    <font>
      <b/>
      <vertAlign val="superscript"/>
      <sz val="11"/>
      <color theme="1"/>
      <name val="Calibri"/>
      <family val="2"/>
      <scheme val="minor"/>
    </font>
    <font>
      <sz val="11"/>
      <color theme="1"/>
      <name val="Arial"/>
      <family val="2"/>
    </font>
    <font>
      <sz val="11"/>
      <color rgb="FF222222"/>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s>
  <fills count="2">
    <fill>
      <patternFill patternType="none"/>
    </fill>
    <fill>
      <patternFill patternType="gray125"/>
    </fill>
  </fills>
  <borders count="4">
    <border>
      <left/>
      <right/>
      <top/>
      <bottom/>
      <diagonal/>
    </border>
    <border>
      <left/>
      <right/>
      <top/>
      <bottom style="medium">
        <color indexed="64"/>
      </bottom>
      <diagonal/>
    </border>
    <border>
      <left/>
      <right/>
      <top/>
      <bottom style="thin">
        <color auto="1"/>
      </bottom>
      <diagonal/>
    </border>
    <border>
      <left/>
      <right/>
      <top style="thin">
        <color indexed="64"/>
      </top>
      <bottom style="double">
        <color indexed="64"/>
      </bottom>
      <diagonal/>
    </border>
  </borders>
  <cellStyleXfs count="2">
    <xf numFmtId="0" fontId="0" fillId="0" borderId="0"/>
    <xf numFmtId="9" fontId="1" fillId="0" borderId="0" applyFont="0" applyFill="0" applyBorder="0" applyAlignment="0" applyProtection="0"/>
  </cellStyleXfs>
  <cellXfs count="61">
    <xf numFmtId="0" fontId="0" fillId="0" borderId="0" xfId="0"/>
    <xf numFmtId="0" fontId="3" fillId="0" borderId="0" xfId="0" applyFont="1"/>
    <xf numFmtId="0" fontId="2" fillId="0" borderId="1" xfId="0" applyFont="1" applyBorder="1"/>
    <xf numFmtId="0" fontId="2" fillId="0" borderId="0" xfId="0" applyFont="1" applyAlignment="1">
      <alignment horizontal="right"/>
    </xf>
    <xf numFmtId="0" fontId="0" fillId="0" borderId="0" xfId="0" applyFont="1" applyAlignment="1">
      <alignment vertical="center"/>
    </xf>
    <xf numFmtId="164" fontId="0" fillId="0" borderId="0" xfId="0" applyNumberFormat="1" applyFont="1" applyAlignment="1">
      <alignment vertical="center"/>
    </xf>
    <xf numFmtId="165" fontId="0" fillId="0" borderId="0" xfId="1" applyNumberFormat="1" applyFont="1"/>
    <xf numFmtId="0" fontId="0" fillId="0" borderId="2" xfId="0" applyFont="1" applyBorder="1" applyAlignment="1">
      <alignment vertical="center"/>
    </xf>
    <xf numFmtId="164" fontId="0" fillId="0" borderId="2" xfId="0" applyNumberFormat="1" applyFont="1" applyBorder="1" applyAlignment="1">
      <alignment vertical="center"/>
    </xf>
    <xf numFmtId="0" fontId="0" fillId="0" borderId="0" xfId="0" applyFont="1" applyBorder="1" applyAlignment="1">
      <alignment vertical="center"/>
    </xf>
    <xf numFmtId="164" fontId="0" fillId="0" borderId="0" xfId="0" applyNumberFormat="1" applyFont="1" applyBorder="1" applyAlignment="1">
      <alignment vertical="center"/>
    </xf>
    <xf numFmtId="0" fontId="0" fillId="0" borderId="3" xfId="0" applyFont="1" applyBorder="1" applyAlignment="1">
      <alignment vertical="center"/>
    </xf>
    <xf numFmtId="164" fontId="0" fillId="0" borderId="3" xfId="0" applyNumberFormat="1" applyFont="1" applyBorder="1" applyAlignment="1">
      <alignment vertical="center"/>
    </xf>
    <xf numFmtId="166" fontId="2" fillId="0" borderId="1" xfId="0" applyNumberFormat="1" applyFont="1" applyBorder="1"/>
    <xf numFmtId="37" fontId="0" fillId="0" borderId="0" xfId="0" applyNumberFormat="1"/>
    <xf numFmtId="0" fontId="0" fillId="0" borderId="0" xfId="0" applyFont="1"/>
    <xf numFmtId="37" fontId="0" fillId="0" borderId="0" xfId="0" applyNumberFormat="1" applyFont="1"/>
    <xf numFmtId="0" fontId="0" fillId="0" borderId="2" xfId="0" applyBorder="1"/>
    <xf numFmtId="37" fontId="0" fillId="0" borderId="2" xfId="0" applyNumberFormat="1" applyBorder="1"/>
    <xf numFmtId="0" fontId="2" fillId="0" borderId="0" xfId="0" applyFont="1"/>
    <xf numFmtId="0" fontId="0" fillId="0" borderId="3" xfId="0" applyBorder="1"/>
    <xf numFmtId="37" fontId="0" fillId="0" borderId="3" xfId="0" applyNumberFormat="1" applyBorder="1"/>
    <xf numFmtId="37" fontId="5" fillId="0" borderId="0" xfId="0" applyNumberFormat="1" applyFont="1"/>
    <xf numFmtId="0" fontId="0" fillId="0" borderId="0" xfId="0" applyBorder="1"/>
    <xf numFmtId="37" fontId="0" fillId="0" borderId="0" xfId="0" applyNumberFormat="1" applyBorder="1"/>
    <xf numFmtId="0" fontId="0" fillId="0" borderId="3" xfId="0" applyFont="1" applyBorder="1"/>
    <xf numFmtId="0" fontId="0" fillId="0" borderId="0" xfId="0" applyFont="1" applyFill="1" applyAlignment="1">
      <alignment vertical="top" wrapText="1"/>
    </xf>
    <xf numFmtId="0" fontId="2" fillId="0" borderId="0" xfId="0" applyFont="1" applyFill="1" applyAlignment="1">
      <alignment vertical="top" wrapText="1"/>
    </xf>
    <xf numFmtId="0" fontId="0" fillId="0" borderId="0" xfId="0" applyFont="1" applyFill="1" applyAlignment="1">
      <alignment vertical="top"/>
    </xf>
    <xf numFmtId="166" fontId="2" fillId="0" borderId="1" xfId="0" applyNumberFormat="1" applyFont="1" applyBorder="1" applyAlignment="1">
      <alignment horizontal="right" wrapText="1"/>
    </xf>
    <xf numFmtId="0" fontId="0" fillId="0" borderId="0" xfId="0" applyFont="1" applyAlignment="1"/>
    <xf numFmtId="0" fontId="0" fillId="0" borderId="0" xfId="0" applyFill="1"/>
    <xf numFmtId="0" fontId="2" fillId="0" borderId="0" xfId="0" applyFont="1" applyFill="1" applyBorder="1" applyAlignment="1">
      <alignment horizontal="right"/>
    </xf>
    <xf numFmtId="0" fontId="2" fillId="0" borderId="1" xfId="0" applyFont="1" applyFill="1" applyBorder="1" applyAlignment="1">
      <alignment horizontal="center"/>
    </xf>
    <xf numFmtId="0" fontId="2" fillId="0" borderId="1" xfId="0" applyFont="1" applyFill="1" applyBorder="1" applyAlignment="1">
      <alignment horizontal="left"/>
    </xf>
    <xf numFmtId="0" fontId="2" fillId="0" borderId="1" xfId="0" applyFont="1" applyFill="1" applyBorder="1" applyAlignment="1">
      <alignment horizontal="right"/>
    </xf>
    <xf numFmtId="0" fontId="1" fillId="0" borderId="0" xfId="0" applyFont="1" applyFill="1" applyAlignment="1">
      <alignment horizontal="center"/>
    </xf>
    <xf numFmtId="1" fontId="1" fillId="0" borderId="0" xfId="0" applyNumberFormat="1" applyFont="1" applyFill="1" applyAlignment="1">
      <alignment horizontal="center"/>
    </xf>
    <xf numFmtId="164" fontId="1" fillId="0" borderId="0" xfId="0" applyNumberFormat="1" applyFont="1" applyFill="1"/>
    <xf numFmtId="0" fontId="1" fillId="0" borderId="0" xfId="0" applyFont="1" applyFill="1"/>
    <xf numFmtId="0" fontId="1" fillId="0" borderId="0" xfId="0" applyFont="1" applyFill="1" applyBorder="1" applyAlignment="1">
      <alignment horizontal="center"/>
    </xf>
    <xf numFmtId="1" fontId="1" fillId="0" borderId="0" xfId="0" applyNumberFormat="1" applyFont="1" applyFill="1" applyBorder="1" applyAlignment="1">
      <alignment horizontal="center"/>
    </xf>
    <xf numFmtId="164" fontId="1" fillId="0" borderId="3" xfId="0" applyNumberFormat="1" applyFont="1" applyFill="1" applyBorder="1"/>
    <xf numFmtId="164" fontId="0" fillId="0" borderId="3" xfId="0" applyNumberFormat="1" applyFont="1" applyFill="1" applyBorder="1" applyAlignment="1">
      <alignment horizontal="right"/>
    </xf>
    <xf numFmtId="0" fontId="0" fillId="0" borderId="0" xfId="0" applyFont="1" applyAlignment="1">
      <alignment vertical="top" wrapText="1"/>
    </xf>
    <xf numFmtId="2" fontId="0" fillId="0" borderId="0" xfId="0" applyNumberFormat="1"/>
    <xf numFmtId="0" fontId="0" fillId="0" borderId="0" xfId="0" applyFont="1" applyFill="1" applyAlignment="1">
      <alignment horizontal="left" vertical="top" wrapText="1"/>
    </xf>
    <xf numFmtId="0" fontId="2" fillId="0" borderId="0" xfId="0" applyFont="1" applyAlignment="1">
      <alignment horizontal="center"/>
    </xf>
    <xf numFmtId="164" fontId="0" fillId="0" borderId="0" xfId="0" applyNumberFormat="1"/>
    <xf numFmtId="164" fontId="0" fillId="0" borderId="3" xfId="0" applyNumberFormat="1" applyBorder="1"/>
    <xf numFmtId="1" fontId="8" fillId="0" borderId="0" xfId="0" applyNumberFormat="1" applyFont="1"/>
    <xf numFmtId="164" fontId="0" fillId="0" borderId="0" xfId="0" applyNumberFormat="1" applyFont="1" applyFill="1"/>
    <xf numFmtId="0" fontId="0" fillId="0" borderId="3" xfId="0" applyFont="1" applyFill="1" applyBorder="1"/>
    <xf numFmtId="0" fontId="10" fillId="0" borderId="0" xfId="0" applyFont="1"/>
    <xf numFmtId="0" fontId="9" fillId="0" borderId="0" xfId="0" applyFont="1"/>
    <xf numFmtId="0" fontId="0" fillId="0" borderId="0" xfId="0" applyFont="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Alignment="1">
      <alignment horizontal="left" vertical="top" wrapText="1"/>
    </xf>
    <xf numFmtId="0" fontId="7" fillId="0" borderId="0" xfId="0" applyFont="1" applyAlignment="1">
      <alignment horizontal="center" vertical="center" textRotation="90" wrapText="1"/>
    </xf>
    <xf numFmtId="0" fontId="2" fillId="0" borderId="0" xfId="0" applyFont="1" applyAlignment="1">
      <alignment horizontal="center"/>
    </xf>
    <xf numFmtId="0" fontId="11" fillId="0" borderId="1" xfId="0" applyFont="1" applyBorder="1"/>
  </cellXfs>
  <cellStyles count="2">
    <cellStyle name="Normal" xfId="0" builtinId="0"/>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B12"/>
  <sheetViews>
    <sheetView workbookViewId="0">
      <selection activeCell="B4" sqref="B4"/>
    </sheetView>
  </sheetViews>
  <sheetFormatPr defaultRowHeight="21" customHeight="1" x14ac:dyDescent="0.4"/>
  <sheetData>
    <row r="4" spans="2:2" ht="21" customHeight="1" x14ac:dyDescent="0.4">
      <c r="B4" s="19" t="s">
        <v>133</v>
      </c>
    </row>
    <row r="5" spans="2:2" ht="21" customHeight="1" x14ac:dyDescent="0.4">
      <c r="B5" t="s">
        <v>97</v>
      </c>
    </row>
    <row r="7" spans="2:2" ht="21" customHeight="1" x14ac:dyDescent="0.4">
      <c r="B7" s="53"/>
    </row>
    <row r="8" spans="2:2" ht="21" customHeight="1" x14ac:dyDescent="0.4">
      <c r="B8" s="54"/>
    </row>
    <row r="9" spans="2:2" ht="21" customHeight="1" x14ac:dyDescent="0.4">
      <c r="B9" s="54"/>
    </row>
    <row r="10" spans="2:2" ht="21" customHeight="1" x14ac:dyDescent="0.4">
      <c r="B10" s="54"/>
    </row>
    <row r="11" spans="2:2" ht="21" customHeight="1" x14ac:dyDescent="0.4">
      <c r="B11" s="54"/>
    </row>
    <row r="12" spans="2:2" ht="21" customHeight="1" x14ac:dyDescent="0.4">
      <c r="B12" s="5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1"/>
  <dimension ref="A2:I30"/>
  <sheetViews>
    <sheetView showGridLines="0" tabSelected="1" zoomScale="85" zoomScaleNormal="85" workbookViewId="0">
      <selection activeCell="A2" sqref="A2"/>
    </sheetView>
  </sheetViews>
  <sheetFormatPr defaultRowHeight="17.25" customHeight="1" x14ac:dyDescent="0.4"/>
  <cols>
    <col min="1" max="1" width="35.3828125" customWidth="1"/>
  </cols>
  <sheetData>
    <row r="2" spans="1:9" ht="17.25" customHeight="1" x14ac:dyDescent="0.5">
      <c r="A2" s="1" t="s">
        <v>0</v>
      </c>
    </row>
    <row r="3" spans="1:9" ht="17.25" customHeight="1" x14ac:dyDescent="0.4">
      <c r="A3" t="s">
        <v>1</v>
      </c>
    </row>
    <row r="5" spans="1:9" ht="17.25" customHeight="1" thickBot="1" x14ac:dyDescent="0.45">
      <c r="A5" s="2" t="s">
        <v>2</v>
      </c>
      <c r="B5" s="60">
        <v>2014</v>
      </c>
      <c r="C5" s="2">
        <f>B5+1</f>
        <v>2015</v>
      </c>
      <c r="D5" s="2">
        <f>C5+1</f>
        <v>2016</v>
      </c>
      <c r="E5" s="2">
        <f>D5+1</f>
        <v>2017</v>
      </c>
      <c r="F5" s="2">
        <f>E5+1</f>
        <v>2018</v>
      </c>
      <c r="H5" s="3" t="s">
        <v>3</v>
      </c>
    </row>
    <row r="6" spans="1:9" ht="17.25" customHeight="1" x14ac:dyDescent="0.4">
      <c r="A6" s="4" t="s">
        <v>4</v>
      </c>
      <c r="B6" s="5">
        <v>3660</v>
      </c>
      <c r="C6" s="5">
        <v>3817.3799999999997</v>
      </c>
      <c r="D6" s="5">
        <v>3989.1620999999996</v>
      </c>
      <c r="E6" s="5">
        <v>4320.2625542999995</v>
      </c>
      <c r="F6" s="5">
        <v>4713.4064467412991</v>
      </c>
      <c r="H6" s="6">
        <f>(F6/B6)^(1/4)-1</f>
        <v>6.5279210278162303E-2</v>
      </c>
    </row>
    <row r="7" spans="1:9" ht="17.25" customHeight="1" x14ac:dyDescent="0.4">
      <c r="A7" s="4" t="s">
        <v>5</v>
      </c>
      <c r="B7" s="5">
        <v>-741.65000000000009</v>
      </c>
      <c r="C7" s="5">
        <v>-813.55258113393586</v>
      </c>
      <c r="D7" s="5">
        <v>-842.97553054814807</v>
      </c>
      <c r="E7" s="5">
        <v>-866.85668401895941</v>
      </c>
      <c r="F7" s="5">
        <v>-940.95629336831087</v>
      </c>
    </row>
    <row r="8" spans="1:9" ht="17.25" customHeight="1" x14ac:dyDescent="0.4">
      <c r="A8" s="4" t="s">
        <v>6</v>
      </c>
      <c r="B8" s="5">
        <v>-1317.6</v>
      </c>
      <c r="C8" s="5">
        <v>-1389.5263199999999</v>
      </c>
      <c r="D8" s="5">
        <v>-1464.0224906999997</v>
      </c>
      <c r="E8" s="5">
        <v>-1676.2618710683998</v>
      </c>
      <c r="F8" s="5">
        <v>-1847.6553271225894</v>
      </c>
    </row>
    <row r="9" spans="1:9" ht="17.25" customHeight="1" x14ac:dyDescent="0.4">
      <c r="A9" s="7" t="s">
        <v>7</v>
      </c>
      <c r="B9" s="8">
        <v>-108.75</v>
      </c>
      <c r="C9" s="8">
        <v>-117.88813886606408</v>
      </c>
      <c r="D9" s="8">
        <v>-130.38002185185184</v>
      </c>
      <c r="E9" s="8">
        <v>-139.76449113294035</v>
      </c>
      <c r="F9" s="8">
        <v>-157.26740872241186</v>
      </c>
    </row>
    <row r="10" spans="1:9" ht="17.25" customHeight="1" x14ac:dyDescent="0.4">
      <c r="A10" s="4" t="s">
        <v>8</v>
      </c>
      <c r="B10" s="5">
        <f>SUM(B6:B9)</f>
        <v>1492</v>
      </c>
      <c r="C10" s="5">
        <f>SUM(C6:C9)</f>
        <v>1496.4129599999999</v>
      </c>
      <c r="D10" s="5">
        <f>SUM(D6:D9)</f>
        <v>1551.7840569</v>
      </c>
      <c r="E10" s="5">
        <f>SUM(E6:E9)</f>
        <v>1637.3795080796997</v>
      </c>
      <c r="F10" s="5">
        <f>SUM(F6:F9)</f>
        <v>1767.5274175279869</v>
      </c>
      <c r="G10" s="6"/>
    </row>
    <row r="11" spans="1:9" ht="17.25" customHeight="1" x14ac:dyDescent="0.4">
      <c r="A11" s="4"/>
      <c r="B11" s="5"/>
      <c r="C11" s="5"/>
      <c r="D11" s="5"/>
      <c r="E11" s="5"/>
      <c r="F11" s="5"/>
      <c r="G11" s="6"/>
    </row>
    <row r="12" spans="1:9" ht="17.25" customHeight="1" x14ac:dyDescent="0.4">
      <c r="A12" s="4" t="s">
        <v>9</v>
      </c>
      <c r="B12" s="5">
        <v>-717.36</v>
      </c>
      <c r="C12" s="5">
        <v>-675.67625999999996</v>
      </c>
      <c r="D12" s="5">
        <v>-710.07085380000001</v>
      </c>
      <c r="E12" s="5">
        <v>-743.08515933959995</v>
      </c>
      <c r="F12" s="5">
        <v>-829.55953462646869</v>
      </c>
      <c r="G12" s="6"/>
      <c r="I12" s="6"/>
    </row>
    <row r="13" spans="1:9" ht="17.25" customHeight="1" x14ac:dyDescent="0.4">
      <c r="A13" s="4" t="s">
        <v>10</v>
      </c>
      <c r="B13" s="5">
        <v>-275.75</v>
      </c>
      <c r="C13" s="5">
        <v>-298.51054231717336</v>
      </c>
      <c r="D13" s="5">
        <v>-330.48613888888883</v>
      </c>
      <c r="E13" s="5">
        <v>-398.56568869690193</v>
      </c>
      <c r="F13" s="5">
        <v>-419.70945765960226</v>
      </c>
    </row>
    <row r="14" spans="1:9" ht="17.25" customHeight="1" x14ac:dyDescent="0.4">
      <c r="A14" s="9" t="s">
        <v>11</v>
      </c>
      <c r="B14" s="10">
        <v>-83.5</v>
      </c>
      <c r="C14" s="10">
        <v>-91.226076417419875</v>
      </c>
      <c r="D14" s="10">
        <v>-99.534648888888881</v>
      </c>
      <c r="E14" s="10">
        <v>-110.44948134022616</v>
      </c>
      <c r="F14" s="10">
        <v>-119.68148714095493</v>
      </c>
    </row>
    <row r="15" spans="1:9" ht="17.25" customHeight="1" x14ac:dyDescent="0.4">
      <c r="A15" s="7" t="s">
        <v>12</v>
      </c>
      <c r="B15" s="8">
        <v>-98.666666666666671</v>
      </c>
      <c r="C15" s="8">
        <v>-90.086956521739125</v>
      </c>
      <c r="D15" s="8">
        <v>-82.253308128544418</v>
      </c>
      <c r="E15" s="8">
        <v>-75.10084655214925</v>
      </c>
      <c r="F15" s="8">
        <v>-68.570338156310186</v>
      </c>
    </row>
    <row r="16" spans="1:9" ht="17.25" customHeight="1" x14ac:dyDescent="0.4">
      <c r="A16" s="4" t="s">
        <v>13</v>
      </c>
      <c r="B16" s="5">
        <f>SUM(B10:B15)</f>
        <v>316.7233333333333</v>
      </c>
      <c r="C16" s="5">
        <f t="shared" ref="C16:F16" si="0">SUM(C10:C15)</f>
        <v>340.91312474366759</v>
      </c>
      <c r="D16" s="5">
        <f t="shared" si="0"/>
        <v>329.43910719367784</v>
      </c>
      <c r="E16" s="5">
        <f t="shared" si="0"/>
        <v>310.17833215082237</v>
      </c>
      <c r="F16" s="5">
        <f t="shared" si="0"/>
        <v>330.00659994465093</v>
      </c>
    </row>
    <row r="17" spans="1:6" ht="17.25" customHeight="1" x14ac:dyDescent="0.4">
      <c r="A17" s="4"/>
      <c r="B17" s="5"/>
      <c r="C17" s="5"/>
      <c r="D17" s="5"/>
      <c r="E17" s="5"/>
      <c r="F17" s="5"/>
    </row>
    <row r="18" spans="1:6" ht="17.25" customHeight="1" x14ac:dyDescent="0.4">
      <c r="A18" s="7" t="s">
        <v>14</v>
      </c>
      <c r="B18" s="8">
        <v>-95</v>
      </c>
      <c r="C18" s="8">
        <v>-106.53732359999999</v>
      </c>
      <c r="D18" s="8">
        <v>-109.041876766332</v>
      </c>
      <c r="E18" s="8">
        <v>-80.346760106515461</v>
      </c>
      <c r="F18" s="8">
        <v>-77.002366910608771</v>
      </c>
    </row>
    <row r="19" spans="1:6" ht="17.25" customHeight="1" x14ac:dyDescent="0.4">
      <c r="A19" s="4" t="s">
        <v>15</v>
      </c>
      <c r="B19" s="5">
        <f>SUM(B16:B18)</f>
        <v>221.7233333333333</v>
      </c>
      <c r="C19" s="5">
        <f t="shared" ref="C19:F19" si="1">SUM(C16:C18)</f>
        <v>234.37580114366762</v>
      </c>
      <c r="D19" s="5">
        <f t="shared" si="1"/>
        <v>220.39723042734585</v>
      </c>
      <c r="E19" s="5">
        <f t="shared" si="1"/>
        <v>229.83157204430691</v>
      </c>
      <c r="F19" s="5">
        <f t="shared" si="1"/>
        <v>253.00423303404216</v>
      </c>
    </row>
    <row r="20" spans="1:6" ht="17.25" customHeight="1" x14ac:dyDescent="0.4">
      <c r="A20" s="4"/>
      <c r="B20" s="5"/>
      <c r="C20" s="5"/>
      <c r="D20" s="5"/>
      <c r="E20" s="5"/>
      <c r="F20" s="5"/>
    </row>
    <row r="21" spans="1:6" ht="17.25" customHeight="1" x14ac:dyDescent="0.4">
      <c r="A21" s="7" t="s">
        <v>16</v>
      </c>
      <c r="B21" s="8">
        <v>-65.408383333333319</v>
      </c>
      <c r="C21" s="8">
        <v>-69.140861337381949</v>
      </c>
      <c r="D21" s="8">
        <v>-65.017182976067019</v>
      </c>
      <c r="E21" s="8">
        <v>-67.80031375307054</v>
      </c>
      <c r="F21" s="8">
        <v>-74.636248745042437</v>
      </c>
    </row>
    <row r="22" spans="1:6" ht="17.25" customHeight="1" thickBot="1" x14ac:dyDescent="0.45">
      <c r="A22" s="11" t="s">
        <v>17</v>
      </c>
      <c r="B22" s="12">
        <f>SUM(B19:B21)</f>
        <v>156.31494999999998</v>
      </c>
      <c r="C22" s="12">
        <f>SUM(C19:C21)</f>
        <v>165.23493980628567</v>
      </c>
      <c r="D22" s="12">
        <f>SUM(D19:D21)</f>
        <v>155.38004745127881</v>
      </c>
      <c r="E22" s="12">
        <f>SUM(E19:E21)</f>
        <v>162.03125829123638</v>
      </c>
      <c r="F22" s="12">
        <f>SUM(F19:F21)</f>
        <v>178.36798428899971</v>
      </c>
    </row>
    <row r="23" spans="1:6" ht="17.25" customHeight="1" thickTop="1" x14ac:dyDescent="0.4"/>
    <row r="25" spans="1:6" ht="17.25" customHeight="1" x14ac:dyDescent="0.4">
      <c r="A25" s="55" t="s">
        <v>18</v>
      </c>
      <c r="B25" s="55"/>
      <c r="C25" s="55"/>
      <c r="D25" s="55"/>
      <c r="E25" s="55"/>
      <c r="F25" s="55"/>
    </row>
    <row r="26" spans="1:6" ht="17.25" customHeight="1" x14ac:dyDescent="0.4">
      <c r="A26" s="55"/>
      <c r="B26" s="55"/>
      <c r="C26" s="55"/>
      <c r="D26" s="55"/>
      <c r="E26" s="55"/>
      <c r="F26" s="55"/>
    </row>
    <row r="27" spans="1:6" ht="17.25" customHeight="1" x14ac:dyDescent="0.4">
      <c r="A27" s="55"/>
      <c r="B27" s="55"/>
      <c r="C27" s="55"/>
      <c r="D27" s="55"/>
      <c r="E27" s="55"/>
      <c r="F27" s="55"/>
    </row>
    <row r="28" spans="1:6" ht="17.25" customHeight="1" x14ac:dyDescent="0.4">
      <c r="A28" s="55"/>
      <c r="B28" s="55"/>
      <c r="C28" s="55"/>
      <c r="D28" s="55"/>
      <c r="E28" s="55"/>
      <c r="F28" s="55"/>
    </row>
    <row r="29" spans="1:6" ht="17.25" customHeight="1" x14ac:dyDescent="0.4">
      <c r="A29" s="55"/>
      <c r="B29" s="55"/>
      <c r="C29" s="55"/>
      <c r="D29" s="55"/>
      <c r="E29" s="55"/>
      <c r="F29" s="55"/>
    </row>
    <row r="30" spans="1:6" ht="17.25" customHeight="1" x14ac:dyDescent="0.4">
      <c r="A30" s="55"/>
      <c r="B30" s="55"/>
      <c r="C30" s="55"/>
      <c r="D30" s="55"/>
      <c r="E30" s="55"/>
      <c r="F30" s="55"/>
    </row>
  </sheetData>
  <mergeCells count="1">
    <mergeCell ref="A25:F30"/>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6"/>
  <dimension ref="A2:N47"/>
  <sheetViews>
    <sheetView showGridLines="0" zoomScale="85" zoomScaleNormal="85" workbookViewId="0">
      <selection activeCell="A2" sqref="A2"/>
    </sheetView>
  </sheetViews>
  <sheetFormatPr defaultRowHeight="17.25" customHeight="1" x14ac:dyDescent="0.4"/>
  <cols>
    <col min="1" max="1" width="30.53515625" customWidth="1"/>
    <col min="2" max="2" width="8.53515625" customWidth="1"/>
  </cols>
  <sheetData>
    <row r="2" spans="1:14" ht="17.25" customHeight="1" x14ac:dyDescent="0.5">
      <c r="A2" s="1" t="s">
        <v>19</v>
      </c>
      <c r="B2" s="1"/>
    </row>
    <row r="3" spans="1:14" ht="17.25" customHeight="1" x14ac:dyDescent="0.4">
      <c r="A3" t="s">
        <v>20</v>
      </c>
    </row>
    <row r="4" spans="1:14" ht="17.25" customHeight="1" x14ac:dyDescent="0.4">
      <c r="B4" s="19" t="s">
        <v>100</v>
      </c>
    </row>
    <row r="5" spans="1:14" ht="17.25" customHeight="1" thickBot="1" x14ac:dyDescent="0.45">
      <c r="A5" s="2" t="s">
        <v>2</v>
      </c>
      <c r="B5" s="2" t="s">
        <v>21</v>
      </c>
      <c r="C5" s="13">
        <f>'A1'!B5</f>
        <v>2014</v>
      </c>
      <c r="D5" s="13">
        <f>C5+1</f>
        <v>2015</v>
      </c>
      <c r="E5" s="13">
        <f t="shared" ref="E5:G5" si="0">D5+1</f>
        <v>2016</v>
      </c>
      <c r="F5" s="13">
        <f t="shared" si="0"/>
        <v>2017</v>
      </c>
      <c r="G5" s="13">
        <f t="shared" si="0"/>
        <v>2018</v>
      </c>
    </row>
    <row r="6" spans="1:14" ht="17.25" customHeight="1" x14ac:dyDescent="0.4">
      <c r="A6" t="s">
        <v>22</v>
      </c>
      <c r="B6" t="s">
        <v>23</v>
      </c>
      <c r="C6" s="14">
        <v>1827</v>
      </c>
      <c r="D6" s="14">
        <v>1736.913043478261</v>
      </c>
      <c r="E6" s="14">
        <v>1654.6597353497164</v>
      </c>
      <c r="F6" s="14">
        <v>1579.5588887975673</v>
      </c>
      <c r="G6" s="14">
        <v>1510.988550641257</v>
      </c>
    </row>
    <row r="7" spans="1:14" ht="17.25" customHeight="1" x14ac:dyDescent="0.4">
      <c r="A7" s="15" t="s">
        <v>24</v>
      </c>
      <c r="B7" s="15"/>
      <c r="C7" s="16">
        <v>791</v>
      </c>
      <c r="D7" s="16">
        <v>791</v>
      </c>
      <c r="E7" s="16">
        <v>791</v>
      </c>
      <c r="F7" s="16">
        <v>791</v>
      </c>
      <c r="G7" s="16">
        <v>791</v>
      </c>
    </row>
    <row r="8" spans="1:14" ht="17.25" customHeight="1" x14ac:dyDescent="0.4">
      <c r="A8" t="s">
        <v>25</v>
      </c>
      <c r="B8" t="s">
        <v>26</v>
      </c>
      <c r="C8" s="14">
        <v>1537</v>
      </c>
      <c r="D8" s="14">
        <v>1662</v>
      </c>
      <c r="E8" s="14">
        <v>1697</v>
      </c>
      <c r="F8" s="14">
        <v>1753</v>
      </c>
      <c r="G8" s="14">
        <v>1992</v>
      </c>
    </row>
    <row r="9" spans="1:14" ht="17.25" customHeight="1" x14ac:dyDescent="0.4">
      <c r="A9" s="17" t="s">
        <v>27</v>
      </c>
      <c r="B9" s="17"/>
      <c r="C9" s="18">
        <v>99</v>
      </c>
      <c r="D9" s="18">
        <v>106</v>
      </c>
      <c r="E9" s="18">
        <v>149</v>
      </c>
      <c r="F9" s="18">
        <v>159</v>
      </c>
      <c r="G9" s="18">
        <v>190</v>
      </c>
    </row>
    <row r="10" spans="1:14" ht="17.25" customHeight="1" x14ac:dyDescent="0.4">
      <c r="A10" t="s">
        <v>28</v>
      </c>
      <c r="C10" s="14">
        <f>C6+SUM(C8:C9)</f>
        <v>3463</v>
      </c>
      <c r="D10" s="14">
        <f>D6+SUM(D8:D9)</f>
        <v>3504.913043478261</v>
      </c>
      <c r="E10" s="14">
        <f>E6+SUM(E8:E9)</f>
        <v>3500.6597353497164</v>
      </c>
      <c r="F10" s="14">
        <f>F6+SUM(F8:F9)</f>
        <v>3491.5588887975673</v>
      </c>
      <c r="G10" s="14">
        <f>G6+SUM(G8:G9)</f>
        <v>3692.988550641257</v>
      </c>
    </row>
    <row r="11" spans="1:14" ht="17.25" customHeight="1" x14ac:dyDescent="0.4">
      <c r="C11" s="14"/>
      <c r="D11" s="14"/>
      <c r="E11" s="14"/>
      <c r="F11" s="14"/>
      <c r="G11" s="14"/>
    </row>
    <row r="12" spans="1:14" ht="17.25" customHeight="1" x14ac:dyDescent="0.4">
      <c r="A12" s="19" t="s">
        <v>29</v>
      </c>
      <c r="B12" s="19"/>
      <c r="C12" s="14"/>
      <c r="D12" s="14"/>
      <c r="E12" s="14"/>
      <c r="F12" s="14"/>
      <c r="G12" s="14"/>
    </row>
    <row r="13" spans="1:14" ht="17.25" customHeight="1" x14ac:dyDescent="0.4">
      <c r="A13" t="s">
        <v>101</v>
      </c>
      <c r="B13" t="s">
        <v>30</v>
      </c>
      <c r="C13" s="14">
        <v>311</v>
      </c>
      <c r="D13" s="14">
        <v>306</v>
      </c>
      <c r="E13" s="14">
        <v>367</v>
      </c>
      <c r="F13" s="14">
        <v>524</v>
      </c>
      <c r="G13" s="14">
        <v>637</v>
      </c>
    </row>
    <row r="14" spans="1:14" ht="17.25" customHeight="1" x14ac:dyDescent="0.4">
      <c r="A14" t="s">
        <v>31</v>
      </c>
      <c r="C14" s="14">
        <v>362</v>
      </c>
      <c r="D14" s="14">
        <v>372</v>
      </c>
      <c r="E14" s="14">
        <v>338</v>
      </c>
      <c r="F14" s="14">
        <v>371</v>
      </c>
      <c r="G14" s="14">
        <v>444</v>
      </c>
      <c r="M14" s="14"/>
      <c r="N14" s="14"/>
    </row>
    <row r="15" spans="1:14" ht="17.25" customHeight="1" x14ac:dyDescent="0.4">
      <c r="A15" t="s">
        <v>32</v>
      </c>
      <c r="C15" s="14">
        <v>167</v>
      </c>
      <c r="D15" s="14">
        <v>142</v>
      </c>
      <c r="E15" s="14">
        <v>379</v>
      </c>
      <c r="F15" s="14">
        <v>203</v>
      </c>
      <c r="G15" s="14">
        <v>194</v>
      </c>
      <c r="M15" s="14"/>
      <c r="N15" s="14"/>
    </row>
    <row r="16" spans="1:14" ht="17.25" customHeight="1" x14ac:dyDescent="0.4">
      <c r="A16" t="s">
        <v>33</v>
      </c>
      <c r="C16" s="14">
        <v>251</v>
      </c>
      <c r="D16" s="14">
        <v>261</v>
      </c>
      <c r="E16" s="14">
        <v>273</v>
      </c>
      <c r="F16" s="14">
        <v>296</v>
      </c>
      <c r="G16" s="14">
        <v>323</v>
      </c>
    </row>
    <row r="17" spans="1:7" ht="17.25" customHeight="1" thickBot="1" x14ac:dyDescent="0.45">
      <c r="A17" s="20" t="s">
        <v>34</v>
      </c>
      <c r="B17" s="20"/>
      <c r="C17" s="21">
        <f>SUM(C10:C16)</f>
        <v>4554</v>
      </c>
      <c r="D17" s="21">
        <f>SUM(D10:D16)</f>
        <v>4585.913043478261</v>
      </c>
      <c r="E17" s="21">
        <f>SUM(E10:E16)</f>
        <v>4857.6597353497164</v>
      </c>
      <c r="F17" s="21">
        <f>SUM(F10:F16)</f>
        <v>4885.5588887975673</v>
      </c>
      <c r="G17" s="21">
        <f>SUM(G10:G16)</f>
        <v>5290.9885506412575</v>
      </c>
    </row>
    <row r="18" spans="1:7" ht="17.25" customHeight="1" thickTop="1" x14ac:dyDescent="0.4">
      <c r="C18" s="14"/>
      <c r="D18" s="14"/>
      <c r="E18" s="14"/>
      <c r="F18" s="14"/>
      <c r="G18" s="14"/>
    </row>
    <row r="19" spans="1:7" ht="17.25" customHeight="1" x14ac:dyDescent="0.4">
      <c r="C19" s="22"/>
      <c r="D19" s="22"/>
      <c r="E19" s="22"/>
      <c r="F19" s="22"/>
      <c r="G19" s="22"/>
    </row>
    <row r="20" spans="1:7" ht="17.25" customHeight="1" x14ac:dyDescent="0.4">
      <c r="A20" s="19" t="s">
        <v>35</v>
      </c>
      <c r="B20" s="19"/>
      <c r="C20" s="14"/>
      <c r="D20" s="14"/>
      <c r="E20" s="14"/>
      <c r="F20" s="14"/>
      <c r="G20" s="14"/>
    </row>
    <row r="21" spans="1:7" ht="17.25" customHeight="1" x14ac:dyDescent="0.4">
      <c r="A21" s="15" t="s">
        <v>36</v>
      </c>
      <c r="B21" s="15"/>
      <c r="C21" s="14"/>
      <c r="D21" s="14"/>
      <c r="E21" s="14"/>
      <c r="F21" s="14"/>
      <c r="G21" s="14"/>
    </row>
    <row r="22" spans="1:7" ht="17.25" customHeight="1" x14ac:dyDescent="0.4">
      <c r="C22" s="14"/>
      <c r="D22" s="14"/>
      <c r="E22" s="14"/>
      <c r="F22" s="14"/>
      <c r="G22" s="14"/>
    </row>
    <row r="23" spans="1:7" ht="17.25" customHeight="1" thickBot="1" x14ac:dyDescent="0.45">
      <c r="A23" s="2" t="str">
        <f t="shared" ref="A23:G23" si="1">A5</f>
        <v>EUR millions</v>
      </c>
      <c r="B23" s="2" t="s">
        <v>21</v>
      </c>
      <c r="C23" s="13">
        <f t="shared" si="1"/>
        <v>2014</v>
      </c>
      <c r="D23" s="13">
        <f t="shared" si="1"/>
        <v>2015</v>
      </c>
      <c r="E23" s="13">
        <f t="shared" si="1"/>
        <v>2016</v>
      </c>
      <c r="F23" s="13">
        <f t="shared" si="1"/>
        <v>2017</v>
      </c>
      <c r="G23" s="13">
        <f t="shared" si="1"/>
        <v>2018</v>
      </c>
    </row>
    <row r="24" spans="1:7" ht="17.25" customHeight="1" x14ac:dyDescent="0.4">
      <c r="A24" t="s">
        <v>37</v>
      </c>
      <c r="C24" s="14">
        <v>620</v>
      </c>
      <c r="D24" s="14">
        <v>620</v>
      </c>
      <c r="E24" s="14">
        <v>620</v>
      </c>
      <c r="F24" s="14">
        <v>620</v>
      </c>
      <c r="G24" s="14">
        <v>620</v>
      </c>
    </row>
    <row r="25" spans="1:7" ht="17.25" customHeight="1" x14ac:dyDescent="0.4">
      <c r="A25" t="s">
        <v>38</v>
      </c>
      <c r="B25" t="s">
        <v>39</v>
      </c>
      <c r="C25" s="14">
        <v>1563.31495</v>
      </c>
      <c r="D25" s="14">
        <v>1628.5498898062856</v>
      </c>
      <c r="E25" s="14">
        <v>1683.9299372575645</v>
      </c>
      <c r="F25" s="14">
        <v>1745.9611955488008</v>
      </c>
      <c r="G25" s="14">
        <v>1824.3291798378004</v>
      </c>
    </row>
    <row r="26" spans="1:7" ht="17.25" customHeight="1" x14ac:dyDescent="0.4">
      <c r="A26" s="17" t="s">
        <v>40</v>
      </c>
      <c r="B26" s="17"/>
      <c r="C26" s="18">
        <v>131</v>
      </c>
      <c r="D26" s="18">
        <v>139</v>
      </c>
      <c r="E26" s="18">
        <v>120</v>
      </c>
      <c r="F26" s="18">
        <v>126</v>
      </c>
      <c r="G26" s="18">
        <v>157</v>
      </c>
    </row>
    <row r="27" spans="1:7" ht="17.25" customHeight="1" x14ac:dyDescent="0.4">
      <c r="A27" t="s">
        <v>41</v>
      </c>
      <c r="C27" s="14">
        <f>SUM(C24:C26)</f>
        <v>2314.31495</v>
      </c>
      <c r="D27" s="14">
        <f>SUM(D24:D26)</f>
        <v>2387.5498898062856</v>
      </c>
      <c r="E27" s="14">
        <f>SUM(E24:E26)</f>
        <v>2423.9299372575642</v>
      </c>
      <c r="F27" s="14">
        <f>SUM(F24:F26)</f>
        <v>2491.9611955488008</v>
      </c>
      <c r="G27" s="14">
        <f>SUM(G24:G26)</f>
        <v>2601.3291798378004</v>
      </c>
    </row>
    <row r="28" spans="1:7" ht="17.25" customHeight="1" x14ac:dyDescent="0.4">
      <c r="C28" s="14"/>
      <c r="D28" s="14"/>
      <c r="E28" s="14"/>
      <c r="F28" s="14"/>
      <c r="G28" s="14"/>
    </row>
    <row r="29" spans="1:7" ht="17.25" customHeight="1" x14ac:dyDescent="0.4">
      <c r="A29" s="19" t="s">
        <v>42</v>
      </c>
      <c r="B29" s="19"/>
      <c r="C29" s="14"/>
      <c r="D29" s="14"/>
      <c r="E29" s="14"/>
      <c r="F29" s="14"/>
      <c r="G29" s="14"/>
    </row>
    <row r="30" spans="1:7" ht="17.25" customHeight="1" x14ac:dyDescent="0.4">
      <c r="A30" s="23" t="s">
        <v>43</v>
      </c>
      <c r="B30" s="23"/>
      <c r="C30" s="24">
        <v>620</v>
      </c>
      <c r="D30" s="24">
        <v>570</v>
      </c>
      <c r="E30" s="24">
        <v>920</v>
      </c>
      <c r="F30" s="24">
        <v>870</v>
      </c>
      <c r="G30" s="24">
        <v>870</v>
      </c>
    </row>
    <row r="31" spans="1:7" ht="17.25" customHeight="1" x14ac:dyDescent="0.4">
      <c r="A31" s="17" t="s">
        <v>44</v>
      </c>
      <c r="B31" s="17"/>
      <c r="C31" s="18">
        <v>218</v>
      </c>
      <c r="D31" s="18">
        <v>222</v>
      </c>
      <c r="E31" s="18">
        <v>216</v>
      </c>
      <c r="F31" s="18">
        <v>270</v>
      </c>
      <c r="G31" s="18">
        <v>265</v>
      </c>
    </row>
    <row r="32" spans="1:7" ht="17.25" customHeight="1" x14ac:dyDescent="0.4">
      <c r="A32" t="s">
        <v>45</v>
      </c>
      <c r="C32" s="14">
        <f>SUM(C30:C31)</f>
        <v>838</v>
      </c>
      <c r="D32" s="14">
        <f t="shared" ref="D32:G32" si="2">SUM(D30:D31)</f>
        <v>792</v>
      </c>
      <c r="E32" s="14">
        <f t="shared" si="2"/>
        <v>1136</v>
      </c>
      <c r="F32" s="14">
        <f t="shared" si="2"/>
        <v>1140</v>
      </c>
      <c r="G32" s="14">
        <f t="shared" si="2"/>
        <v>1135</v>
      </c>
    </row>
    <row r="33" spans="1:7" ht="17.25" customHeight="1" x14ac:dyDescent="0.4">
      <c r="C33" s="14"/>
      <c r="D33" s="14"/>
      <c r="E33" s="14"/>
      <c r="F33" s="14"/>
      <c r="G33" s="14"/>
    </row>
    <row r="34" spans="1:7" ht="17.25" customHeight="1" x14ac:dyDescent="0.4">
      <c r="A34" s="19" t="s">
        <v>46</v>
      </c>
      <c r="B34" s="19"/>
      <c r="C34" s="14"/>
      <c r="D34" s="14"/>
      <c r="E34" s="14"/>
      <c r="F34" s="14"/>
      <c r="G34" s="14"/>
    </row>
    <row r="35" spans="1:7" ht="17.25" customHeight="1" x14ac:dyDescent="0.4">
      <c r="A35" t="s">
        <v>47</v>
      </c>
      <c r="C35" s="14">
        <v>859.68505000000005</v>
      </c>
      <c r="D35" s="14">
        <v>904.3631536719754</v>
      </c>
      <c r="E35" s="14">
        <v>719.72979809215212</v>
      </c>
      <c r="F35" s="14">
        <v>681.59769324876652</v>
      </c>
      <c r="G35" s="14">
        <v>958.65937080345702</v>
      </c>
    </row>
    <row r="36" spans="1:7" ht="17.25" customHeight="1" x14ac:dyDescent="0.4">
      <c r="A36" t="s">
        <v>48</v>
      </c>
      <c r="C36" s="14">
        <v>161</v>
      </c>
      <c r="D36" s="14">
        <v>203</v>
      </c>
      <c r="E36" s="14">
        <v>189</v>
      </c>
      <c r="F36" s="14">
        <v>214</v>
      </c>
      <c r="G36" s="14">
        <v>227</v>
      </c>
    </row>
    <row r="37" spans="1:7" ht="17.25" customHeight="1" x14ac:dyDescent="0.4">
      <c r="A37" t="s">
        <v>49</v>
      </c>
      <c r="C37" s="14">
        <v>78</v>
      </c>
      <c r="D37" s="14">
        <v>73</v>
      </c>
      <c r="E37" s="14">
        <v>80</v>
      </c>
      <c r="F37" s="14">
        <v>128</v>
      </c>
      <c r="G37" s="14">
        <v>145</v>
      </c>
    </row>
    <row r="38" spans="1:7" ht="17.25" customHeight="1" x14ac:dyDescent="0.4">
      <c r="A38" t="s">
        <v>50</v>
      </c>
      <c r="C38" s="14">
        <v>5</v>
      </c>
      <c r="D38" s="14">
        <v>8</v>
      </c>
      <c r="E38" s="14">
        <v>5</v>
      </c>
      <c r="F38" s="14">
        <v>4</v>
      </c>
      <c r="G38" s="14">
        <v>5</v>
      </c>
    </row>
    <row r="39" spans="1:7" ht="17.25" customHeight="1" x14ac:dyDescent="0.4">
      <c r="A39" s="17" t="s">
        <v>51</v>
      </c>
      <c r="B39" s="17"/>
      <c r="C39" s="18">
        <v>298</v>
      </c>
      <c r="D39" s="18">
        <v>218</v>
      </c>
      <c r="E39" s="18">
        <v>304</v>
      </c>
      <c r="F39" s="18">
        <v>226</v>
      </c>
      <c r="G39" s="18">
        <v>219</v>
      </c>
    </row>
    <row r="40" spans="1:7" ht="17.25" customHeight="1" x14ac:dyDescent="0.4">
      <c r="A40" t="s">
        <v>52</v>
      </c>
      <c r="C40" s="14">
        <f>SUM(C35:C39)</f>
        <v>1401.68505</v>
      </c>
      <c r="D40" s="14">
        <f>SUM(D35:D39)</f>
        <v>1406.3631536719754</v>
      </c>
      <c r="E40" s="14">
        <f>SUM(E35:E39)</f>
        <v>1297.7297980921521</v>
      </c>
      <c r="F40" s="14">
        <f>SUM(F35:F39)</f>
        <v>1253.5976932487665</v>
      </c>
      <c r="G40" s="14">
        <f>SUM(G35:G39)</f>
        <v>1554.659370803457</v>
      </c>
    </row>
    <row r="41" spans="1:7" ht="17.25" customHeight="1" x14ac:dyDescent="0.4">
      <c r="C41" s="14"/>
      <c r="D41" s="14"/>
      <c r="E41" s="14"/>
      <c r="F41" s="14"/>
      <c r="G41" s="14"/>
    </row>
    <row r="42" spans="1:7" ht="17.25" customHeight="1" thickBot="1" x14ac:dyDescent="0.45">
      <c r="A42" s="20" t="s">
        <v>53</v>
      </c>
      <c r="B42" s="20"/>
      <c r="C42" s="21">
        <f>C27+C32+C40</f>
        <v>4554</v>
      </c>
      <c r="D42" s="21">
        <f>D27+D32+D40</f>
        <v>4585.913043478261</v>
      </c>
      <c r="E42" s="21">
        <f>E27+E32+E40</f>
        <v>4857.6597353497164</v>
      </c>
      <c r="F42" s="21">
        <f>F27+F32+F40</f>
        <v>4885.5588887975673</v>
      </c>
      <c r="G42" s="21">
        <f>G27+G32+G40</f>
        <v>5290.9885506412575</v>
      </c>
    </row>
    <row r="43" spans="1:7" ht="17.25" customHeight="1" thickTop="1" x14ac:dyDescent="0.4"/>
    <row r="47" spans="1:7" ht="17.25" customHeight="1" x14ac:dyDescent="0.4">
      <c r="D47" s="14"/>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4"/>
  <dimension ref="A2:F10"/>
  <sheetViews>
    <sheetView showGridLines="0" zoomScale="85" zoomScaleNormal="85" workbookViewId="0">
      <selection activeCell="B5" sqref="B5"/>
    </sheetView>
  </sheetViews>
  <sheetFormatPr defaultRowHeight="18" customHeight="1" x14ac:dyDescent="0.4"/>
  <cols>
    <col min="1" max="1" width="36.3828125" customWidth="1"/>
  </cols>
  <sheetData>
    <row r="2" spans="1:6" ht="18" customHeight="1" x14ac:dyDescent="0.5">
      <c r="A2" s="1" t="s">
        <v>39</v>
      </c>
    </row>
    <row r="3" spans="1:6" ht="18" customHeight="1" x14ac:dyDescent="0.4">
      <c r="A3" t="s">
        <v>54</v>
      </c>
    </row>
    <row r="5" spans="1:6" ht="18" customHeight="1" thickBot="1" x14ac:dyDescent="0.45">
      <c r="A5" s="2" t="s">
        <v>2</v>
      </c>
      <c r="B5" s="13">
        <f>'A1'!B5</f>
        <v>2014</v>
      </c>
      <c r="C5" s="13">
        <f>'A1'!C5</f>
        <v>2015</v>
      </c>
      <c r="D5" s="13">
        <f>'A1'!D5</f>
        <v>2016</v>
      </c>
      <c r="E5" s="13">
        <f>'A1'!E5</f>
        <v>2017</v>
      </c>
      <c r="F5" s="13">
        <f>'A1'!F5</f>
        <v>2018</v>
      </c>
    </row>
    <row r="6" spans="1:6" ht="18" customHeight="1" x14ac:dyDescent="0.4">
      <c r="A6" t="s">
        <v>55</v>
      </c>
      <c r="B6" s="48">
        <v>1507</v>
      </c>
      <c r="C6" s="48">
        <v>1563.31495</v>
      </c>
      <c r="D6" s="48">
        <v>1628.5498898062856</v>
      </c>
      <c r="E6" s="48">
        <v>1683.9299372575645</v>
      </c>
      <c r="F6" s="48">
        <v>1745.9611955488008</v>
      </c>
    </row>
    <row r="7" spans="1:6" ht="18" customHeight="1" x14ac:dyDescent="0.4">
      <c r="A7" t="s">
        <v>17</v>
      </c>
      <c r="B7" s="48">
        <v>156.31494999999998</v>
      </c>
      <c r="C7" s="48">
        <v>165.23493980628567</v>
      </c>
      <c r="D7" s="48">
        <v>155.38004745127881</v>
      </c>
      <c r="E7" s="48">
        <v>162.03125829123638</v>
      </c>
      <c r="F7" s="48">
        <v>178.36798428899971</v>
      </c>
    </row>
    <row r="8" spans="1:6" ht="18" customHeight="1" x14ac:dyDescent="0.4">
      <c r="A8" t="s">
        <v>56</v>
      </c>
      <c r="B8" s="48">
        <v>-100</v>
      </c>
      <c r="C8" s="48">
        <v>-100</v>
      </c>
      <c r="D8" s="48">
        <v>-100</v>
      </c>
      <c r="E8" s="48">
        <v>-100</v>
      </c>
      <c r="F8" s="48">
        <v>-100</v>
      </c>
    </row>
    <row r="9" spans="1:6" ht="18" customHeight="1" thickBot="1" x14ac:dyDescent="0.45">
      <c r="A9" s="25" t="s">
        <v>57</v>
      </c>
      <c r="B9" s="49">
        <f>SUM(B6:B8)</f>
        <v>1563.31495</v>
      </c>
      <c r="C9" s="49">
        <f>SUM(C6:C8)</f>
        <v>1628.5498898062856</v>
      </c>
      <c r="D9" s="49">
        <f>SUM(D6:D8)</f>
        <v>1683.9299372575645</v>
      </c>
      <c r="E9" s="49">
        <f>SUM(E6:E8)</f>
        <v>1745.9611955488008</v>
      </c>
      <c r="F9" s="49">
        <f>SUM(F6:F8)</f>
        <v>1824.3291798378004</v>
      </c>
    </row>
    <row r="10" spans="1:6" ht="18" customHeight="1" thickTop="1" x14ac:dyDescent="0.4"/>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6"/>
  <dimension ref="A2:F22"/>
  <sheetViews>
    <sheetView showGridLines="0" zoomScale="85" zoomScaleNormal="85" workbookViewId="0">
      <selection activeCell="A2" sqref="A2"/>
    </sheetView>
  </sheetViews>
  <sheetFormatPr defaultColWidth="9.3828125" defaultRowHeight="18" customHeight="1" x14ac:dyDescent="0.4"/>
  <cols>
    <col min="1" max="1" width="36.3828125" customWidth="1"/>
    <col min="2" max="6" width="9" customWidth="1"/>
  </cols>
  <sheetData>
    <row r="2" spans="1:6" ht="18" customHeight="1" x14ac:dyDescent="0.5">
      <c r="A2" s="1" t="s">
        <v>23</v>
      </c>
    </row>
    <row r="3" spans="1:6" ht="18" customHeight="1" x14ac:dyDescent="0.4">
      <c r="A3" t="s">
        <v>58</v>
      </c>
    </row>
    <row r="5" spans="1:6" ht="48" customHeight="1" x14ac:dyDescent="0.4">
      <c r="A5" s="56" t="s">
        <v>59</v>
      </c>
      <c r="B5" s="56"/>
      <c r="C5" s="56"/>
      <c r="D5" s="56"/>
      <c r="E5" s="56"/>
      <c r="F5" s="56"/>
    </row>
    <row r="7" spans="1:6" ht="18" customHeight="1" thickBot="1" x14ac:dyDescent="0.45">
      <c r="A7" s="2" t="s">
        <v>2</v>
      </c>
      <c r="B7" s="13">
        <f>'A2'!C5</f>
        <v>2014</v>
      </c>
      <c r="C7" s="13">
        <f>'A2'!D5</f>
        <v>2015</v>
      </c>
      <c r="D7" s="13">
        <f>'A2'!E5</f>
        <v>2016</v>
      </c>
      <c r="E7" s="13">
        <f>'A2'!F5</f>
        <v>2017</v>
      </c>
      <c r="F7" s="13">
        <f>'A2'!G5</f>
        <v>2018</v>
      </c>
    </row>
    <row r="8" spans="1:6" ht="18" customHeight="1" x14ac:dyDescent="0.4">
      <c r="A8" t="s">
        <v>60</v>
      </c>
      <c r="B8" s="14">
        <f>B11-SUM(B9:B10)</f>
        <v>1925.6666666666667</v>
      </c>
      <c r="C8" s="14">
        <f>C11-SUM(C9:C10)</f>
        <v>1827</v>
      </c>
      <c r="D8" s="14">
        <f>D11-SUM(D9:D10)</f>
        <v>1736.9130434782608</v>
      </c>
      <c r="E8" s="14">
        <f>E11-SUM(E9:E10)</f>
        <v>1654.6597353497166</v>
      </c>
      <c r="F8" s="14">
        <f>F11-SUM(F9:F10)</f>
        <v>1579.5588887975673</v>
      </c>
    </row>
    <row r="9" spans="1:6" ht="18" customHeight="1" x14ac:dyDescent="0.4">
      <c r="A9" t="s">
        <v>61</v>
      </c>
      <c r="B9" s="14">
        <v>0</v>
      </c>
      <c r="C9" s="14">
        <v>0</v>
      </c>
      <c r="D9" s="14">
        <v>0</v>
      </c>
      <c r="E9" s="14">
        <v>0</v>
      </c>
      <c r="F9" s="14">
        <v>0</v>
      </c>
    </row>
    <row r="10" spans="1:6" ht="18" customHeight="1" x14ac:dyDescent="0.4">
      <c r="A10" t="s">
        <v>62</v>
      </c>
      <c r="B10" s="14">
        <f>'A1'!B15</f>
        <v>-98.666666666666671</v>
      </c>
      <c r="C10" s="14">
        <f>'A1'!C15</f>
        <v>-90.086956521739125</v>
      </c>
      <c r="D10" s="14">
        <f>'A1'!D15</f>
        <v>-82.253308128544418</v>
      </c>
      <c r="E10" s="14">
        <f>'A1'!E15</f>
        <v>-75.10084655214925</v>
      </c>
      <c r="F10" s="14">
        <f>'A1'!F15</f>
        <v>-68.570338156310186</v>
      </c>
    </row>
    <row r="11" spans="1:6" ht="18" customHeight="1" thickBot="1" x14ac:dyDescent="0.45">
      <c r="A11" s="25" t="s">
        <v>63</v>
      </c>
      <c r="B11" s="21">
        <f>'A2'!C6</f>
        <v>1827</v>
      </c>
      <c r="C11" s="21">
        <f>'A2'!D6</f>
        <v>1736.913043478261</v>
      </c>
      <c r="D11" s="21">
        <f>'A2'!E6</f>
        <v>1654.6597353497164</v>
      </c>
      <c r="E11" s="21">
        <f>'A2'!F6</f>
        <v>1579.5588887975673</v>
      </c>
      <c r="F11" s="21">
        <f>'A2'!G6</f>
        <v>1510.988550641257</v>
      </c>
    </row>
    <row r="12" spans="1:6" ht="18" customHeight="1" thickTop="1" x14ac:dyDescent="0.4">
      <c r="C12" s="14"/>
      <c r="D12" s="14"/>
      <c r="E12" s="14"/>
      <c r="F12" s="14"/>
    </row>
    <row r="13" spans="1:6" ht="119.25" customHeight="1" x14ac:dyDescent="0.4">
      <c r="A13" s="57" t="s">
        <v>64</v>
      </c>
      <c r="B13" s="57"/>
      <c r="C13" s="57"/>
      <c r="D13" s="57"/>
      <c r="E13" s="57"/>
      <c r="F13" s="57"/>
    </row>
    <row r="14" spans="1:6" ht="18.45" x14ac:dyDescent="0.5">
      <c r="A14" s="1"/>
      <c r="B14" s="46"/>
      <c r="C14" s="46"/>
      <c r="D14" s="46"/>
      <c r="E14" s="46"/>
      <c r="F14" s="46"/>
    </row>
    <row r="15" spans="1:6" ht="18.45" x14ac:dyDescent="0.5">
      <c r="A15" s="1"/>
      <c r="B15" s="46"/>
      <c r="C15" s="46"/>
      <c r="D15" s="46"/>
      <c r="E15" s="46"/>
      <c r="F15" s="46"/>
    </row>
    <row r="16" spans="1:6" ht="14.6" x14ac:dyDescent="0.4"/>
    <row r="17" ht="14.6" x14ac:dyDescent="0.4"/>
    <row r="18" ht="14.6" x14ac:dyDescent="0.4"/>
    <row r="22" ht="49.5" customHeight="1" x14ac:dyDescent="0.4"/>
  </sheetData>
  <mergeCells count="2">
    <mergeCell ref="A5:F5"/>
    <mergeCell ref="A13:F13"/>
  </mergeCells>
  <pageMargins left="0.7" right="0.7" top="0.75" bottom="0.75" header="0.3" footer="0.3"/>
  <pageSetup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2:F35"/>
  <sheetViews>
    <sheetView showGridLines="0" zoomScale="85" zoomScaleNormal="85" workbookViewId="0">
      <selection activeCell="A2" sqref="A2"/>
    </sheetView>
  </sheetViews>
  <sheetFormatPr defaultColWidth="9.3828125" defaultRowHeight="18" customHeight="1" x14ac:dyDescent="0.4"/>
  <cols>
    <col min="1" max="1" width="38" customWidth="1"/>
    <col min="2" max="7" width="11" customWidth="1"/>
  </cols>
  <sheetData>
    <row r="2" spans="1:6" ht="18" customHeight="1" x14ac:dyDescent="0.5">
      <c r="A2" s="1" t="s">
        <v>26</v>
      </c>
    </row>
    <row r="3" spans="1:6" ht="18" customHeight="1" x14ac:dyDescent="0.4">
      <c r="A3" t="s">
        <v>71</v>
      </c>
    </row>
    <row r="6" spans="1:6" ht="18" customHeight="1" thickBot="1" x14ac:dyDescent="0.45">
      <c r="A6" s="2" t="s">
        <v>2</v>
      </c>
      <c r="B6" s="13">
        <f>'A1'!B5</f>
        <v>2014</v>
      </c>
      <c r="C6" s="13">
        <f>B6+1</f>
        <v>2015</v>
      </c>
      <c r="D6" s="13">
        <f>C6+1</f>
        <v>2016</v>
      </c>
      <c r="E6" s="13">
        <f>D6+1</f>
        <v>2017</v>
      </c>
      <c r="F6" s="13">
        <f>E6+1</f>
        <v>2018</v>
      </c>
    </row>
    <row r="7" spans="1:6" ht="18" customHeight="1" x14ac:dyDescent="0.4">
      <c r="A7" t="s">
        <v>72</v>
      </c>
      <c r="B7" s="14">
        <f>C7*0.95</f>
        <v>1460.1499999999999</v>
      </c>
      <c r="C7" s="14">
        <f>B10</f>
        <v>1537</v>
      </c>
      <c r="D7" s="14">
        <f t="shared" ref="D7:F7" si="0">C10</f>
        <v>1662</v>
      </c>
      <c r="E7" s="14">
        <f t="shared" si="0"/>
        <v>1697</v>
      </c>
      <c r="F7" s="14">
        <f t="shared" si="0"/>
        <v>1753</v>
      </c>
    </row>
    <row r="8" spans="1:6" ht="18" customHeight="1" x14ac:dyDescent="0.4">
      <c r="A8" t="s">
        <v>73</v>
      </c>
      <c r="B8" s="14">
        <f>B10-B9-B7</f>
        <v>185.60000000000014</v>
      </c>
      <c r="C8" s="14">
        <f t="shared" ref="C8:F8" si="1">C10-C9-C7</f>
        <v>242.88813886606408</v>
      </c>
      <c r="D8" s="14">
        <f t="shared" si="1"/>
        <v>165.38002185185178</v>
      </c>
      <c r="E8" s="14">
        <f t="shared" si="1"/>
        <v>195.76449113294029</v>
      </c>
      <c r="F8" s="14">
        <f t="shared" si="1"/>
        <v>396.2674087224118</v>
      </c>
    </row>
    <row r="9" spans="1:6" ht="18" customHeight="1" x14ac:dyDescent="0.4">
      <c r="A9" t="s">
        <v>7</v>
      </c>
      <c r="B9" s="14">
        <f>'A1'!B9</f>
        <v>-108.75</v>
      </c>
      <c r="C9" s="14">
        <f>'A1'!C9</f>
        <v>-117.88813886606408</v>
      </c>
      <c r="D9" s="14">
        <f>'A1'!D9</f>
        <v>-130.38002185185184</v>
      </c>
      <c r="E9" s="14">
        <f>'A1'!E9</f>
        <v>-139.76449113294035</v>
      </c>
      <c r="F9" s="14">
        <f>'A1'!F9</f>
        <v>-157.26740872241186</v>
      </c>
    </row>
    <row r="10" spans="1:6" ht="18" customHeight="1" thickBot="1" x14ac:dyDescent="0.45">
      <c r="A10" s="20" t="s">
        <v>74</v>
      </c>
      <c r="B10" s="21">
        <f>'A2'!C8</f>
        <v>1537</v>
      </c>
      <c r="C10" s="21">
        <f>'A2'!D8</f>
        <v>1662</v>
      </c>
      <c r="D10" s="21">
        <f>'A2'!E8</f>
        <v>1697</v>
      </c>
      <c r="E10" s="21">
        <f>'A2'!F8</f>
        <v>1753</v>
      </c>
      <c r="F10" s="21">
        <f>'A2'!G8</f>
        <v>1992</v>
      </c>
    </row>
    <row r="11" spans="1:6" ht="18" customHeight="1" thickTop="1" x14ac:dyDescent="0.4">
      <c r="A11" s="23"/>
      <c r="B11" s="24"/>
      <c r="C11" s="24"/>
      <c r="D11" s="24"/>
      <c r="E11" s="24"/>
      <c r="F11" s="24"/>
    </row>
    <row r="12" spans="1:6" ht="18" customHeight="1" x14ac:dyDescent="0.4">
      <c r="B12" s="14"/>
      <c r="C12" s="14"/>
      <c r="D12" s="14"/>
      <c r="E12" s="14"/>
      <c r="F12" s="14"/>
    </row>
    <row r="13" spans="1:6" ht="18" customHeight="1" x14ac:dyDescent="0.4">
      <c r="A13" s="57" t="s">
        <v>75</v>
      </c>
      <c r="B13" s="57"/>
      <c r="C13" s="57"/>
      <c r="D13" s="57"/>
      <c r="E13" s="57"/>
      <c r="F13" s="57"/>
    </row>
    <row r="14" spans="1:6" ht="18" customHeight="1" x14ac:dyDescent="0.4">
      <c r="A14" s="57"/>
      <c r="B14" s="57"/>
      <c r="C14" s="57"/>
      <c r="D14" s="57"/>
      <c r="E14" s="57"/>
      <c r="F14" s="57"/>
    </row>
    <row r="15" spans="1:6" ht="18" customHeight="1" x14ac:dyDescent="0.4">
      <c r="A15" s="57"/>
      <c r="B15" s="57"/>
      <c r="C15" s="57"/>
      <c r="D15" s="57"/>
      <c r="E15" s="57"/>
      <c r="F15" s="57"/>
    </row>
    <row r="16" spans="1:6" ht="18" customHeight="1" x14ac:dyDescent="0.4">
      <c r="A16" s="57"/>
      <c r="B16" s="57"/>
      <c r="C16" s="57"/>
      <c r="D16" s="57"/>
      <c r="E16" s="57"/>
      <c r="F16" s="57"/>
    </row>
    <row r="17" spans="1:6" ht="18" customHeight="1" x14ac:dyDescent="0.4">
      <c r="A17" s="57"/>
      <c r="B17" s="57"/>
      <c r="C17" s="57"/>
      <c r="D17" s="57"/>
      <c r="E17" s="57"/>
      <c r="F17" s="57"/>
    </row>
    <row r="18" spans="1:6" ht="18" customHeight="1" x14ac:dyDescent="0.4">
      <c r="A18" s="57"/>
      <c r="B18" s="57"/>
      <c r="C18" s="57"/>
      <c r="D18" s="57"/>
      <c r="E18" s="57"/>
      <c r="F18" s="57"/>
    </row>
    <row r="19" spans="1:6" ht="18" customHeight="1" x14ac:dyDescent="0.4">
      <c r="A19" s="57"/>
      <c r="B19" s="57"/>
      <c r="C19" s="57"/>
      <c r="D19" s="57"/>
      <c r="E19" s="57"/>
      <c r="F19" s="57"/>
    </row>
    <row r="20" spans="1:6" ht="18" customHeight="1" x14ac:dyDescent="0.4">
      <c r="A20" s="57"/>
      <c r="B20" s="57"/>
      <c r="C20" s="57"/>
      <c r="D20" s="57"/>
      <c r="E20" s="57"/>
      <c r="F20" s="57"/>
    </row>
    <row r="21" spans="1:6" ht="18" customHeight="1" x14ac:dyDescent="0.4">
      <c r="B21" s="26"/>
      <c r="C21" s="26"/>
      <c r="D21" s="26"/>
      <c r="E21" s="26"/>
      <c r="F21" s="26"/>
    </row>
    <row r="22" spans="1:6" ht="18" customHeight="1" x14ac:dyDescent="0.4">
      <c r="A22" s="27" t="s">
        <v>98</v>
      </c>
      <c r="B22" s="26"/>
      <c r="C22" s="26"/>
      <c r="D22" s="26"/>
      <c r="E22" s="26"/>
      <c r="F22" s="26"/>
    </row>
    <row r="23" spans="1:6" ht="18" customHeight="1" x14ac:dyDescent="0.4">
      <c r="B23" s="3" t="s">
        <v>76</v>
      </c>
      <c r="C23" s="3" t="s">
        <v>77</v>
      </c>
      <c r="D23" s="3" t="s">
        <v>78</v>
      </c>
      <c r="F23" s="28"/>
    </row>
    <row r="24" spans="1:6" ht="18" customHeight="1" thickBot="1" x14ac:dyDescent="0.45">
      <c r="A24" s="2" t="s">
        <v>2</v>
      </c>
      <c r="B24" s="29" t="s">
        <v>79</v>
      </c>
      <c r="C24" s="29" t="s">
        <v>80</v>
      </c>
      <c r="D24" s="29" t="s">
        <v>81</v>
      </c>
      <c r="E24" s="29" t="s">
        <v>70</v>
      </c>
      <c r="F24" s="28"/>
    </row>
    <row r="25" spans="1:6" ht="18" customHeight="1" x14ac:dyDescent="0.4">
      <c r="A25" t="s">
        <v>82</v>
      </c>
      <c r="B25" s="14">
        <v>1320.1163265306122</v>
      </c>
      <c r="C25" s="14">
        <v>3555.4894557823131</v>
      </c>
      <c r="D25" s="14">
        <v>475.21802721088437</v>
      </c>
      <c r="E25" s="14">
        <v>5350.8238095238094</v>
      </c>
      <c r="F25" s="28"/>
    </row>
    <row r="26" spans="1:6" ht="18" customHeight="1" x14ac:dyDescent="0.4">
      <c r="A26" t="s">
        <v>83</v>
      </c>
      <c r="B26" s="14">
        <v>-685.10102040816332</v>
      </c>
      <c r="C26" s="14">
        <v>-2554.9676870748299</v>
      </c>
      <c r="D26" s="14">
        <v>-357.75510204081633</v>
      </c>
      <c r="E26" s="14">
        <v>-3597.8238095238094</v>
      </c>
      <c r="F26" s="28"/>
    </row>
    <row r="27" spans="1:6" ht="18" customHeight="1" thickBot="1" x14ac:dyDescent="0.45">
      <c r="A27" s="20" t="s">
        <v>99</v>
      </c>
      <c r="B27" s="21">
        <f>SUM(B25:B26)</f>
        <v>635.01530612244892</v>
      </c>
      <c r="C27" s="21">
        <f>SUM(C25:C26)</f>
        <v>1000.5217687074833</v>
      </c>
      <c r="D27" s="21">
        <f>SUM(D25:D26)</f>
        <v>117.46292517006805</v>
      </c>
      <c r="E27" s="21">
        <f>SUM(E25:E26)</f>
        <v>1753</v>
      </c>
      <c r="F27" s="28"/>
    </row>
    <row r="28" spans="1:6" ht="18" customHeight="1" thickTop="1" x14ac:dyDescent="0.4">
      <c r="A28" s="23"/>
      <c r="B28" s="24"/>
      <c r="C28" s="24"/>
      <c r="D28" s="24"/>
      <c r="E28" s="24"/>
      <c r="F28" s="28"/>
    </row>
    <row r="29" spans="1:6" ht="18" customHeight="1" x14ac:dyDescent="0.4">
      <c r="A29" s="27" t="s">
        <v>106</v>
      </c>
      <c r="B29" s="24"/>
      <c r="C29" s="24"/>
      <c r="D29" s="24"/>
      <c r="E29" s="24"/>
      <c r="F29" s="28"/>
    </row>
    <row r="30" spans="1:6" ht="18" customHeight="1" x14ac:dyDescent="0.4">
      <c r="B30" s="3" t="s">
        <v>76</v>
      </c>
      <c r="C30" s="3" t="s">
        <v>77</v>
      </c>
      <c r="D30" s="3" t="s">
        <v>78</v>
      </c>
      <c r="F30" s="28"/>
    </row>
    <row r="31" spans="1:6" ht="18" customHeight="1" thickBot="1" x14ac:dyDescent="0.45">
      <c r="A31" s="2" t="s">
        <v>2</v>
      </c>
      <c r="B31" s="29" t="s">
        <v>79</v>
      </c>
      <c r="C31" s="29" t="s">
        <v>80</v>
      </c>
      <c r="D31" s="29" t="s">
        <v>81</v>
      </c>
      <c r="E31" s="29" t="s">
        <v>70</v>
      </c>
      <c r="F31" s="28"/>
    </row>
    <row r="32" spans="1:6" ht="18" customHeight="1" x14ac:dyDescent="0.4">
      <c r="A32" t="s">
        <v>82</v>
      </c>
      <c r="B32" s="14">
        <v>1499.3339824732229</v>
      </c>
      <c r="C32" s="14">
        <v>4048.0077896786756</v>
      </c>
      <c r="D32" s="14">
        <v>596.11295034079842</v>
      </c>
      <c r="E32" s="14">
        <v>6143.4547224926973</v>
      </c>
      <c r="F32" s="28"/>
    </row>
    <row r="33" spans="1:5" ht="18" customHeight="1" x14ac:dyDescent="0.4">
      <c r="A33" t="s">
        <v>83</v>
      </c>
      <c r="B33" s="14">
        <v>-771.32619279454718</v>
      </c>
      <c r="C33" s="14">
        <v>-2930.7809152872446</v>
      </c>
      <c r="D33" s="14">
        <v>-449.34761441090552</v>
      </c>
      <c r="E33" s="14">
        <v>-4151.4547224926973</v>
      </c>
    </row>
    <row r="34" spans="1:5" ht="18" customHeight="1" thickBot="1" x14ac:dyDescent="0.45">
      <c r="A34" s="20" t="s">
        <v>107</v>
      </c>
      <c r="B34" s="21">
        <f>SUM(B32:B33)</f>
        <v>728.00778967867575</v>
      </c>
      <c r="C34" s="21">
        <f t="shared" ref="C34:E34" si="2">SUM(C32:C33)</f>
        <v>1117.226874391431</v>
      </c>
      <c r="D34" s="21">
        <f t="shared" si="2"/>
        <v>146.7653359298929</v>
      </c>
      <c r="E34" s="21">
        <f t="shared" si="2"/>
        <v>1992</v>
      </c>
    </row>
    <row r="35" spans="1:5" ht="18" customHeight="1" thickTop="1" x14ac:dyDescent="0.4"/>
  </sheetData>
  <mergeCells count="1">
    <mergeCell ref="A13:F20"/>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dimension ref="A2:F17"/>
  <sheetViews>
    <sheetView showGridLines="0" zoomScale="85" zoomScaleNormal="85" workbookViewId="0">
      <selection activeCell="A2" sqref="A2"/>
    </sheetView>
  </sheetViews>
  <sheetFormatPr defaultRowHeight="18" customHeight="1" x14ac:dyDescent="0.4"/>
  <cols>
    <col min="1" max="1" width="35.53515625" customWidth="1"/>
    <col min="2" max="6" width="9" customWidth="1"/>
  </cols>
  <sheetData>
    <row r="2" spans="1:6" ht="18" customHeight="1" x14ac:dyDescent="0.5">
      <c r="A2" s="1" t="s">
        <v>30</v>
      </c>
      <c r="B2" s="46"/>
      <c r="C2" s="46"/>
      <c r="D2" s="46"/>
      <c r="E2" s="46"/>
      <c r="F2" s="46"/>
    </row>
    <row r="3" spans="1:6" ht="18" customHeight="1" x14ac:dyDescent="0.4">
      <c r="A3" t="s">
        <v>65</v>
      </c>
      <c r="B3" s="46"/>
      <c r="C3" s="46"/>
      <c r="D3" s="46"/>
      <c r="E3" s="46"/>
      <c r="F3" s="46"/>
    </row>
    <row r="5" spans="1:6" ht="48" customHeight="1" x14ac:dyDescent="0.4">
      <c r="A5" s="57" t="s">
        <v>66</v>
      </c>
      <c r="B5" s="57"/>
      <c r="C5" s="57"/>
      <c r="D5" s="57"/>
      <c r="E5" s="57"/>
      <c r="F5" s="57"/>
    </row>
    <row r="7" spans="1:6" ht="18" customHeight="1" thickBot="1" x14ac:dyDescent="0.45">
      <c r="A7" s="2" t="s">
        <v>2</v>
      </c>
      <c r="B7" s="2">
        <f>'A2'!C5</f>
        <v>2014</v>
      </c>
      <c r="C7" s="2">
        <f>'A2'!D5</f>
        <v>2015</v>
      </c>
      <c r="D7" s="2">
        <f>'A2'!E5</f>
        <v>2016</v>
      </c>
      <c r="E7" s="2">
        <f>'A2'!F5</f>
        <v>2017</v>
      </c>
      <c r="F7" s="2">
        <f>'A2'!G5</f>
        <v>2018</v>
      </c>
    </row>
    <row r="8" spans="1:6" ht="18" customHeight="1" x14ac:dyDescent="0.4">
      <c r="A8" t="s">
        <v>67</v>
      </c>
      <c r="B8" s="14">
        <v>89.889749702026222</v>
      </c>
      <c r="C8" s="14">
        <v>104.33264033264034</v>
      </c>
      <c r="D8" s="14">
        <v>123.5210355987055</v>
      </c>
      <c r="E8" s="14">
        <v>158.00841514726508</v>
      </c>
      <c r="F8" s="14">
        <v>196.2537216828479</v>
      </c>
    </row>
    <row r="9" spans="1:6" ht="18" customHeight="1" x14ac:dyDescent="0.4">
      <c r="A9" t="s">
        <v>68</v>
      </c>
      <c r="B9" s="14">
        <v>14.827175208581645</v>
      </c>
      <c r="C9" s="14">
        <v>14.472972972972974</v>
      </c>
      <c r="D9" s="14">
        <v>19.240776699029126</v>
      </c>
      <c r="E9" s="14">
        <v>27.55960729312763</v>
      </c>
      <c r="F9" s="14">
        <v>34.633009708737866</v>
      </c>
    </row>
    <row r="10" spans="1:6" ht="18" customHeight="1" x14ac:dyDescent="0.4">
      <c r="A10" s="17" t="s">
        <v>69</v>
      </c>
      <c r="B10" s="14">
        <v>206.28307508939213</v>
      </c>
      <c r="C10" s="14">
        <v>187.19438669438671</v>
      </c>
      <c r="D10" s="14">
        <v>224.23818770226535</v>
      </c>
      <c r="E10" s="14">
        <v>338.43197755960728</v>
      </c>
      <c r="F10" s="14">
        <v>406.11326860841422</v>
      </c>
    </row>
    <row r="11" spans="1:6" ht="18" customHeight="1" thickBot="1" x14ac:dyDescent="0.45">
      <c r="A11" s="20" t="s">
        <v>70</v>
      </c>
      <c r="B11" s="21">
        <f>SUM(B8:B10)</f>
        <v>311</v>
      </c>
      <c r="C11" s="21">
        <f t="shared" ref="C11:F11" si="0">SUM(C8:C10)</f>
        <v>306</v>
      </c>
      <c r="D11" s="21">
        <f t="shared" si="0"/>
        <v>367</v>
      </c>
      <c r="E11" s="21">
        <f t="shared" si="0"/>
        <v>524</v>
      </c>
      <c r="F11" s="21">
        <f t="shared" si="0"/>
        <v>637</v>
      </c>
    </row>
    <row r="12" spans="1:6" ht="18" customHeight="1" thickTop="1" x14ac:dyDescent="0.4"/>
    <row r="13" spans="1:6" ht="14.6" x14ac:dyDescent="0.4"/>
    <row r="14" spans="1:6" ht="14.6" x14ac:dyDescent="0.4"/>
    <row r="15" spans="1:6" ht="14.6" x14ac:dyDescent="0.4"/>
    <row r="16" spans="1:6" ht="14.6" x14ac:dyDescent="0.4"/>
    <row r="17" ht="14.6" x14ac:dyDescent="0.4"/>
  </sheetData>
  <mergeCells count="1">
    <mergeCell ref="A5:F5"/>
  </mergeCells>
  <pageMargins left="0.7" right="0.7" top="0.75" bottom="0.75" header="0.3" footer="0.3"/>
  <pageSetup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7"/>
  <dimension ref="A2:P31"/>
  <sheetViews>
    <sheetView showGridLines="0" zoomScale="85" zoomScaleNormal="85" workbookViewId="0">
      <selection activeCell="B2" sqref="B2"/>
    </sheetView>
  </sheetViews>
  <sheetFormatPr defaultColWidth="9.3828125" defaultRowHeight="18" customHeight="1" x14ac:dyDescent="0.4"/>
  <cols>
    <col min="1" max="1" width="6.3046875" customWidth="1"/>
    <col min="2" max="2" width="10" customWidth="1"/>
    <col min="4" max="4" width="18.3828125" customWidth="1"/>
    <col min="5" max="6" width="8.3828125" customWidth="1"/>
    <col min="7" max="7" width="5.15234375" customWidth="1"/>
    <col min="8" max="9" width="8.3828125" customWidth="1"/>
    <col min="10" max="10" width="5.15234375" customWidth="1"/>
    <col min="11" max="12" width="8.3828125" customWidth="1"/>
    <col min="13" max="13" width="5.15234375" customWidth="1"/>
    <col min="14" max="14" width="9.3046875" customWidth="1"/>
    <col min="15" max="15" width="10" customWidth="1"/>
  </cols>
  <sheetData>
    <row r="2" spans="1:16" ht="18" customHeight="1" x14ac:dyDescent="0.5">
      <c r="A2" s="1" t="s">
        <v>84</v>
      </c>
      <c r="B2" s="1"/>
    </row>
    <row r="3" spans="1:16" ht="18" customHeight="1" x14ac:dyDescent="0.4">
      <c r="A3" s="30" t="s">
        <v>85</v>
      </c>
      <c r="B3" s="30"/>
      <c r="C3" s="30"/>
      <c r="D3" s="30"/>
      <c r="E3" s="30"/>
      <c r="F3" s="30"/>
      <c r="G3" s="30"/>
      <c r="H3" s="30"/>
      <c r="I3" s="30"/>
      <c r="J3" s="30"/>
      <c r="K3" s="30"/>
      <c r="L3" s="30"/>
    </row>
    <row r="4" spans="1:16" ht="18" customHeight="1" x14ac:dyDescent="0.4">
      <c r="A4" t="s">
        <v>102</v>
      </c>
    </row>
    <row r="5" spans="1:16" ht="18" customHeight="1" x14ac:dyDescent="0.4">
      <c r="A5" s="19"/>
      <c r="B5" s="19"/>
      <c r="N5" s="3" t="s">
        <v>86</v>
      </c>
      <c r="O5" s="3" t="s">
        <v>86</v>
      </c>
      <c r="P5" s="31"/>
    </row>
    <row r="6" spans="1:16" ht="18" customHeight="1" x14ac:dyDescent="0.4">
      <c r="B6" s="47" t="s">
        <v>103</v>
      </c>
      <c r="E6" s="59" t="s">
        <v>87</v>
      </c>
      <c r="F6" s="59"/>
      <c r="H6" s="59" t="s">
        <v>88</v>
      </c>
      <c r="I6" s="59"/>
      <c r="K6" s="59" t="s">
        <v>89</v>
      </c>
      <c r="L6" s="59"/>
      <c r="N6" s="32" t="s">
        <v>90</v>
      </c>
      <c r="O6" s="32" t="s">
        <v>91</v>
      </c>
    </row>
    <row r="7" spans="1:16" ht="18" customHeight="1" thickBot="1" x14ac:dyDescent="0.45">
      <c r="A7" s="33" t="s">
        <v>104</v>
      </c>
      <c r="B7" s="33" t="s">
        <v>105</v>
      </c>
      <c r="C7" s="33" t="s">
        <v>92</v>
      </c>
      <c r="D7" s="34" t="s">
        <v>93</v>
      </c>
      <c r="E7" s="35">
        <f>'A1'!E5</f>
        <v>2017</v>
      </c>
      <c r="F7" s="35">
        <f>'A1'!F5</f>
        <v>2018</v>
      </c>
      <c r="G7" s="35"/>
      <c r="H7" s="35">
        <f>E7</f>
        <v>2017</v>
      </c>
      <c r="I7" s="35">
        <f>F7</f>
        <v>2018</v>
      </c>
      <c r="J7" s="35"/>
      <c r="K7" s="35">
        <f>E7</f>
        <v>2017</v>
      </c>
      <c r="L7" s="35">
        <f>F7</f>
        <v>2018</v>
      </c>
      <c r="M7" s="35"/>
      <c r="N7" s="35">
        <f>L7</f>
        <v>2018</v>
      </c>
      <c r="O7" s="35">
        <f>L7</f>
        <v>2018</v>
      </c>
    </row>
    <row r="8" spans="1:16" ht="18" customHeight="1" x14ac:dyDescent="0.4">
      <c r="A8" s="36">
        <v>1</v>
      </c>
      <c r="B8" s="58" t="s">
        <v>108</v>
      </c>
      <c r="C8" s="37">
        <v>177</v>
      </c>
      <c r="D8" s="50" t="s">
        <v>109</v>
      </c>
      <c r="E8" s="38">
        <v>203.1</v>
      </c>
      <c r="F8" s="38">
        <v>211.8</v>
      </c>
      <c r="G8" s="38"/>
      <c r="H8" s="38">
        <v>48.3</v>
      </c>
      <c r="I8" s="38">
        <v>49.3</v>
      </c>
      <c r="J8" s="38"/>
      <c r="K8" s="38">
        <v>24.5</v>
      </c>
      <c r="L8" s="38">
        <v>27.5</v>
      </c>
      <c r="M8" s="38"/>
      <c r="N8" s="38">
        <f>1000*F8/365</f>
        <v>580.27397260273972</v>
      </c>
      <c r="O8" s="38">
        <v>115.8</v>
      </c>
    </row>
    <row r="9" spans="1:16" ht="18" customHeight="1" x14ac:dyDescent="0.4">
      <c r="A9" s="36">
        <f t="shared" ref="A9:A27" si="0">A8+1</f>
        <v>2</v>
      </c>
      <c r="B9" s="58"/>
      <c r="C9" s="37">
        <v>534</v>
      </c>
      <c r="D9" s="50" t="s">
        <v>110</v>
      </c>
      <c r="E9" s="38">
        <v>337</v>
      </c>
      <c r="F9" s="38">
        <v>358.6</v>
      </c>
      <c r="G9" s="38"/>
      <c r="H9" s="38">
        <v>82.9</v>
      </c>
      <c r="I9" s="38">
        <v>86.1</v>
      </c>
      <c r="J9" s="38"/>
      <c r="K9" s="38">
        <v>40.9</v>
      </c>
      <c r="L9" s="38">
        <v>55</v>
      </c>
      <c r="M9" s="38"/>
      <c r="N9" s="38">
        <f t="shared" ref="N9:N27" si="1">1000*F9/365</f>
        <v>982.46575342465758</v>
      </c>
      <c r="O9" s="38">
        <v>232.3</v>
      </c>
    </row>
    <row r="10" spans="1:16" ht="18" customHeight="1" x14ac:dyDescent="0.4">
      <c r="A10" s="36">
        <f t="shared" si="0"/>
        <v>3</v>
      </c>
      <c r="B10" s="58"/>
      <c r="C10" s="37">
        <v>1711</v>
      </c>
      <c r="D10" s="50" t="s">
        <v>111</v>
      </c>
      <c r="E10" s="38">
        <v>233.3</v>
      </c>
      <c r="F10" s="38">
        <v>264.10000000000002</v>
      </c>
      <c r="G10" s="38"/>
      <c r="H10" s="38">
        <v>129.5</v>
      </c>
      <c r="I10" s="38">
        <v>148.4</v>
      </c>
      <c r="J10" s="38"/>
      <c r="K10" s="38">
        <v>14.1</v>
      </c>
      <c r="L10" s="38">
        <v>15.8</v>
      </c>
      <c r="M10" s="38"/>
      <c r="N10" s="38">
        <f t="shared" si="1"/>
        <v>723.56164383561645</v>
      </c>
      <c r="O10" s="38">
        <v>187.4</v>
      </c>
    </row>
    <row r="11" spans="1:16" ht="18" customHeight="1" x14ac:dyDescent="0.4">
      <c r="A11" s="36">
        <f t="shared" si="0"/>
        <v>4</v>
      </c>
      <c r="B11" s="58"/>
      <c r="C11" s="37">
        <v>1838</v>
      </c>
      <c r="D11" s="50" t="s">
        <v>112</v>
      </c>
      <c r="E11" s="38">
        <v>190.1</v>
      </c>
      <c r="F11" s="38">
        <v>208.2</v>
      </c>
      <c r="G11" s="38"/>
      <c r="H11" s="38">
        <v>46.9</v>
      </c>
      <c r="I11" s="38">
        <v>54.5</v>
      </c>
      <c r="J11" s="38"/>
      <c r="K11" s="38">
        <v>28.6</v>
      </c>
      <c r="L11" s="38">
        <v>35.299999999999997</v>
      </c>
      <c r="M11" s="38"/>
      <c r="N11" s="38">
        <f t="shared" si="1"/>
        <v>570.41095890410963</v>
      </c>
      <c r="O11" s="38">
        <v>166.2</v>
      </c>
    </row>
    <row r="12" spans="1:16" ht="18" customHeight="1" x14ac:dyDescent="0.4">
      <c r="A12" s="36">
        <f t="shared" si="0"/>
        <v>5</v>
      </c>
      <c r="B12" s="58"/>
      <c r="C12" s="37">
        <v>1906</v>
      </c>
      <c r="D12" s="50" t="s">
        <v>113</v>
      </c>
      <c r="E12" s="38">
        <v>190.1</v>
      </c>
      <c r="F12" s="38">
        <v>209.7</v>
      </c>
      <c r="G12" s="38"/>
      <c r="H12" s="38">
        <v>40.299999999999997</v>
      </c>
      <c r="I12" s="38">
        <v>44.5</v>
      </c>
      <c r="J12" s="38"/>
      <c r="K12" s="38">
        <v>31.9</v>
      </c>
      <c r="L12" s="38">
        <v>37.200000000000003</v>
      </c>
      <c r="M12" s="38"/>
      <c r="N12" s="38">
        <f t="shared" si="1"/>
        <v>574.52054794520552</v>
      </c>
      <c r="O12" s="38">
        <v>203.9</v>
      </c>
    </row>
    <row r="13" spans="1:16" ht="18" customHeight="1" x14ac:dyDescent="0.4">
      <c r="A13" s="36">
        <f t="shared" si="0"/>
        <v>6</v>
      </c>
      <c r="B13" s="58" t="s">
        <v>114</v>
      </c>
      <c r="C13" s="37">
        <v>2340</v>
      </c>
      <c r="D13" s="50" t="s">
        <v>115</v>
      </c>
      <c r="E13" s="38">
        <v>220.3</v>
      </c>
      <c r="F13" s="38">
        <v>234.6</v>
      </c>
      <c r="G13" s="38"/>
      <c r="H13" s="38">
        <v>89</v>
      </c>
      <c r="I13" s="38">
        <v>88.7</v>
      </c>
      <c r="J13" s="38"/>
      <c r="K13" s="38">
        <v>31.9</v>
      </c>
      <c r="L13" s="38">
        <v>36.700000000000003</v>
      </c>
      <c r="M13" s="38"/>
      <c r="N13" s="38">
        <f t="shared" si="1"/>
        <v>642.7397260273973</v>
      </c>
      <c r="O13" s="38">
        <v>259</v>
      </c>
    </row>
    <row r="14" spans="1:16" ht="18" customHeight="1" x14ac:dyDescent="0.4">
      <c r="A14" s="36">
        <f t="shared" si="0"/>
        <v>7</v>
      </c>
      <c r="B14" s="58"/>
      <c r="C14" s="37">
        <v>2383</v>
      </c>
      <c r="D14" s="50" t="s">
        <v>116</v>
      </c>
      <c r="E14" s="38">
        <v>246.3</v>
      </c>
      <c r="F14" s="38">
        <v>261.10000000000002</v>
      </c>
      <c r="G14" s="38"/>
      <c r="H14" s="38">
        <v>131.80000000000001</v>
      </c>
      <c r="I14" s="38">
        <v>142.80000000000001</v>
      </c>
      <c r="J14" s="38"/>
      <c r="K14" s="38">
        <v>21.3</v>
      </c>
      <c r="L14" s="38">
        <v>27.2</v>
      </c>
      <c r="M14" s="38"/>
      <c r="N14" s="38">
        <f t="shared" si="1"/>
        <v>715.34246575342479</v>
      </c>
      <c r="O14" s="38">
        <v>227.2</v>
      </c>
    </row>
    <row r="15" spans="1:16" ht="18" customHeight="1" x14ac:dyDescent="0.4">
      <c r="A15" s="36">
        <f t="shared" si="0"/>
        <v>8</v>
      </c>
      <c r="B15" s="58"/>
      <c r="C15" s="37">
        <v>2737</v>
      </c>
      <c r="D15" s="50" t="s">
        <v>117</v>
      </c>
      <c r="E15" s="38">
        <v>172.8</v>
      </c>
      <c r="F15" s="38">
        <v>182</v>
      </c>
      <c r="G15" s="38"/>
      <c r="H15" s="38">
        <v>108.9</v>
      </c>
      <c r="I15" s="38">
        <v>112.3</v>
      </c>
      <c r="J15" s="38"/>
      <c r="K15" s="38">
        <v>11.2</v>
      </c>
      <c r="L15" s="38">
        <v>12.9</v>
      </c>
      <c r="M15" s="38"/>
      <c r="N15" s="38">
        <f t="shared" si="1"/>
        <v>498.63013698630135</v>
      </c>
      <c r="O15" s="38">
        <v>95.1</v>
      </c>
    </row>
    <row r="16" spans="1:16" ht="18" customHeight="1" x14ac:dyDescent="0.4">
      <c r="A16" s="36">
        <f t="shared" si="0"/>
        <v>9</v>
      </c>
      <c r="B16" s="58"/>
      <c r="C16" s="37">
        <v>3489</v>
      </c>
      <c r="D16" s="50" t="s">
        <v>118</v>
      </c>
      <c r="E16" s="38">
        <v>246.3</v>
      </c>
      <c r="F16" s="38">
        <v>271.89999999999998</v>
      </c>
      <c r="G16" s="38"/>
      <c r="H16" s="38">
        <v>121.7</v>
      </c>
      <c r="I16" s="38">
        <v>127.8</v>
      </c>
      <c r="J16" s="38"/>
      <c r="K16" s="38">
        <v>34.1</v>
      </c>
      <c r="L16" s="38">
        <v>44.2</v>
      </c>
      <c r="M16" s="38"/>
      <c r="N16" s="38">
        <f t="shared" si="1"/>
        <v>744.93150684931504</v>
      </c>
      <c r="O16" s="38">
        <v>357.4</v>
      </c>
    </row>
    <row r="17" spans="1:16" ht="18" customHeight="1" x14ac:dyDescent="0.4">
      <c r="A17" s="36">
        <f t="shared" si="0"/>
        <v>10</v>
      </c>
      <c r="B17" s="58" t="s">
        <v>119</v>
      </c>
      <c r="C17" s="37">
        <v>3684</v>
      </c>
      <c r="D17" s="50" t="s">
        <v>120</v>
      </c>
      <c r="E17" s="38">
        <v>181.5</v>
      </c>
      <c r="F17" s="38">
        <v>205.6</v>
      </c>
      <c r="G17" s="38"/>
      <c r="H17" s="38">
        <v>40.299999999999997</v>
      </c>
      <c r="I17" s="38">
        <v>40.299999999999997</v>
      </c>
      <c r="J17" s="38"/>
      <c r="K17" s="38">
        <v>27.8</v>
      </c>
      <c r="L17" s="38">
        <v>39.799999999999997</v>
      </c>
      <c r="M17" s="38"/>
      <c r="N17" s="38">
        <f t="shared" si="1"/>
        <v>563.28767123287673</v>
      </c>
      <c r="O17" s="38">
        <v>173.6</v>
      </c>
    </row>
    <row r="18" spans="1:16" ht="18" customHeight="1" x14ac:dyDescent="0.4">
      <c r="A18" s="36">
        <f t="shared" si="0"/>
        <v>11</v>
      </c>
      <c r="B18" s="58"/>
      <c r="C18" s="37">
        <v>4467</v>
      </c>
      <c r="D18" s="50" t="s">
        <v>121</v>
      </c>
      <c r="E18" s="38">
        <v>216</v>
      </c>
      <c r="F18" s="38">
        <v>232.8</v>
      </c>
      <c r="G18" s="38"/>
      <c r="H18" s="38">
        <v>47.7</v>
      </c>
      <c r="I18" s="38">
        <v>50.6</v>
      </c>
      <c r="J18" s="38"/>
      <c r="K18" s="38">
        <v>47.4</v>
      </c>
      <c r="L18" s="38">
        <v>52.6</v>
      </c>
      <c r="M18" s="38"/>
      <c r="N18" s="38">
        <f t="shared" si="1"/>
        <v>637.80821917808214</v>
      </c>
      <c r="O18" s="38">
        <v>287.39999999999998</v>
      </c>
    </row>
    <row r="19" spans="1:16" ht="18" customHeight="1" x14ac:dyDescent="0.4">
      <c r="A19" s="36">
        <f t="shared" si="0"/>
        <v>12</v>
      </c>
      <c r="B19" s="58" t="s">
        <v>122</v>
      </c>
      <c r="C19" s="37">
        <v>4658</v>
      </c>
      <c r="D19" s="50" t="s">
        <v>123</v>
      </c>
      <c r="E19" s="38">
        <v>203.1</v>
      </c>
      <c r="F19" s="38">
        <v>215.7</v>
      </c>
      <c r="G19" s="38"/>
      <c r="H19" s="38">
        <v>65.400000000000006</v>
      </c>
      <c r="I19" s="38">
        <v>72</v>
      </c>
      <c r="J19" s="38"/>
      <c r="K19" s="38">
        <v>17.2</v>
      </c>
      <c r="L19" s="38">
        <v>20</v>
      </c>
      <c r="M19" s="38"/>
      <c r="N19" s="38">
        <f t="shared" si="1"/>
        <v>590.95890410958907</v>
      </c>
      <c r="O19" s="38">
        <v>98.6</v>
      </c>
    </row>
    <row r="20" spans="1:16" ht="18" customHeight="1" x14ac:dyDescent="0.4">
      <c r="A20" s="36">
        <f t="shared" si="0"/>
        <v>13</v>
      </c>
      <c r="B20" s="58"/>
      <c r="C20" s="37">
        <v>5837</v>
      </c>
      <c r="D20" s="50" t="s">
        <v>124</v>
      </c>
      <c r="E20" s="51">
        <v>194.4</v>
      </c>
      <c r="F20" s="51">
        <v>210.3</v>
      </c>
      <c r="G20" s="51"/>
      <c r="H20" s="51">
        <v>38.9</v>
      </c>
      <c r="I20" s="51">
        <v>50.7</v>
      </c>
      <c r="J20" s="51"/>
      <c r="K20" s="51">
        <v>35.700000000000003</v>
      </c>
      <c r="L20" s="51">
        <v>42.4</v>
      </c>
      <c r="M20" s="51"/>
      <c r="N20" s="51">
        <f t="shared" si="1"/>
        <v>576.16438356164383</v>
      </c>
      <c r="O20" s="51">
        <v>197.5</v>
      </c>
      <c r="P20" s="19"/>
    </row>
    <row r="21" spans="1:16" ht="18" customHeight="1" x14ac:dyDescent="0.4">
      <c r="A21" s="36">
        <f t="shared" si="0"/>
        <v>14</v>
      </c>
      <c r="B21" s="58"/>
      <c r="C21" s="37">
        <v>6077</v>
      </c>
      <c r="D21" s="50" t="s">
        <v>125</v>
      </c>
      <c r="E21" s="38">
        <v>177.1</v>
      </c>
      <c r="F21" s="38">
        <v>201</v>
      </c>
      <c r="G21" s="38"/>
      <c r="H21" s="38">
        <v>53.1</v>
      </c>
      <c r="I21" s="38">
        <v>64.400000000000006</v>
      </c>
      <c r="J21" s="38"/>
      <c r="K21" s="38">
        <v>30.2</v>
      </c>
      <c r="L21" s="38">
        <v>35.6</v>
      </c>
      <c r="M21" s="38"/>
      <c r="N21" s="38">
        <f t="shared" si="1"/>
        <v>550.68493150684935</v>
      </c>
      <c r="O21" s="38">
        <v>194.8</v>
      </c>
    </row>
    <row r="22" spans="1:16" ht="18" customHeight="1" x14ac:dyDescent="0.4">
      <c r="A22" s="36">
        <f t="shared" si="0"/>
        <v>15</v>
      </c>
      <c r="B22" s="58"/>
      <c r="C22" s="37">
        <v>6751</v>
      </c>
      <c r="D22" s="50" t="s">
        <v>126</v>
      </c>
      <c r="E22" s="38">
        <v>207.4</v>
      </c>
      <c r="F22" s="38">
        <v>226.5</v>
      </c>
      <c r="G22" s="38"/>
      <c r="H22" s="38">
        <v>123</v>
      </c>
      <c r="I22" s="38">
        <v>129.1</v>
      </c>
      <c r="J22" s="38"/>
      <c r="K22" s="38">
        <v>22.6</v>
      </c>
      <c r="L22" s="38">
        <v>28.2</v>
      </c>
      <c r="M22" s="38"/>
      <c r="N22" s="38">
        <f t="shared" si="1"/>
        <v>620.54794520547944</v>
      </c>
      <c r="O22" s="38">
        <v>211.2</v>
      </c>
    </row>
    <row r="23" spans="1:16" ht="18" customHeight="1" x14ac:dyDescent="0.4">
      <c r="A23" s="36">
        <f t="shared" si="0"/>
        <v>16</v>
      </c>
      <c r="B23" s="58"/>
      <c r="C23" s="37">
        <v>6777</v>
      </c>
      <c r="D23" s="50" t="s">
        <v>127</v>
      </c>
      <c r="E23" s="38">
        <v>259.2</v>
      </c>
      <c r="F23" s="38">
        <v>294.5</v>
      </c>
      <c r="G23" s="38"/>
      <c r="H23" s="38">
        <v>134.19999999999999</v>
      </c>
      <c r="I23" s="38">
        <v>148.4</v>
      </c>
      <c r="J23" s="38"/>
      <c r="K23" s="38">
        <v>36.9</v>
      </c>
      <c r="L23" s="38">
        <v>50</v>
      </c>
      <c r="M23" s="38"/>
      <c r="N23" s="38">
        <f t="shared" si="1"/>
        <v>806.84931506849318</v>
      </c>
      <c r="O23" s="38">
        <v>406.1</v>
      </c>
    </row>
    <row r="24" spans="1:16" ht="18" customHeight="1" x14ac:dyDescent="0.4">
      <c r="A24" s="36">
        <f t="shared" si="0"/>
        <v>17</v>
      </c>
      <c r="B24" s="58" t="s">
        <v>128</v>
      </c>
      <c r="C24" s="37">
        <v>8569</v>
      </c>
      <c r="D24" s="50" t="s">
        <v>129</v>
      </c>
      <c r="E24" s="38">
        <v>229</v>
      </c>
      <c r="F24" s="38">
        <v>255.1</v>
      </c>
      <c r="G24" s="38"/>
      <c r="H24" s="38">
        <v>109.7</v>
      </c>
      <c r="I24" s="38">
        <v>123.2</v>
      </c>
      <c r="J24" s="38"/>
      <c r="K24" s="38">
        <v>19.2</v>
      </c>
      <c r="L24" s="38">
        <v>21</v>
      </c>
      <c r="M24" s="38"/>
      <c r="N24" s="38">
        <f t="shared" si="1"/>
        <v>698.90410958904113</v>
      </c>
      <c r="O24" s="38">
        <v>125.1</v>
      </c>
    </row>
    <row r="25" spans="1:16" ht="18" customHeight="1" x14ac:dyDescent="0.4">
      <c r="A25" s="36">
        <f t="shared" si="0"/>
        <v>18</v>
      </c>
      <c r="B25" s="58"/>
      <c r="C25" s="37">
        <v>8962</v>
      </c>
      <c r="D25" s="50" t="s">
        <v>130</v>
      </c>
      <c r="E25" s="38">
        <v>203.1</v>
      </c>
      <c r="F25" s="38">
        <v>220.2</v>
      </c>
      <c r="G25" s="38"/>
      <c r="H25" s="38">
        <v>71.3</v>
      </c>
      <c r="I25" s="38">
        <v>72.400000000000006</v>
      </c>
      <c r="J25" s="38"/>
      <c r="K25" s="38">
        <v>18.7</v>
      </c>
      <c r="L25" s="38">
        <v>21.8</v>
      </c>
      <c r="M25" s="38"/>
      <c r="N25" s="38">
        <f t="shared" si="1"/>
        <v>603.28767123287673</v>
      </c>
      <c r="O25" s="38">
        <v>101.7</v>
      </c>
    </row>
    <row r="26" spans="1:16" ht="18" customHeight="1" x14ac:dyDescent="0.4">
      <c r="A26" s="36">
        <f t="shared" si="0"/>
        <v>19</v>
      </c>
      <c r="B26" s="58"/>
      <c r="C26" s="37">
        <v>9452</v>
      </c>
      <c r="D26" s="50" t="s">
        <v>131</v>
      </c>
      <c r="E26" s="38">
        <v>220.3</v>
      </c>
      <c r="F26" s="38">
        <v>240.1</v>
      </c>
      <c r="G26" s="38"/>
      <c r="H26" s="38">
        <v>44.1</v>
      </c>
      <c r="I26" s="38">
        <v>42.6</v>
      </c>
      <c r="J26" s="38"/>
      <c r="K26" s="38">
        <v>17.100000000000001</v>
      </c>
      <c r="L26" s="38">
        <v>17.7</v>
      </c>
      <c r="M26" s="38"/>
      <c r="N26" s="38">
        <f t="shared" si="1"/>
        <v>657.80821917808214</v>
      </c>
      <c r="O26" s="38">
        <v>16</v>
      </c>
    </row>
    <row r="27" spans="1:16" ht="18" customHeight="1" x14ac:dyDescent="0.4">
      <c r="A27" s="40">
        <f t="shared" si="0"/>
        <v>20</v>
      </c>
      <c r="B27" s="58"/>
      <c r="C27" s="41">
        <v>9664</v>
      </c>
      <c r="D27" s="50" t="s">
        <v>132</v>
      </c>
      <c r="E27" s="38">
        <v>189.86255429999946</v>
      </c>
      <c r="F27" s="38">
        <v>209.6</v>
      </c>
      <c r="G27" s="38"/>
      <c r="H27" s="38">
        <v>110.39999999999999</v>
      </c>
      <c r="I27" s="38">
        <v>119.32741752798707</v>
      </c>
      <c r="J27" s="38"/>
      <c r="K27" s="38">
        <v>12.700000000000001</v>
      </c>
      <c r="L27" s="38">
        <v>16.100000000000001</v>
      </c>
      <c r="M27" s="38"/>
      <c r="N27" s="38">
        <f t="shared" si="1"/>
        <v>574.2465753424658</v>
      </c>
      <c r="O27" s="38">
        <v>106.5</v>
      </c>
    </row>
    <row r="28" spans="1:16" ht="18" customHeight="1" thickBot="1" x14ac:dyDescent="0.45">
      <c r="A28" s="39"/>
      <c r="B28" s="39"/>
      <c r="C28" s="36"/>
      <c r="D28" s="52" t="s">
        <v>94</v>
      </c>
      <c r="E28" s="42">
        <f>SUM(E8:E27)</f>
        <v>4320.2625542999995</v>
      </c>
      <c r="F28" s="42">
        <f>SUM(F8:F27)</f>
        <v>4713.4000000000005</v>
      </c>
      <c r="G28" s="42"/>
      <c r="H28" s="42">
        <f>SUM(H8:H27)</f>
        <v>1637.4</v>
      </c>
      <c r="I28" s="42">
        <f>SUM(I8:I27)</f>
        <v>1767.427417527987</v>
      </c>
      <c r="J28" s="42"/>
      <c r="K28" s="42">
        <f>SUM(K8:K27)</f>
        <v>524</v>
      </c>
      <c r="L28" s="42">
        <f>SUM(L8:L27)</f>
        <v>637.00000000000011</v>
      </c>
      <c r="M28" s="42"/>
      <c r="N28" s="42">
        <f>SUM(N8:N27)</f>
        <v>12913.424657534244</v>
      </c>
      <c r="O28" s="43" t="s">
        <v>95</v>
      </c>
    </row>
    <row r="29" spans="1:16" ht="18" customHeight="1" thickTop="1" x14ac:dyDescent="0.4">
      <c r="A29" s="44"/>
      <c r="B29" s="44"/>
      <c r="C29" s="44"/>
      <c r="D29" s="44"/>
      <c r="E29" s="44"/>
      <c r="F29" s="44"/>
      <c r="G29" s="44"/>
      <c r="H29" s="44"/>
      <c r="I29" s="44"/>
      <c r="J29" s="44"/>
      <c r="K29" s="44"/>
      <c r="L29" s="44"/>
      <c r="M29" s="44"/>
      <c r="N29" s="44"/>
      <c r="O29" s="44"/>
      <c r="P29" s="44"/>
    </row>
    <row r="30" spans="1:16" ht="18" customHeight="1" x14ac:dyDescent="0.4">
      <c r="K30" s="45"/>
    </row>
    <row r="31" spans="1:16" ht="18" customHeight="1" x14ac:dyDescent="0.4">
      <c r="A31" t="s">
        <v>96</v>
      </c>
    </row>
  </sheetData>
  <mergeCells count="8">
    <mergeCell ref="B19:B23"/>
    <mergeCell ref="B24:B27"/>
    <mergeCell ref="E6:F6"/>
    <mergeCell ref="H6:I6"/>
    <mergeCell ref="K6:L6"/>
    <mergeCell ref="B8:B12"/>
    <mergeCell ref="B13:B16"/>
    <mergeCell ref="B17:B18"/>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vt:lpstr>
      <vt:lpstr>A1</vt:lpstr>
      <vt:lpstr>A2</vt:lpstr>
      <vt:lpstr>A3</vt:lpstr>
      <vt:lpstr>A4</vt:lpstr>
      <vt:lpstr>A5</vt:lpstr>
      <vt:lpstr>A6</vt:lpstr>
      <vt:lpstr>A7</vt:lpstr>
      <vt:lpstr>client_currency</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wessels</dc:creator>
  <cp:lastModifiedBy>David Wessels</cp:lastModifiedBy>
  <dcterms:created xsi:type="dcterms:W3CDTF">2016-08-24T19:52:55Z</dcterms:created>
  <dcterms:modified xsi:type="dcterms:W3CDTF">2019-08-01T02:53:27Z</dcterms:modified>
</cp:coreProperties>
</file>