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ssels\Dropbox\McKinsey MMBA\Website\participant\dracula\"/>
    </mc:Choice>
  </mc:AlternateContent>
  <xr:revisionPtr revIDLastSave="0" documentId="13_ncr:1_{104728F0-278E-4AB9-86E0-CE6D9F74EAC2}" xr6:coauthVersionLast="43" xr6:coauthVersionMax="43" xr10:uidLastSave="{00000000-0000-0000-0000-000000000000}"/>
  <bookViews>
    <workbookView xWindow="-103" yWindow="-103" windowWidth="25920" windowHeight="16749" xr2:uid="{00000000-000D-0000-FFFF-FFFF00000000}"/>
  </bookViews>
  <sheets>
    <sheet name="Overview" sheetId="8" r:id="rId1"/>
    <sheet name="B1" sheetId="14" r:id="rId2"/>
    <sheet name="B2" sheetId="15" r:id="rId3"/>
    <sheet name="B2-2" sheetId="16" r:id="rId4"/>
    <sheet name="B3" sheetId="17" r:id="rId5"/>
    <sheet name="B4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7" l="1"/>
  <c r="O11" i="17"/>
  <c r="K12" i="17"/>
  <c r="O12" i="17"/>
  <c r="K13" i="17"/>
  <c r="O13" i="17"/>
  <c r="K14" i="17"/>
  <c r="O14" i="17"/>
  <c r="K15" i="17"/>
  <c r="O15" i="17"/>
  <c r="K16" i="17"/>
  <c r="O16" i="17"/>
  <c r="K17" i="17"/>
  <c r="O17" i="17"/>
  <c r="K18" i="17"/>
  <c r="O18" i="17"/>
  <c r="K19" i="17"/>
  <c r="O19" i="17"/>
  <c r="K20" i="17"/>
  <c r="O20" i="17"/>
  <c r="K21" i="17"/>
  <c r="O21" i="17"/>
  <c r="K22" i="17"/>
  <c r="O22" i="17"/>
  <c r="K23" i="17"/>
  <c r="O23" i="17"/>
  <c r="K24" i="17"/>
  <c r="O24" i="17"/>
  <c r="I42" i="18" l="1"/>
  <c r="I40" i="18"/>
  <c r="H40" i="18"/>
  <c r="I41" i="18" s="1"/>
  <c r="H38" i="18"/>
  <c r="I39" i="18" s="1"/>
  <c r="I37" i="18"/>
  <c r="H37" i="18"/>
  <c r="I38" i="18" s="1"/>
  <c r="I35" i="18"/>
  <c r="H35" i="18"/>
  <c r="I36" i="18" s="1"/>
  <c r="I34" i="18"/>
  <c r="H34" i="18"/>
  <c r="I32" i="18"/>
  <c r="H32" i="18"/>
  <c r="I33" i="18" s="1"/>
  <c r="I31" i="18"/>
  <c r="I21" i="18"/>
  <c r="I19" i="18"/>
  <c r="H19" i="18"/>
  <c r="I20" i="18" s="1"/>
  <c r="H17" i="18"/>
  <c r="I18" i="18" s="1"/>
  <c r="I16" i="18"/>
  <c r="H16" i="18"/>
  <c r="I17" i="18" s="1"/>
  <c r="H14" i="18"/>
  <c r="I15" i="18" s="1"/>
  <c r="I13" i="18"/>
  <c r="H13" i="18"/>
  <c r="I14" i="18" s="1"/>
  <c r="I11" i="18"/>
  <c r="H11" i="18"/>
  <c r="I12" i="18" s="1"/>
  <c r="I10" i="18"/>
  <c r="G26" i="17"/>
  <c r="E26" i="17"/>
  <c r="C26" i="17"/>
  <c r="A26" i="17"/>
  <c r="G25" i="17"/>
  <c r="E25" i="17"/>
  <c r="F26" i="17" s="1"/>
  <c r="C25" i="17"/>
  <c r="A25" i="17"/>
  <c r="B26" i="17" s="1"/>
  <c r="G24" i="17"/>
  <c r="E24" i="17"/>
  <c r="F25" i="17" s="1"/>
  <c r="C24" i="17"/>
  <c r="A24" i="17"/>
  <c r="B25" i="17" s="1"/>
  <c r="G23" i="17"/>
  <c r="E23" i="17"/>
  <c r="F24" i="17" s="1"/>
  <c r="C23" i="17"/>
  <c r="A23" i="17"/>
  <c r="B24" i="17" s="1"/>
  <c r="G22" i="17"/>
  <c r="E22" i="17"/>
  <c r="F23" i="17" s="1"/>
  <c r="C22" i="17"/>
  <c r="A22" i="17"/>
  <c r="B23" i="17" s="1"/>
  <c r="G21" i="17"/>
  <c r="E21" i="17"/>
  <c r="F22" i="17" s="1"/>
  <c r="C21" i="17"/>
  <c r="A21" i="17"/>
  <c r="B22" i="17" s="1"/>
  <c r="G20" i="17"/>
  <c r="E20" i="17"/>
  <c r="F21" i="17" s="1"/>
  <c r="C20" i="17"/>
  <c r="A20" i="17"/>
  <c r="B21" i="17" s="1"/>
  <c r="G19" i="17"/>
  <c r="E19" i="17"/>
  <c r="F20" i="17" s="1"/>
  <c r="C19" i="17"/>
  <c r="A19" i="17"/>
  <c r="B20" i="17" s="1"/>
  <c r="G18" i="17"/>
  <c r="E18" i="17"/>
  <c r="F19" i="17" s="1"/>
  <c r="C18" i="17"/>
  <c r="A18" i="17"/>
  <c r="B19" i="17" s="1"/>
  <c r="G16" i="17"/>
  <c r="E16" i="17"/>
  <c r="F17" i="17" s="1"/>
  <c r="C16" i="17"/>
  <c r="A16" i="17"/>
  <c r="G14" i="17"/>
  <c r="E14" i="17"/>
  <c r="F15" i="17" s="1"/>
  <c r="C14" i="17"/>
  <c r="A14" i="17"/>
  <c r="B15" i="17" s="1"/>
  <c r="G13" i="17"/>
  <c r="E13" i="17"/>
  <c r="F14" i="17" s="1"/>
  <c r="C13" i="17"/>
  <c r="A13" i="17"/>
  <c r="B14" i="17" s="1"/>
  <c r="G12" i="17"/>
  <c r="E12" i="17"/>
  <c r="F13" i="17" s="1"/>
  <c r="C12" i="17"/>
  <c r="A12" i="17"/>
  <c r="B13" i="17" s="1"/>
  <c r="G11" i="17"/>
  <c r="E11" i="17"/>
  <c r="F12" i="17" s="1"/>
  <c r="C11" i="17"/>
  <c r="A11" i="17"/>
  <c r="B12" i="17" s="1"/>
  <c r="G10" i="17"/>
  <c r="F10" i="17"/>
  <c r="E10" i="17"/>
  <c r="F11" i="17" s="1"/>
  <c r="C10" i="17"/>
  <c r="B10" i="17"/>
  <c r="A10" i="17"/>
  <c r="B11" i="17" s="1"/>
  <c r="H14" i="15"/>
  <c r="B14" i="15"/>
  <c r="J14" i="15"/>
  <c r="J19" i="15" s="1"/>
  <c r="J18" i="15" s="1"/>
  <c r="I14" i="15"/>
  <c r="F14" i="15"/>
  <c r="E14" i="15"/>
  <c r="D14" i="15"/>
  <c r="H9" i="15"/>
  <c r="F9" i="15"/>
  <c r="D9" i="15"/>
  <c r="J8" i="15"/>
  <c r="J10" i="15" s="1"/>
  <c r="E8" i="15"/>
  <c r="J9" i="15"/>
  <c r="I19" i="15"/>
  <c r="I18" i="15" s="1"/>
  <c r="E9" i="15"/>
  <c r="H41" i="14"/>
  <c r="H44" i="14" s="1"/>
  <c r="I41" i="14"/>
  <c r="I44" i="14" s="1"/>
  <c r="J41" i="14"/>
  <c r="J44" i="14" s="1"/>
  <c r="I8" i="15"/>
  <c r="H19" i="15"/>
  <c r="H18" i="15" s="1"/>
  <c r="F41" i="14"/>
  <c r="F44" i="14" s="1"/>
  <c r="E41" i="14"/>
  <c r="E44" i="14" s="1"/>
  <c r="D8" i="15"/>
  <c r="D10" i="15" s="1"/>
  <c r="B8" i="15"/>
  <c r="J36" i="14"/>
  <c r="E36" i="14"/>
  <c r="J30" i="14"/>
  <c r="J33" i="14" s="1"/>
  <c r="J47" i="14" s="1"/>
  <c r="J46" i="14" s="1"/>
  <c r="I30" i="14"/>
  <c r="I33" i="14" s="1"/>
  <c r="I47" i="14" s="1"/>
  <c r="I46" i="14" s="1"/>
  <c r="D30" i="14"/>
  <c r="D33" i="14" s="1"/>
  <c r="D47" i="14" s="1"/>
  <c r="B30" i="14"/>
  <c r="B33" i="14" s="1"/>
  <c r="H30" i="14"/>
  <c r="H33" i="14" s="1"/>
  <c r="H47" i="14" s="1"/>
  <c r="F30" i="14"/>
  <c r="F33" i="14" s="1"/>
  <c r="F47" i="14" s="1"/>
  <c r="E30" i="14"/>
  <c r="E33" i="14" s="1"/>
  <c r="E47" i="14" s="1"/>
  <c r="I26" i="14"/>
  <c r="H26" i="14"/>
  <c r="E26" i="14"/>
  <c r="D26" i="14"/>
  <c r="I15" i="14"/>
  <c r="I10" i="14"/>
  <c r="H10" i="14"/>
  <c r="H15" i="14" s="1"/>
  <c r="E10" i="14"/>
  <c r="E15" i="14" s="1"/>
  <c r="E18" i="14" s="1"/>
  <c r="D10" i="14"/>
  <c r="D15" i="14" s="1"/>
  <c r="D18" i="14" s="1"/>
  <c r="J10" i="14"/>
  <c r="J15" i="14" s="1"/>
  <c r="J18" i="14" s="1"/>
  <c r="F10" i="14"/>
  <c r="F15" i="14" s="1"/>
  <c r="B10" i="14"/>
  <c r="B15" i="14" s="1"/>
  <c r="B18" i="14" s="1"/>
  <c r="J26" i="14"/>
  <c r="I36" i="14"/>
  <c r="H36" i="14"/>
  <c r="F26" i="14"/>
  <c r="D36" i="14"/>
  <c r="B36" i="14"/>
  <c r="E46" i="14" l="1"/>
  <c r="E15" i="17"/>
  <c r="F16" i="17" s="1"/>
  <c r="A17" i="17"/>
  <c r="B18" i="17" s="1"/>
  <c r="B17" i="17"/>
  <c r="E10" i="15"/>
  <c r="E19" i="15" s="1"/>
  <c r="E18" i="15" s="1"/>
  <c r="H46" i="14"/>
  <c r="J21" i="14"/>
  <c r="D21" i="14"/>
  <c r="D19" i="15"/>
  <c r="D18" i="15" s="1"/>
  <c r="F46" i="14"/>
  <c r="B21" i="14"/>
  <c r="E21" i="14"/>
  <c r="F18" i="14"/>
  <c r="D41" i="14"/>
  <c r="D44" i="14" s="1"/>
  <c r="D46" i="14" s="1"/>
  <c r="H8" i="15"/>
  <c r="H10" i="15" s="1"/>
  <c r="I9" i="15"/>
  <c r="I10" i="15" s="1"/>
  <c r="F36" i="14"/>
  <c r="H18" i="14"/>
  <c r="B9" i="15"/>
  <c r="B10" i="15" s="1"/>
  <c r="B19" i="15" s="1"/>
  <c r="B18" i="15" s="1"/>
  <c r="B41" i="14"/>
  <c r="F8" i="15"/>
  <c r="F10" i="15" s="1"/>
  <c r="F19" i="15" s="1"/>
  <c r="F18" i="15" s="1"/>
  <c r="I18" i="14"/>
  <c r="B26" i="14"/>
  <c r="A15" i="17"/>
  <c r="B16" i="17" s="1"/>
  <c r="E17" i="17"/>
  <c r="F18" i="17" s="1"/>
  <c r="H21" i="14" l="1"/>
  <c r="I21" i="14"/>
  <c r="F21" i="14"/>
  <c r="B44" i="14"/>
  <c r="B47" i="14" s="1"/>
</calcChain>
</file>

<file path=xl/sharedStrings.xml><?xml version="1.0" encoding="utf-8"?>
<sst xmlns="http://schemas.openxmlformats.org/spreadsheetml/2006/main" count="231" uniqueCount="132">
  <si>
    <t>Exhibit 1</t>
  </si>
  <si>
    <t>Depreciation</t>
  </si>
  <si>
    <t>Interest expense</t>
  </si>
  <si>
    <t>Income taxes</t>
  </si>
  <si>
    <t>Net income</t>
  </si>
  <si>
    <t>Dracula Glass</t>
  </si>
  <si>
    <t>Balance Sheet</t>
  </si>
  <si>
    <t>Working cash</t>
  </si>
  <si>
    <t>Inventory</t>
  </si>
  <si>
    <t>Accounts receivable</t>
  </si>
  <si>
    <t>Total assets</t>
  </si>
  <si>
    <t>Accounts payable</t>
  </si>
  <si>
    <t>Accrued wages</t>
  </si>
  <si>
    <t>Customer prepayments</t>
  </si>
  <si>
    <t>Equity</t>
  </si>
  <si>
    <t>Exhibit 2</t>
  </si>
  <si>
    <t>Total revenue</t>
  </si>
  <si>
    <t>Selling expenses</t>
  </si>
  <si>
    <t>Earnings before taxes</t>
  </si>
  <si>
    <t>Current assets</t>
  </si>
  <si>
    <t>Net PP&amp;E</t>
  </si>
  <si>
    <t>Short-term debt</t>
  </si>
  <si>
    <t>Current liabilities</t>
  </si>
  <si>
    <t>Long-term debt</t>
  </si>
  <si>
    <t>Total debt</t>
  </si>
  <si>
    <t>Total liabilities and equity</t>
  </si>
  <si>
    <t>Exhibit 4</t>
  </si>
  <si>
    <t>Market Data, including Beta Calculations</t>
  </si>
  <si>
    <t>Share price</t>
  </si>
  <si>
    <t>x Shares outstanding</t>
  </si>
  <si>
    <t>= Market capitalization</t>
  </si>
  <si>
    <t>Unlevered beta</t>
  </si>
  <si>
    <t>x (1+ Debt / Equity)</t>
  </si>
  <si>
    <r>
      <t>= Levered beta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</si>
  <si>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Calculated using OLS Regression on 60-months of data.</t>
    </r>
  </si>
  <si>
    <t>Table 2</t>
  </si>
  <si>
    <t>Unlevered beta (y-variable) regressed on</t>
  </si>
  <si>
    <t>Regression Statistics</t>
  </si>
  <si>
    <t>Segment</t>
  </si>
  <si>
    <t>% Mix</t>
  </si>
  <si>
    <t>Beta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</si>
  <si>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</si>
  <si>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</si>
  <si>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</si>
  <si>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</si>
  <si>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</si>
  <si>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</si>
  <si>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</si>
  <si>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</si>
  <si>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</si>
  <si>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</si>
  <si>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Regression</t>
  </si>
  <si>
    <t>Residual</t>
  </si>
  <si>
    <t>Total</t>
  </si>
  <si>
    <t>Coefficients</t>
  </si>
  <si>
    <t>t Stat</t>
  </si>
  <si>
    <t>P-value</t>
  </si>
  <si>
    <t>Intercept</t>
  </si>
  <si>
    <t>X Variable 1</t>
  </si>
  <si>
    <t>Damodaran Data</t>
  </si>
  <si>
    <t>EBITDA-to-Interest Coverage Ratio</t>
  </si>
  <si>
    <t>Rating by Coverage Ratio</t>
  </si>
  <si>
    <t>Market Capitalization &gt; $5 Billion USD</t>
  </si>
  <si>
    <t>Market Capitalization &lt; $5 Billion USD</t>
  </si>
  <si>
    <t>&gt;</t>
  </si>
  <si>
    <t>≤ to</t>
  </si>
  <si>
    <t>Rating</t>
  </si>
  <si>
    <t>Inf</t>
  </si>
  <si>
    <t>AAA</t>
  </si>
  <si>
    <t>AA</t>
  </si>
  <si>
    <t>A+</t>
  </si>
  <si>
    <t>A</t>
  </si>
  <si>
    <t>A-</t>
  </si>
  <si>
    <t>BBB+</t>
  </si>
  <si>
    <t>BBB</t>
  </si>
  <si>
    <t>BB+</t>
  </si>
  <si>
    <t>BBB-</t>
  </si>
  <si>
    <t>BB</t>
  </si>
  <si>
    <t>B+</t>
  </si>
  <si>
    <t>B</t>
  </si>
  <si>
    <t>B-</t>
  </si>
  <si>
    <t>CCC</t>
  </si>
  <si>
    <t>CC</t>
  </si>
  <si>
    <t>C</t>
  </si>
  <si>
    <t>D</t>
  </si>
  <si>
    <t xml:space="preserve">Source: </t>
  </si>
  <si>
    <t>Damodaran OnLine, Ratings, 2015</t>
  </si>
  <si>
    <t>Bond Yields</t>
  </si>
  <si>
    <t>France</t>
  </si>
  <si>
    <t>Z-Score</t>
  </si>
  <si>
    <t>1yr</t>
  </si>
  <si>
    <t>5yr</t>
  </si>
  <si>
    <t>10yr</t>
  </si>
  <si>
    <t>20yr</t>
  </si>
  <si>
    <t>30yr</t>
  </si>
  <si>
    <t>≥</t>
  </si>
  <si>
    <t>&lt;</t>
  </si>
  <si>
    <t>n/a</t>
  </si>
  <si>
    <t>BB-</t>
  </si>
  <si>
    <t>Brazil</t>
  </si>
  <si>
    <t>The Acquisition of Dracula Glass</t>
  </si>
  <si>
    <t>Worksheet</t>
  </si>
  <si>
    <t>Description</t>
  </si>
  <si>
    <t>B1</t>
  </si>
  <si>
    <t>B2</t>
  </si>
  <si>
    <t>B4</t>
  </si>
  <si>
    <t>Case B - Exhibits</t>
  </si>
  <si>
    <t>$R millions</t>
  </si>
  <si>
    <t>Glass Containers</t>
  </si>
  <si>
    <t>Revenue - Glass Containers</t>
  </si>
  <si>
    <t>Percent of revenue generated by Glass Containers (x-variable)</t>
  </si>
  <si>
    <t>Flat Glass</t>
  </si>
  <si>
    <t>Revenue - Flat Glass</t>
  </si>
  <si>
    <t>Competitor Financials</t>
  </si>
  <si>
    <t>Cost of sales</t>
  </si>
  <si>
    <t>Operating profits</t>
  </si>
  <si>
    <t>Total liabilities</t>
  </si>
  <si>
    <t>Beta Calculations:</t>
  </si>
  <si>
    <t>AGC 
Vidros</t>
  </si>
  <si>
    <t>Companhia de Vidros</t>
  </si>
  <si>
    <t>Rosina Portis</t>
  </si>
  <si>
    <t>Boterro Glass</t>
  </si>
  <si>
    <t>Fanavid</t>
  </si>
  <si>
    <t>Italajes Glass</t>
  </si>
  <si>
    <t>Exhibit 3</t>
  </si>
  <si>
    <t>B3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</si>
  <si>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euro-denominated risk free rate is proxied using German Eurobonds.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</si>
  <si>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The Brazilian risk free rate is proxied using Brazilian </t>
    </r>
  </si>
  <si>
    <t xml:space="preserve">  government bonds, denominated in Brazilian real.  </t>
  </si>
  <si>
    <r>
      <t>Risk Free</t>
    </r>
    <r>
      <rPr>
        <vertAlign val="superscript"/>
        <sz val="11"/>
        <color theme="1"/>
        <rFont val="Calibri"/>
        <family val="2"/>
        <scheme val="minor"/>
      </rPr>
      <t>2</t>
    </r>
  </si>
  <si>
    <r>
      <t>Risk Free</t>
    </r>
    <r>
      <rPr>
        <vertAlign val="superscript"/>
        <sz val="11"/>
        <color theme="1"/>
        <rFont val="Calibri"/>
        <family val="2"/>
        <scheme val="minor"/>
      </rPr>
      <t>1</t>
    </r>
  </si>
  <si>
    <t>http://pages.stern.nyu.edu/~adamodar/New_Home_Page/datafile/ratings.htm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</si>
</sst>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_);\(#,##0.0\)"/>
    <numFmt numFmtId="166" formatCode="0.0"/>
    <numFmt numFmtId="167" formatCode="0.0000000"/>
    <numFmt numFmtId="168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37" fontId="0" fillId="0" borderId="0" xfId="0" applyNumberFormat="1"/>
    <xf numFmtId="0" fontId="0" fillId="0" borderId="0" xfId="0" applyBorder="1"/>
    <xf numFmtId="37" fontId="0" fillId="0" borderId="0" xfId="0" applyNumberFormat="1" applyBorder="1"/>
    <xf numFmtId="0" fontId="0" fillId="0" borderId="1" xfId="0" applyBorder="1"/>
    <xf numFmtId="37" fontId="0" fillId="0" borderId="1" xfId="0" applyNumberFormat="1" applyBorder="1"/>
    <xf numFmtId="37" fontId="0" fillId="0" borderId="2" xfId="0" applyNumberFormat="1" applyBorder="1"/>
    <xf numFmtId="37" fontId="3" fillId="0" borderId="0" xfId="0" applyNumberFormat="1" applyFont="1"/>
    <xf numFmtId="0" fontId="4" fillId="0" borderId="0" xfId="0" applyFont="1" applyAlignment="1">
      <alignment horizontal="right"/>
    </xf>
    <xf numFmtId="0" fontId="2" fillId="0" borderId="1" xfId="0" applyFont="1" applyBorder="1"/>
    <xf numFmtId="0" fontId="3" fillId="0" borderId="0" xfId="0" applyFont="1" applyBorder="1"/>
    <xf numFmtId="0" fontId="3" fillId="0" borderId="1" xfId="0" applyFont="1" applyBorder="1"/>
    <xf numFmtId="37" fontId="3" fillId="0" borderId="1" xfId="0" applyNumberFormat="1" applyFont="1" applyBorder="1"/>
    <xf numFmtId="0" fontId="0" fillId="0" borderId="0" xfId="0" applyFont="1" applyBorder="1"/>
    <xf numFmtId="164" fontId="0" fillId="0" borderId="0" xfId="1" applyNumberFormat="1" applyFont="1"/>
    <xf numFmtId="0" fontId="0" fillId="0" borderId="1" xfId="0" applyFont="1" applyFill="1" applyBorder="1"/>
    <xf numFmtId="0" fontId="0" fillId="0" borderId="0" xfId="0" applyFont="1"/>
    <xf numFmtId="0" fontId="0" fillId="0" borderId="2" xfId="0" applyBorder="1"/>
    <xf numFmtId="39" fontId="0" fillId="0" borderId="0" xfId="0" applyNumberFormat="1"/>
    <xf numFmtId="0" fontId="0" fillId="0" borderId="1" xfId="0" applyFill="1" applyBorder="1"/>
    <xf numFmtId="0" fontId="0" fillId="0" borderId="0" xfId="0" applyFont="1" applyFill="1"/>
    <xf numFmtId="0" fontId="4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right" wrapText="1"/>
    </xf>
    <xf numFmtId="1" fontId="2" fillId="0" borderId="3" xfId="0" applyNumberFormat="1" applyFont="1" applyBorder="1" applyAlignment="1">
      <alignment horizontal="right" wrapText="1"/>
    </xf>
    <xf numFmtId="37" fontId="0" fillId="0" borderId="0" xfId="0" applyNumberFormat="1" applyFont="1"/>
    <xf numFmtId="0" fontId="0" fillId="0" borderId="1" xfId="0" applyFont="1" applyBorder="1"/>
    <xf numFmtId="37" fontId="0" fillId="0" borderId="1" xfId="0" applyNumberFormat="1" applyFont="1" applyBorder="1"/>
    <xf numFmtId="0" fontId="3" fillId="0" borderId="0" xfId="2" applyFont="1"/>
    <xf numFmtId="0" fontId="3" fillId="0" borderId="1" xfId="2" quotePrefix="1" applyFont="1" applyBorder="1"/>
    <xf numFmtId="165" fontId="3" fillId="0" borderId="1" xfId="2" quotePrefix="1" applyNumberFormat="1" applyFont="1" applyFill="1" applyBorder="1"/>
    <xf numFmtId="165" fontId="0" fillId="0" borderId="1" xfId="0" applyNumberFormat="1" applyFont="1" applyBorder="1" applyAlignment="1">
      <alignment horizontal="right"/>
    </xf>
    <xf numFmtId="0" fontId="0" fillId="0" borderId="0" xfId="0" quotePrefix="1" applyFont="1"/>
    <xf numFmtId="37" fontId="0" fillId="0" borderId="0" xfId="0" quotePrefix="1" applyNumberFormat="1" applyFont="1" applyFill="1"/>
    <xf numFmtId="37" fontId="0" fillId="0" borderId="0" xfId="0" applyNumberFormat="1" applyFont="1" applyBorder="1" applyAlignment="1">
      <alignment horizontal="right"/>
    </xf>
    <xf numFmtId="0" fontId="7" fillId="0" borderId="4" xfId="0" applyFont="1" applyFill="1" applyBorder="1" applyAlignment="1">
      <alignment horizontal="centerContinuous"/>
    </xf>
    <xf numFmtId="0" fontId="2" fillId="0" borderId="1" xfId="0" applyFont="1" applyBorder="1" applyAlignment="1">
      <alignment horizontal="right"/>
    </xf>
    <xf numFmtId="0" fontId="0" fillId="0" borderId="0" xfId="0" applyFill="1" applyBorder="1" applyAlignment="1"/>
    <xf numFmtId="2" fontId="0" fillId="0" borderId="0" xfId="0" applyNumberFormat="1" applyFill="1" applyBorder="1" applyAlignment="1"/>
    <xf numFmtId="2" fontId="0" fillId="0" borderId="0" xfId="0" applyNumberFormat="1"/>
    <xf numFmtId="1" fontId="0" fillId="0" borderId="0" xfId="0" applyNumberFormat="1"/>
    <xf numFmtId="0" fontId="0" fillId="0" borderId="3" xfId="0" applyFill="1" applyBorder="1" applyAlignment="1"/>
    <xf numFmtId="2" fontId="0" fillId="0" borderId="3" xfId="0" applyNumberFormat="1" applyFill="1" applyBorder="1" applyAlignment="1"/>
    <xf numFmtId="0" fontId="7" fillId="0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horizontal="right" indent="3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2" fontId="0" fillId="0" borderId="0" xfId="0" applyNumberFormat="1" applyAlignment="1">
      <alignment horizontal="right" indent="3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right" indent="3"/>
    </xf>
    <xf numFmtId="0" fontId="0" fillId="0" borderId="0" xfId="0" applyAlignment="1">
      <alignment horizontal="center"/>
    </xf>
    <xf numFmtId="167" fontId="0" fillId="0" borderId="0" xfId="0" applyNumberFormat="1"/>
    <xf numFmtId="0" fontId="8" fillId="0" borderId="0" xfId="3"/>
    <xf numFmtId="0" fontId="0" fillId="0" borderId="3" xfId="0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/>
    <xf numFmtId="0" fontId="9" fillId="0" borderId="0" xfId="0" applyFont="1" applyBorder="1"/>
    <xf numFmtId="0" fontId="4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right" wrapText="1"/>
    </xf>
    <xf numFmtId="0" fontId="0" fillId="0" borderId="3" xfId="0" applyBorder="1"/>
    <xf numFmtId="37" fontId="2" fillId="0" borderId="3" xfId="0" applyNumberFormat="1" applyFont="1" applyBorder="1" applyAlignment="1">
      <alignment horizontal="right" wrapText="1"/>
    </xf>
    <xf numFmtId="37" fontId="0" fillId="0" borderId="0" xfId="0" applyNumberFormat="1" applyFont="1" applyAlignment="1">
      <alignment horizontal="right"/>
    </xf>
    <xf numFmtId="37" fontId="0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7" fontId="2" fillId="0" borderId="0" xfId="0" applyNumberFormat="1" applyFont="1"/>
    <xf numFmtId="165" fontId="0" fillId="0" borderId="0" xfId="0" applyNumberFormat="1"/>
    <xf numFmtId="165" fontId="0" fillId="0" borderId="0" xfId="0" applyNumberFormat="1" applyFont="1"/>
    <xf numFmtId="39" fontId="3" fillId="0" borderId="0" xfId="2" applyNumberFormat="1" applyFont="1" applyFill="1"/>
    <xf numFmtId="39" fontId="0" fillId="0" borderId="0" xfId="0" applyNumberFormat="1" applyFont="1" applyBorder="1" applyAlignment="1">
      <alignment horizontal="right"/>
    </xf>
    <xf numFmtId="168" fontId="0" fillId="0" borderId="0" xfId="0" applyNumberFormat="1" applyFont="1" applyFill="1"/>
    <xf numFmtId="168" fontId="0" fillId="0" borderId="0" xfId="0" applyNumberFormat="1"/>
    <xf numFmtId="168" fontId="0" fillId="0" borderId="1" xfId="0" applyNumberFormat="1" applyFont="1" applyBorder="1"/>
    <xf numFmtId="168" fontId="0" fillId="0" borderId="0" xfId="0" quotePrefix="1" applyNumberFormat="1" applyFont="1"/>
    <xf numFmtId="168" fontId="0" fillId="0" borderId="0" xfId="0" applyNumberFormat="1" applyFill="1" applyBorder="1" applyAlignment="1"/>
    <xf numFmtId="168" fontId="0" fillId="0" borderId="3" xfId="0" applyNumberFormat="1" applyFill="1" applyBorder="1" applyAlignment="1"/>
    <xf numFmtId="0" fontId="10" fillId="0" borderId="0" xfId="3" applyFont="1"/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4">
    <cellStyle name="Hyperlink" xfId="3" builtinId="8"/>
    <cellStyle name="Normal" xfId="0" builtinId="0"/>
    <cellStyle name="Normal 11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Unlevered Beta by Competitor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852377464444852"/>
          <c:y val="0.17917874396135267"/>
          <c:w val="0.71600134285539885"/>
          <c:h val="0.6121339723838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'B2-2'!$I$7</c:f>
              <c:strCache>
                <c:ptCount val="1"/>
                <c:pt idx="0">
                  <c:v>Beta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'B2-2'!$H$8:$H$13</c:f>
              <c:numCache>
                <c:formatCode>0.0%</c:formatCode>
                <c:ptCount val="6"/>
                <c:pt idx="0">
                  <c:v>0.91200000000000003</c:v>
                </c:pt>
                <c:pt idx="1">
                  <c:v>0.67800000000000005</c:v>
                </c:pt>
                <c:pt idx="2">
                  <c:v>0.74299999999999999</c:v>
                </c:pt>
                <c:pt idx="3">
                  <c:v>0.32100000000000001</c:v>
                </c:pt>
                <c:pt idx="4">
                  <c:v>0.125</c:v>
                </c:pt>
                <c:pt idx="5">
                  <c:v>0.27700000000000002</c:v>
                </c:pt>
              </c:numCache>
            </c:numRef>
          </c:xVal>
          <c:yVal>
            <c:numRef>
              <c:f>'B2-2'!$I$8:$I$13</c:f>
              <c:numCache>
                <c:formatCode>0.00</c:formatCode>
                <c:ptCount val="6"/>
                <c:pt idx="0">
                  <c:v>0.54400000000000004</c:v>
                </c:pt>
                <c:pt idx="1">
                  <c:v>0.87650499654502534</c:v>
                </c:pt>
                <c:pt idx="2">
                  <c:v>0.77217958931227282</c:v>
                </c:pt>
                <c:pt idx="3">
                  <c:v>1.0059791104908795</c:v>
                </c:pt>
                <c:pt idx="4">
                  <c:v>0.92167448669781327</c:v>
                </c:pt>
                <c:pt idx="5">
                  <c:v>1.0673815297886147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33-47BB-8EEB-3CC483DC7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03872"/>
        <c:axId val="81106616"/>
      </c:scatterChart>
      <c:valAx>
        <c:axId val="81103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Revenue from Glass Containers</a:t>
                </a:r>
                <a:endParaRPr lang="en-US" baseline="0"/>
              </a:p>
            </c:rich>
          </c:tx>
          <c:layout>
            <c:manualLayout>
              <c:xMode val="edge"/>
              <c:yMode val="edge"/>
              <c:x val="0.18961545504486357"/>
              <c:y val="0.90338164251207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06616"/>
        <c:crosses val="autoZero"/>
        <c:crossBetween val="midCat"/>
      </c:valAx>
      <c:valAx>
        <c:axId val="8110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Unlevered Beta</a:t>
                </a:r>
              </a:p>
            </c:rich>
          </c:tx>
          <c:layout>
            <c:manualLayout>
              <c:xMode val="edge"/>
              <c:yMode val="edge"/>
              <c:x val="3.7964963681865346E-2"/>
              <c:y val="0.29935182015291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03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571501</xdr:colOff>
      <xdr:row>5</xdr:row>
      <xdr:rowOff>114300</xdr:rowOff>
    </xdr:from>
    <xdr:to>
      <xdr:col>9</xdr:col>
      <xdr:colOff>561976</xdr:colOff>
      <xdr:row>19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pages.stern.nyu.edu/~adamodar/New_Home_Page/datafile/ratings.ht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4:F12"/>
  <sheetViews>
    <sheetView tabSelected="1" workbookViewId="0">
      <selection activeCell="B4" sqref="B4"/>
    </sheetView>
  </sheetViews>
  <sheetFormatPr defaultRowHeight="18" customHeight="1" x14ac:dyDescent="0.4"/>
  <cols>
    <col min="2" max="2" width="16" customWidth="1"/>
  </cols>
  <sheetData>
    <row r="4" spans="2:6" ht="18" customHeight="1" x14ac:dyDescent="0.55000000000000004">
      <c r="B4" s="61" t="s">
        <v>100</v>
      </c>
    </row>
    <row r="5" spans="2:6" ht="18" customHeight="1" x14ac:dyDescent="0.4">
      <c r="B5" s="1" t="s">
        <v>106</v>
      </c>
    </row>
    <row r="8" spans="2:6" ht="18" customHeight="1" x14ac:dyDescent="0.4">
      <c r="B8" s="10" t="s">
        <v>101</v>
      </c>
      <c r="C8" s="10" t="s">
        <v>102</v>
      </c>
      <c r="D8" s="5"/>
      <c r="E8" s="5"/>
      <c r="F8" s="5"/>
    </row>
    <row r="9" spans="2:6" ht="18" customHeight="1" x14ac:dyDescent="0.4">
      <c r="B9" t="s">
        <v>103</v>
      </c>
      <c r="C9" s="17" t="s">
        <v>113</v>
      </c>
    </row>
    <row r="10" spans="2:6" ht="18" customHeight="1" x14ac:dyDescent="0.4">
      <c r="B10" t="s">
        <v>104</v>
      </c>
      <c r="C10" s="17" t="s">
        <v>27</v>
      </c>
    </row>
    <row r="11" spans="2:6" ht="18" customHeight="1" x14ac:dyDescent="0.4">
      <c r="B11" t="s">
        <v>125</v>
      </c>
      <c r="C11" t="s">
        <v>60</v>
      </c>
    </row>
    <row r="12" spans="2:6" ht="18" customHeight="1" x14ac:dyDescent="0.4">
      <c r="B12" t="s">
        <v>105</v>
      </c>
      <c r="C12" t="s">
        <v>87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2:J57"/>
  <sheetViews>
    <sheetView showGridLines="0" zoomScale="85" zoomScaleNormal="85" workbookViewId="0">
      <selection activeCell="A2" sqref="A2"/>
    </sheetView>
  </sheetViews>
  <sheetFormatPr defaultRowHeight="14.6" x14ac:dyDescent="0.4"/>
  <cols>
    <col min="1" max="1" width="30.3046875" customWidth="1"/>
    <col min="2" max="2" width="10.3046875" customWidth="1"/>
    <col min="3" max="3" width="4.69140625" customWidth="1"/>
    <col min="4" max="4" width="10.3046875" customWidth="1"/>
    <col min="5" max="5" width="11.84375" customWidth="1"/>
    <col min="6" max="6" width="10.3046875" customWidth="1"/>
    <col min="7" max="7" width="4.69140625" customWidth="1"/>
    <col min="8" max="10" width="10.3046875" customWidth="1"/>
  </cols>
  <sheetData>
    <row r="2" spans="1:10" ht="18.45" x14ac:dyDescent="0.5">
      <c r="A2" s="62" t="s">
        <v>0</v>
      </c>
      <c r="J2" s="9"/>
    </row>
    <row r="3" spans="1:10" x14ac:dyDescent="0.4">
      <c r="A3" s="17" t="s">
        <v>113</v>
      </c>
    </row>
    <row r="5" spans="1:10" x14ac:dyDescent="0.4">
      <c r="D5" s="84" t="s">
        <v>108</v>
      </c>
      <c r="E5" s="84"/>
      <c r="F5" s="84"/>
      <c r="H5" s="84" t="s">
        <v>111</v>
      </c>
      <c r="I5" s="84"/>
      <c r="J5" s="84"/>
    </row>
    <row r="7" spans="1:10" ht="34.5" customHeight="1" thickBot="1" x14ac:dyDescent="0.45">
      <c r="A7" s="63" t="s">
        <v>107</v>
      </c>
      <c r="B7" s="64" t="s">
        <v>5</v>
      </c>
      <c r="D7" s="64" t="s">
        <v>118</v>
      </c>
      <c r="E7" s="64" t="s">
        <v>119</v>
      </c>
      <c r="F7" s="64" t="s">
        <v>120</v>
      </c>
      <c r="H7" s="64" t="s">
        <v>121</v>
      </c>
      <c r="I7" s="64" t="s">
        <v>122</v>
      </c>
      <c r="J7" s="64" t="s">
        <v>123</v>
      </c>
    </row>
    <row r="8" spans="1:10" ht="15.75" customHeight="1" x14ac:dyDescent="0.4">
      <c r="A8" s="11" t="s">
        <v>109</v>
      </c>
      <c r="B8" s="8">
        <v>4590</v>
      </c>
      <c r="C8" s="2"/>
      <c r="D8" s="8">
        <v>3261</v>
      </c>
      <c r="E8" s="8">
        <v>3243</v>
      </c>
      <c r="F8" s="8">
        <v>2132</v>
      </c>
      <c r="G8" s="2"/>
      <c r="H8" s="8">
        <v>1562</v>
      </c>
      <c r="I8" s="8">
        <v>728</v>
      </c>
      <c r="J8" s="8">
        <v>2483</v>
      </c>
    </row>
    <row r="9" spans="1:10" ht="15.75" customHeight="1" x14ac:dyDescent="0.4">
      <c r="A9" s="12" t="s">
        <v>112</v>
      </c>
      <c r="B9" s="13">
        <v>3443</v>
      </c>
      <c r="C9" s="2"/>
      <c r="D9" s="13">
        <v>315</v>
      </c>
      <c r="E9" s="13">
        <v>1540</v>
      </c>
      <c r="F9" s="13">
        <v>737</v>
      </c>
      <c r="G9" s="2"/>
      <c r="H9" s="13">
        <v>3304</v>
      </c>
      <c r="I9" s="13">
        <v>5095</v>
      </c>
      <c r="J9" s="13">
        <v>6482</v>
      </c>
    </row>
    <row r="10" spans="1:10" ht="15.75" customHeight="1" x14ac:dyDescent="0.4">
      <c r="A10" s="11" t="s">
        <v>16</v>
      </c>
      <c r="B10" s="8">
        <f>SUM(B8:B9)</f>
        <v>8033</v>
      </c>
      <c r="C10" s="2"/>
      <c r="D10" s="8">
        <f>SUM(D8:D9)</f>
        <v>3576</v>
      </c>
      <c r="E10" s="8">
        <f>SUM(E8:E9)</f>
        <v>4783</v>
      </c>
      <c r="F10" s="8">
        <f>SUM(F8:F9)</f>
        <v>2869</v>
      </c>
      <c r="G10" s="2"/>
      <c r="H10" s="8">
        <f>SUM(H8:H9)</f>
        <v>4866</v>
      </c>
      <c r="I10" s="8">
        <f>SUM(I8:I9)</f>
        <v>5823</v>
      </c>
      <c r="J10" s="8">
        <f>SUM(J8:J9)</f>
        <v>8965</v>
      </c>
    </row>
    <row r="11" spans="1:10" x14ac:dyDescent="0.4"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4">
      <c r="A12" s="14" t="s">
        <v>114</v>
      </c>
      <c r="B12" s="4">
        <v>-5836</v>
      </c>
      <c r="C12" s="2"/>
      <c r="D12" s="4">
        <v>-2264</v>
      </c>
      <c r="E12" s="4">
        <v>-3128</v>
      </c>
      <c r="F12" s="4">
        <v>-1922</v>
      </c>
      <c r="G12" s="2"/>
      <c r="H12" s="4">
        <v>-3864</v>
      </c>
      <c r="I12" s="4">
        <v>-4641</v>
      </c>
      <c r="J12" s="4">
        <v>-7119</v>
      </c>
    </row>
    <row r="13" spans="1:10" x14ac:dyDescent="0.4">
      <c r="A13" s="3" t="s">
        <v>17</v>
      </c>
      <c r="B13" s="4">
        <v>-1369</v>
      </c>
      <c r="C13" s="2"/>
      <c r="D13" s="4">
        <v>-730</v>
      </c>
      <c r="E13" s="4">
        <v>-995</v>
      </c>
      <c r="F13" s="4">
        <v>-625</v>
      </c>
      <c r="G13" s="2"/>
      <c r="H13" s="4">
        <v>-633</v>
      </c>
      <c r="I13" s="4">
        <v>-751</v>
      </c>
      <c r="J13" s="4">
        <v>-1103</v>
      </c>
    </row>
    <row r="14" spans="1:10" x14ac:dyDescent="0.4">
      <c r="A14" s="16" t="s">
        <v>1</v>
      </c>
      <c r="B14" s="6">
        <v>-232</v>
      </c>
      <c r="C14" s="2"/>
      <c r="D14" s="6">
        <v>-114</v>
      </c>
      <c r="E14" s="6">
        <v>-181</v>
      </c>
      <c r="F14" s="6">
        <v>-96</v>
      </c>
      <c r="G14" s="2"/>
      <c r="H14" s="6">
        <v>-136</v>
      </c>
      <c r="I14" s="6">
        <v>-156</v>
      </c>
      <c r="J14" s="6">
        <v>-223</v>
      </c>
    </row>
    <row r="15" spans="1:10" x14ac:dyDescent="0.4">
      <c r="A15" t="s">
        <v>115</v>
      </c>
      <c r="B15" s="4">
        <f>SUM(B10:B14)</f>
        <v>596</v>
      </c>
      <c r="C15" s="2"/>
      <c r="D15" s="4">
        <f>SUM(D10:D14)</f>
        <v>468</v>
      </c>
      <c r="E15" s="4">
        <f>SUM(E10:E14)</f>
        <v>479</v>
      </c>
      <c r="F15" s="4">
        <f>SUM(F10:F14)</f>
        <v>226</v>
      </c>
      <c r="G15" s="2"/>
      <c r="H15" s="2">
        <f>SUM(H10:H14)</f>
        <v>233</v>
      </c>
      <c r="I15" s="2">
        <f>SUM(I10:I14)</f>
        <v>275</v>
      </c>
      <c r="J15" s="2">
        <f>SUM(J10:J14)</f>
        <v>520</v>
      </c>
    </row>
    <row r="16" spans="1:10" x14ac:dyDescent="0.4">
      <c r="B16" s="4"/>
      <c r="C16" s="2"/>
      <c r="D16" s="4"/>
      <c r="E16" s="4"/>
      <c r="F16" s="4"/>
      <c r="G16" s="2"/>
      <c r="H16" s="2"/>
      <c r="I16" s="2"/>
      <c r="J16" s="2"/>
    </row>
    <row r="17" spans="1:10" x14ac:dyDescent="0.4">
      <c r="A17" s="5" t="s">
        <v>2</v>
      </c>
      <c r="B17" s="6">
        <v>-26</v>
      </c>
      <c r="C17" s="2"/>
      <c r="D17" s="6">
        <v>-90</v>
      </c>
      <c r="E17" s="6">
        <v>-68</v>
      </c>
      <c r="F17" s="6">
        <v>-63</v>
      </c>
      <c r="G17" s="2"/>
      <c r="H17" s="6">
        <v>-97</v>
      </c>
      <c r="I17" s="6">
        <v>-97</v>
      </c>
      <c r="J17" s="6">
        <v>-133</v>
      </c>
    </row>
    <row r="18" spans="1:10" x14ac:dyDescent="0.4">
      <c r="A18" t="s">
        <v>18</v>
      </c>
      <c r="B18" s="4">
        <f>SUM(B15:B17)</f>
        <v>570</v>
      </c>
      <c r="C18" s="2"/>
      <c r="D18" s="4">
        <f>SUM(D15:D17)</f>
        <v>378</v>
      </c>
      <c r="E18" s="4">
        <f>SUM(E15:E17)</f>
        <v>411</v>
      </c>
      <c r="F18" s="4">
        <f>SUM(F15:F17)</f>
        <v>163</v>
      </c>
      <c r="G18" s="2"/>
      <c r="H18" s="2">
        <f>SUM(H15:H17)</f>
        <v>136</v>
      </c>
      <c r="I18" s="2">
        <f>SUM(I15:I17)</f>
        <v>178</v>
      </c>
      <c r="J18" s="2">
        <f>SUM(J15:J17)</f>
        <v>387</v>
      </c>
    </row>
    <row r="19" spans="1:10" x14ac:dyDescent="0.4"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4">
      <c r="A20" s="17" t="s">
        <v>3</v>
      </c>
      <c r="B20" s="4">
        <v>-171</v>
      </c>
      <c r="C20" s="2"/>
      <c r="D20" s="4">
        <v>-113</v>
      </c>
      <c r="E20" s="4">
        <v>-123</v>
      </c>
      <c r="F20" s="4">
        <v>-49</v>
      </c>
      <c r="G20" s="2"/>
      <c r="H20" s="4">
        <v>-41</v>
      </c>
      <c r="I20" s="4">
        <v>-53</v>
      </c>
      <c r="J20" s="4">
        <v>-116</v>
      </c>
    </row>
    <row r="21" spans="1:10" ht="15" thickBot="1" x14ac:dyDescent="0.45">
      <c r="A21" s="18" t="s">
        <v>4</v>
      </c>
      <c r="B21" s="7">
        <f>SUM(B18:B20)</f>
        <v>399</v>
      </c>
      <c r="C21" s="2"/>
      <c r="D21" s="7">
        <f>SUM(D18:D20)</f>
        <v>265</v>
      </c>
      <c r="E21" s="7">
        <f>SUM(E18:E20)</f>
        <v>288</v>
      </c>
      <c r="F21" s="7">
        <f>SUM(F18:F20)</f>
        <v>114</v>
      </c>
      <c r="G21" s="2"/>
      <c r="H21" s="7">
        <f>SUM(H18:H20)</f>
        <v>95</v>
      </c>
      <c r="I21" s="7">
        <f>SUM(I18:I20)</f>
        <v>125</v>
      </c>
      <c r="J21" s="7">
        <f>SUM(J18:J20)</f>
        <v>271</v>
      </c>
    </row>
    <row r="22" spans="1:10" ht="15" thickTop="1" x14ac:dyDescent="0.4">
      <c r="B22" s="2"/>
      <c r="H22" s="2"/>
      <c r="I22" s="2"/>
      <c r="J22" s="2"/>
    </row>
    <row r="23" spans="1:10" x14ac:dyDescent="0.4">
      <c r="B23" s="2"/>
    </row>
    <row r="24" spans="1:10" x14ac:dyDescent="0.4">
      <c r="A24" s="1" t="s">
        <v>113</v>
      </c>
      <c r="B24" s="72"/>
      <c r="D24" s="2"/>
      <c r="E24" s="2"/>
      <c r="F24" s="2"/>
      <c r="H24" s="2"/>
      <c r="I24" s="2"/>
      <c r="J24" s="2"/>
    </row>
    <row r="25" spans="1:10" x14ac:dyDescent="0.4">
      <c r="A25" t="s">
        <v>6</v>
      </c>
      <c r="B25" s="2"/>
      <c r="D25" s="19"/>
      <c r="E25" s="19"/>
      <c r="F25" s="19"/>
      <c r="H25" s="2"/>
      <c r="I25" s="2"/>
      <c r="J25" s="2"/>
    </row>
    <row r="26" spans="1:10" ht="34.5" customHeight="1" thickBot="1" x14ac:dyDescent="0.45">
      <c r="A26" s="63" t="s">
        <v>107</v>
      </c>
      <c r="B26" s="66" t="str">
        <f>B7</f>
        <v>Dracula Glass</v>
      </c>
      <c r="D26" s="66" t="str">
        <f>D7</f>
        <v>AGC 
Vidros</v>
      </c>
      <c r="E26" s="66" t="str">
        <f>E7</f>
        <v>Companhia de Vidros</v>
      </c>
      <c r="F26" s="66" t="str">
        <f>F7</f>
        <v>Rosina Portis</v>
      </c>
      <c r="H26" s="66" t="str">
        <f>H7</f>
        <v>Boterro Glass</v>
      </c>
      <c r="I26" s="66" t="str">
        <f>I7</f>
        <v>Fanavid</v>
      </c>
      <c r="J26" s="66" t="str">
        <f>J7</f>
        <v>Italajes Glass</v>
      </c>
    </row>
    <row r="27" spans="1:10" ht="15" customHeight="1" x14ac:dyDescent="0.4">
      <c r="A27" t="s">
        <v>7</v>
      </c>
      <c r="B27" s="4">
        <v>122</v>
      </c>
      <c r="C27" s="2"/>
      <c r="D27" s="4">
        <v>66</v>
      </c>
      <c r="E27" s="4">
        <v>89</v>
      </c>
      <c r="F27" s="4">
        <v>44</v>
      </c>
      <c r="G27" s="2"/>
      <c r="H27" s="4">
        <v>64</v>
      </c>
      <c r="I27" s="4">
        <v>88</v>
      </c>
      <c r="J27" s="4">
        <v>160</v>
      </c>
    </row>
    <row r="28" spans="1:10" x14ac:dyDescent="0.4">
      <c r="A28" t="s">
        <v>8</v>
      </c>
      <c r="B28" s="4">
        <v>1132</v>
      </c>
      <c r="C28" s="2"/>
      <c r="D28" s="4">
        <v>476</v>
      </c>
      <c r="E28" s="4">
        <v>622</v>
      </c>
      <c r="F28" s="4">
        <v>384</v>
      </c>
      <c r="G28" s="2"/>
      <c r="H28" s="4">
        <v>589</v>
      </c>
      <c r="I28" s="4">
        <v>683</v>
      </c>
      <c r="J28" s="4">
        <v>1024</v>
      </c>
    </row>
    <row r="29" spans="1:10" x14ac:dyDescent="0.4">
      <c r="A29" s="5" t="s">
        <v>9</v>
      </c>
      <c r="B29" s="6">
        <v>829</v>
      </c>
      <c r="C29" s="2"/>
      <c r="D29" s="6">
        <v>364</v>
      </c>
      <c r="E29" s="6">
        <v>449</v>
      </c>
      <c r="F29" s="6">
        <v>277</v>
      </c>
      <c r="G29" s="2"/>
      <c r="H29" s="6">
        <v>432</v>
      </c>
      <c r="I29" s="6">
        <v>533</v>
      </c>
      <c r="J29" s="6">
        <v>820</v>
      </c>
    </row>
    <row r="30" spans="1:10" x14ac:dyDescent="0.4">
      <c r="A30" t="s">
        <v>19</v>
      </c>
      <c r="B30" s="2">
        <f>SUM(B27:B29)</f>
        <v>2083</v>
      </c>
      <c r="C30" s="2"/>
      <c r="D30" s="2">
        <f>SUM(D27:D29)</f>
        <v>906</v>
      </c>
      <c r="E30" s="2">
        <f>SUM(E27:E29)</f>
        <v>1160</v>
      </c>
      <c r="F30" s="2">
        <f>SUM(F27:F29)</f>
        <v>705</v>
      </c>
      <c r="G30" s="2"/>
      <c r="H30" s="2">
        <f>SUM(H27:H29)</f>
        <v>1085</v>
      </c>
      <c r="I30" s="2">
        <f>SUM(I27:I29)</f>
        <v>1304</v>
      </c>
      <c r="J30" s="2">
        <f>SUM(J27:J29)</f>
        <v>2004</v>
      </c>
    </row>
    <row r="31" spans="1:10" x14ac:dyDescent="0.4">
      <c r="B31" s="2"/>
      <c r="C31" s="2"/>
      <c r="D31" s="2"/>
      <c r="E31" s="2"/>
      <c r="F31" s="2"/>
      <c r="G31" s="2"/>
      <c r="H31" s="2"/>
      <c r="I31" s="2"/>
      <c r="J31" s="2"/>
    </row>
    <row r="32" spans="1:10" ht="15" customHeight="1" x14ac:dyDescent="0.4">
      <c r="A32" s="20" t="s">
        <v>20</v>
      </c>
      <c r="B32" s="4">
        <v>2255</v>
      </c>
      <c r="C32" s="2"/>
      <c r="D32" s="4">
        <v>1173</v>
      </c>
      <c r="E32" s="4">
        <v>1851</v>
      </c>
      <c r="F32" s="4">
        <v>967</v>
      </c>
      <c r="G32" s="2"/>
      <c r="H32" s="4">
        <v>1265</v>
      </c>
      <c r="I32" s="4">
        <v>1403</v>
      </c>
      <c r="J32" s="4">
        <v>2026</v>
      </c>
    </row>
    <row r="33" spans="1:10" ht="15" thickBot="1" x14ac:dyDescent="0.45">
      <c r="A33" s="18" t="s">
        <v>10</v>
      </c>
      <c r="B33" s="7">
        <f>SUM(B30:B32)</f>
        <v>4338</v>
      </c>
      <c r="C33" s="2"/>
      <c r="D33" s="7">
        <f>SUM(D30:D32)</f>
        <v>2079</v>
      </c>
      <c r="E33" s="7">
        <f t="shared" ref="E33:F33" si="0">SUM(E30:E32)</f>
        <v>3011</v>
      </c>
      <c r="F33" s="7">
        <f t="shared" si="0"/>
        <v>1672</v>
      </c>
      <c r="G33" s="2"/>
      <c r="H33" s="7">
        <f>SUM(H30:H32)</f>
        <v>2350</v>
      </c>
      <c r="I33" s="7">
        <f>SUM(I30:I32)</f>
        <v>2707</v>
      </c>
      <c r="J33" s="7">
        <f>SUM(J30:J32)</f>
        <v>4030</v>
      </c>
    </row>
    <row r="34" spans="1:10" ht="15" thickTop="1" x14ac:dyDescent="0.4">
      <c r="B34" s="2"/>
    </row>
    <row r="35" spans="1:10" ht="15" customHeight="1" x14ac:dyDescent="0.4">
      <c r="B35" s="2"/>
    </row>
    <row r="36" spans="1:10" ht="34.5" customHeight="1" thickBot="1" x14ac:dyDescent="0.45">
      <c r="A36" s="63" t="s">
        <v>107</v>
      </c>
      <c r="B36" s="66" t="str">
        <f>B7</f>
        <v>Dracula Glass</v>
      </c>
      <c r="D36" s="66" t="str">
        <f>D7</f>
        <v>AGC 
Vidros</v>
      </c>
      <c r="E36" s="66" t="str">
        <f>E7</f>
        <v>Companhia de Vidros</v>
      </c>
      <c r="F36" s="66" t="str">
        <f>F7</f>
        <v>Rosina Portis</v>
      </c>
      <c r="H36" s="66" t="str">
        <f>H7</f>
        <v>Boterro Glass</v>
      </c>
      <c r="I36" s="66" t="str">
        <f>I7</f>
        <v>Fanavid</v>
      </c>
      <c r="J36" s="66" t="str">
        <f>J7</f>
        <v>Italajes Glass</v>
      </c>
    </row>
    <row r="37" spans="1:10" ht="15" customHeight="1" x14ac:dyDescent="0.4">
      <c r="A37" t="s">
        <v>21</v>
      </c>
      <c r="B37" s="2">
        <v>349</v>
      </c>
      <c r="C37" s="73"/>
      <c r="D37" s="2">
        <v>412</v>
      </c>
      <c r="E37" s="2">
        <v>196</v>
      </c>
      <c r="F37" s="2">
        <v>39</v>
      </c>
      <c r="G37" s="2"/>
      <c r="H37" s="2">
        <v>273</v>
      </c>
      <c r="I37" s="2">
        <v>214</v>
      </c>
      <c r="J37" s="2">
        <v>390</v>
      </c>
    </row>
    <row r="38" spans="1:10" x14ac:dyDescent="0.4">
      <c r="A38" t="s">
        <v>11</v>
      </c>
      <c r="B38" s="4">
        <v>652</v>
      </c>
      <c r="C38" s="73"/>
      <c r="D38" s="4">
        <v>264</v>
      </c>
      <c r="E38" s="4">
        <v>415</v>
      </c>
      <c r="F38" s="4">
        <v>222</v>
      </c>
      <c r="G38" s="2"/>
      <c r="H38" s="4">
        <v>407</v>
      </c>
      <c r="I38" s="4">
        <v>495</v>
      </c>
      <c r="J38" s="4">
        <v>771</v>
      </c>
    </row>
    <row r="39" spans="1:10" x14ac:dyDescent="0.4">
      <c r="A39" t="s">
        <v>12</v>
      </c>
      <c r="B39" s="4">
        <v>217</v>
      </c>
      <c r="C39" s="73"/>
      <c r="D39" s="4">
        <v>83</v>
      </c>
      <c r="E39" s="4">
        <v>159</v>
      </c>
      <c r="F39" s="4">
        <v>86</v>
      </c>
      <c r="G39" s="2"/>
      <c r="H39" s="4">
        <v>147</v>
      </c>
      <c r="I39" s="4">
        <v>142</v>
      </c>
      <c r="J39" s="4">
        <v>270</v>
      </c>
    </row>
    <row r="40" spans="1:10" ht="15" customHeight="1" x14ac:dyDescent="0.4">
      <c r="A40" s="5" t="s">
        <v>13</v>
      </c>
      <c r="B40" s="6">
        <v>0</v>
      </c>
      <c r="C40" s="73"/>
      <c r="D40" s="6">
        <v>110</v>
      </c>
      <c r="E40" s="6">
        <v>0</v>
      </c>
      <c r="F40" s="6">
        <v>114</v>
      </c>
      <c r="G40" s="2"/>
      <c r="H40" s="6">
        <v>0</v>
      </c>
      <c r="I40" s="6">
        <v>0</v>
      </c>
      <c r="J40" s="6">
        <v>0</v>
      </c>
    </row>
    <row r="41" spans="1:10" ht="15" customHeight="1" x14ac:dyDescent="0.4">
      <c r="A41" t="s">
        <v>22</v>
      </c>
      <c r="B41" s="2">
        <f>SUM(B37:B40)</f>
        <v>1218</v>
      </c>
      <c r="C41" s="73"/>
      <c r="D41" s="2">
        <f>SUM(D37:D40)</f>
        <v>869</v>
      </c>
      <c r="E41" s="2">
        <f>SUM(E37:E40)</f>
        <v>770</v>
      </c>
      <c r="F41" s="2">
        <f>SUM(F37:F40)</f>
        <v>461</v>
      </c>
      <c r="G41" s="2"/>
      <c r="H41" s="2">
        <f>SUM(H37:H40)</f>
        <v>827</v>
      </c>
      <c r="I41" s="2">
        <f>SUM(I37:I40)</f>
        <v>851</v>
      </c>
      <c r="J41" s="2">
        <f>SUM(J37:J40)</f>
        <v>1431</v>
      </c>
    </row>
    <row r="42" spans="1:10" x14ac:dyDescent="0.4">
      <c r="B42" s="2"/>
      <c r="C42" s="73"/>
      <c r="D42" s="2"/>
      <c r="E42" s="2"/>
      <c r="F42" s="2"/>
      <c r="G42" s="2"/>
      <c r="H42" s="2"/>
      <c r="I42" s="2"/>
      <c r="J42" s="2"/>
    </row>
    <row r="43" spans="1:10" ht="15" customHeight="1" x14ac:dyDescent="0.4">
      <c r="A43" s="5" t="s">
        <v>23</v>
      </c>
      <c r="B43" s="6">
        <v>196</v>
      </c>
      <c r="C43" s="73"/>
      <c r="D43" s="6">
        <v>764</v>
      </c>
      <c r="E43" s="6">
        <v>735</v>
      </c>
      <c r="F43" s="6">
        <v>750</v>
      </c>
      <c r="G43" s="2"/>
      <c r="H43" s="6">
        <v>806</v>
      </c>
      <c r="I43" s="6">
        <v>966</v>
      </c>
      <c r="J43" s="6">
        <v>1293</v>
      </c>
    </row>
    <row r="44" spans="1:10" x14ac:dyDescent="0.4">
      <c r="A44" t="s">
        <v>116</v>
      </c>
      <c r="B44" s="2">
        <f>SUM(B41:B43)</f>
        <v>1414</v>
      </c>
      <c r="C44" s="73"/>
      <c r="D44" s="2">
        <f>SUM(D41:D43)</f>
        <v>1633</v>
      </c>
      <c r="E44" s="2">
        <f>SUM(E41:E43)</f>
        <v>1505</v>
      </c>
      <c r="F44" s="2">
        <f>SUM(F41:F43)</f>
        <v>1211</v>
      </c>
      <c r="G44" s="2"/>
      <c r="H44" s="2">
        <f>SUM(H41:H43)</f>
        <v>1633</v>
      </c>
      <c r="I44" s="2">
        <f>SUM(I41:I43)</f>
        <v>1817</v>
      </c>
      <c r="J44" s="2">
        <f>SUM(J41:J43)</f>
        <v>2724</v>
      </c>
    </row>
    <row r="45" spans="1:10" x14ac:dyDescent="0.4">
      <c r="B45" s="2"/>
      <c r="C45" s="73"/>
      <c r="D45" s="2"/>
      <c r="E45" s="2"/>
      <c r="F45" s="2"/>
      <c r="G45" s="2"/>
      <c r="H45" s="2"/>
      <c r="I45" s="2"/>
      <c r="J45" s="2"/>
    </row>
    <row r="46" spans="1:10" x14ac:dyDescent="0.4">
      <c r="A46" t="s">
        <v>14</v>
      </c>
      <c r="B46" s="2">
        <v>2924</v>
      </c>
      <c r="C46" s="73"/>
      <c r="D46" s="2">
        <f>D47-D44</f>
        <v>446</v>
      </c>
      <c r="E46" s="2">
        <f>E47-E44</f>
        <v>1506</v>
      </c>
      <c r="F46" s="2">
        <f>F47-F44</f>
        <v>461</v>
      </c>
      <c r="G46" s="2"/>
      <c r="H46" s="2">
        <f>H47-H44</f>
        <v>717</v>
      </c>
      <c r="I46" s="2">
        <f>I47-I44</f>
        <v>890</v>
      </c>
      <c r="J46" s="2">
        <f>J47-J44</f>
        <v>1306</v>
      </c>
    </row>
    <row r="47" spans="1:10" ht="15" thickBot="1" x14ac:dyDescent="0.45">
      <c r="A47" s="18" t="s">
        <v>25</v>
      </c>
      <c r="B47" s="7">
        <f>SUM(B44:B46)</f>
        <v>4338</v>
      </c>
      <c r="C47" s="73"/>
      <c r="D47" s="7">
        <f>D33</f>
        <v>2079</v>
      </c>
      <c r="E47" s="7">
        <f>E33</f>
        <v>3011</v>
      </c>
      <c r="F47" s="7">
        <f>F33</f>
        <v>1672</v>
      </c>
      <c r="G47" s="2"/>
      <c r="H47" s="7">
        <f>H33</f>
        <v>2350</v>
      </c>
      <c r="I47" s="7">
        <f>I33</f>
        <v>2707</v>
      </c>
      <c r="J47" s="7">
        <f>J33</f>
        <v>4030</v>
      </c>
    </row>
    <row r="48" spans="1:10" ht="15" thickTop="1" x14ac:dyDescent="0.4"/>
    <row r="57" spans="4:6" x14ac:dyDescent="0.4">
      <c r="D57" s="2"/>
      <c r="E57" s="2"/>
      <c r="F57" s="2"/>
    </row>
  </sheetData>
  <mergeCells count="2">
    <mergeCell ref="D5:F5"/>
    <mergeCell ref="H5:J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L22"/>
  <sheetViews>
    <sheetView showGridLines="0" zoomScale="85" zoomScaleNormal="85" workbookViewId="0">
      <selection activeCell="A3" sqref="A3"/>
    </sheetView>
  </sheetViews>
  <sheetFormatPr defaultColWidth="9.15234375" defaultRowHeight="18" customHeight="1" x14ac:dyDescent="0.4"/>
  <cols>
    <col min="1" max="1" width="24.3828125" style="17" customWidth="1"/>
    <col min="2" max="2" width="10.84375" style="17" customWidth="1"/>
    <col min="3" max="3" width="3.53515625" style="17" customWidth="1"/>
    <col min="4" max="4" width="10" style="17" customWidth="1"/>
    <col min="5" max="5" width="10.53515625" style="17" customWidth="1"/>
    <col min="6" max="6" width="10" style="17" customWidth="1"/>
    <col min="7" max="7" width="3.53515625" style="17" customWidth="1"/>
    <col min="8" max="10" width="10" style="17" customWidth="1"/>
    <col min="11" max="16384" width="9.15234375" style="17"/>
  </cols>
  <sheetData>
    <row r="2" spans="1:12" ht="18" customHeight="1" x14ac:dyDescent="0.5">
      <c r="A2" s="62" t="s">
        <v>15</v>
      </c>
      <c r="B2" s="1"/>
      <c r="C2" s="1"/>
      <c r="D2" s="21"/>
      <c r="E2" s="21"/>
      <c r="F2" s="21"/>
      <c r="G2" s="21"/>
      <c r="H2" s="21"/>
      <c r="I2" s="21"/>
      <c r="J2" s="22"/>
    </row>
    <row r="3" spans="1:12" ht="18" customHeight="1" x14ac:dyDescent="0.4">
      <c r="A3" s="17" t="s">
        <v>27</v>
      </c>
      <c r="D3" s="21"/>
      <c r="E3" s="21"/>
      <c r="F3" s="21"/>
      <c r="G3" s="21"/>
      <c r="H3" s="21"/>
      <c r="I3" s="21"/>
      <c r="J3" s="21"/>
    </row>
    <row r="4" spans="1:12" ht="18" customHeight="1" x14ac:dyDescent="0.4">
      <c r="D4" s="21"/>
      <c r="E4" s="21"/>
      <c r="F4" s="21"/>
      <c r="G4" s="21"/>
      <c r="H4" s="21"/>
      <c r="I4" s="21"/>
      <c r="J4" s="21"/>
    </row>
    <row r="5" spans="1:12" ht="18" customHeight="1" thickBot="1" x14ac:dyDescent="0.45">
      <c r="D5" s="85" t="s">
        <v>108</v>
      </c>
      <c r="E5" s="85"/>
      <c r="F5" s="85"/>
      <c r="G5" s="21"/>
      <c r="H5" s="85" t="s">
        <v>111</v>
      </c>
      <c r="I5" s="85"/>
      <c r="J5" s="85"/>
    </row>
    <row r="6" spans="1:12" ht="18" customHeight="1" x14ac:dyDescent="0.4">
      <c r="D6" s="21"/>
      <c r="E6" s="21"/>
      <c r="F6" s="21"/>
      <c r="G6"/>
      <c r="H6" s="21"/>
      <c r="I6" s="21"/>
      <c r="J6" s="21"/>
    </row>
    <row r="7" spans="1:12" ht="33.75" customHeight="1" thickBot="1" x14ac:dyDescent="0.45">
      <c r="A7" s="23" t="s">
        <v>107</v>
      </c>
      <c r="B7" s="24" t="s">
        <v>5</v>
      </c>
      <c r="C7" s="65"/>
      <c r="D7" s="25" t="s">
        <v>118</v>
      </c>
      <c r="E7" s="25" t="s">
        <v>119</v>
      </c>
      <c r="F7" s="25" t="s">
        <v>120</v>
      </c>
      <c r="G7" s="65"/>
      <c r="H7" s="25" t="s">
        <v>121</v>
      </c>
      <c r="I7" s="25" t="s">
        <v>122</v>
      </c>
      <c r="J7" s="25" t="s">
        <v>123</v>
      </c>
      <c r="K7"/>
    </row>
    <row r="8" spans="1:12" ht="18" customHeight="1" x14ac:dyDescent="0.4">
      <c r="A8" s="17" t="s">
        <v>21</v>
      </c>
      <c r="B8" s="67">
        <f>'B1'!B37</f>
        <v>349</v>
      </c>
      <c r="C8" s="2"/>
      <c r="D8" s="26">
        <f>'B1'!D37</f>
        <v>412</v>
      </c>
      <c r="E8" s="26">
        <f>'B1'!E37</f>
        <v>196</v>
      </c>
      <c r="F8" s="26">
        <f>'B1'!F37</f>
        <v>39</v>
      </c>
      <c r="G8" s="26"/>
      <c r="H8" s="26">
        <f>'B1'!H37</f>
        <v>273</v>
      </c>
      <c r="I8" s="26">
        <f>'B1'!I37</f>
        <v>214</v>
      </c>
      <c r="J8" s="26">
        <f>'B1'!J37</f>
        <v>390</v>
      </c>
      <c r="K8"/>
    </row>
    <row r="9" spans="1:12" ht="18" customHeight="1" x14ac:dyDescent="0.4">
      <c r="A9" s="27" t="s">
        <v>23</v>
      </c>
      <c r="B9" s="68">
        <f>'B1'!B43</f>
        <v>196</v>
      </c>
      <c r="C9" s="2"/>
      <c r="D9" s="28">
        <f>'B1'!D43</f>
        <v>764</v>
      </c>
      <c r="E9" s="28">
        <f>'B1'!E43</f>
        <v>735</v>
      </c>
      <c r="F9" s="28">
        <f>'B1'!F43</f>
        <v>750</v>
      </c>
      <c r="G9" s="26"/>
      <c r="H9" s="28">
        <f>'B1'!H43</f>
        <v>806</v>
      </c>
      <c r="I9" s="28">
        <f>'B1'!I43</f>
        <v>966</v>
      </c>
      <c r="J9" s="28">
        <f>'B1'!J43</f>
        <v>1293</v>
      </c>
      <c r="K9"/>
    </row>
    <row r="10" spans="1:12" ht="18" customHeight="1" x14ac:dyDescent="0.4">
      <c r="A10" s="17" t="s">
        <v>24</v>
      </c>
      <c r="B10" s="26">
        <f>SUM(B8:B9)</f>
        <v>545</v>
      </c>
      <c r="C10" s="2"/>
      <c r="D10" s="26">
        <f>SUM(D8:D9)</f>
        <v>1176</v>
      </c>
      <c r="E10" s="26">
        <f t="shared" ref="E10:F10" si="0">SUM(E8:E9)</f>
        <v>931</v>
      </c>
      <c r="F10" s="26">
        <f t="shared" si="0"/>
        <v>789</v>
      </c>
      <c r="G10" s="26"/>
      <c r="H10" s="26">
        <f t="shared" ref="H10:J10" si="1">SUM(H8:H9)</f>
        <v>1079</v>
      </c>
      <c r="I10" s="26">
        <f t="shared" si="1"/>
        <v>1180</v>
      </c>
      <c r="J10" s="26">
        <f t="shared" si="1"/>
        <v>1683</v>
      </c>
      <c r="K10"/>
    </row>
    <row r="11" spans="1:12" ht="18" customHeight="1" x14ac:dyDescent="0.4">
      <c r="B11" s="74"/>
      <c r="C11" s="73"/>
      <c r="D11" s="74"/>
      <c r="E11" s="74"/>
      <c r="F11" s="74"/>
      <c r="G11" s="74"/>
      <c r="H11" s="74"/>
      <c r="I11" s="74"/>
      <c r="J11" s="74"/>
      <c r="K11"/>
    </row>
    <row r="12" spans="1:12" ht="18" customHeight="1" x14ac:dyDescent="0.4">
      <c r="A12" s="29" t="s">
        <v>28</v>
      </c>
      <c r="B12" s="75">
        <v>39.049999999999997</v>
      </c>
      <c r="C12" s="19"/>
      <c r="D12" s="76">
        <v>58.8</v>
      </c>
      <c r="E12" s="76">
        <v>69.5</v>
      </c>
      <c r="F12" s="76">
        <v>14.7</v>
      </c>
      <c r="G12" s="19"/>
      <c r="H12" s="76">
        <v>76</v>
      </c>
      <c r="I12" s="76">
        <v>36.4</v>
      </c>
      <c r="J12" s="76">
        <v>45.6</v>
      </c>
    </row>
    <row r="13" spans="1:12" ht="18" customHeight="1" x14ac:dyDescent="0.4">
      <c r="A13" s="30" t="s">
        <v>29</v>
      </c>
      <c r="B13" s="31">
        <v>105</v>
      </c>
      <c r="C13" s="73"/>
      <c r="D13" s="32">
        <v>67.28539689056241</v>
      </c>
      <c r="E13" s="32">
        <v>37.687454566990397</v>
      </c>
      <c r="F13" s="32">
        <v>69.524970049051419</v>
      </c>
      <c r="G13" s="73"/>
      <c r="H13" s="32">
        <v>8.8712906514844363</v>
      </c>
      <c r="I13" s="32">
        <v>22.231425022244792</v>
      </c>
      <c r="J13" s="32">
        <v>44.927527335764267</v>
      </c>
      <c r="K13"/>
      <c r="L13"/>
    </row>
    <row r="14" spans="1:12" ht="18" customHeight="1" x14ac:dyDescent="0.4">
      <c r="A14" s="33" t="s">
        <v>30</v>
      </c>
      <c r="B14" s="34">
        <f>ROUND(B12*'B2'!B13, 0)</f>
        <v>4100</v>
      </c>
      <c r="C14" s="2"/>
      <c r="D14" s="35">
        <f>ROUND(D12*D13, 0)</f>
        <v>3956</v>
      </c>
      <c r="E14" s="35">
        <f>ROUND(E12*E13, 0)</f>
        <v>2619</v>
      </c>
      <c r="F14" s="35">
        <f>ROUND(F12*F13, 0)</f>
        <v>1022</v>
      </c>
      <c r="G14" s="2"/>
      <c r="H14" s="35">
        <f>ROUND(H12*H13, 0)</f>
        <v>674</v>
      </c>
      <c r="I14" s="35">
        <f>ROUND(I12*I13, 0)</f>
        <v>809</v>
      </c>
      <c r="J14" s="35">
        <f>ROUND(J12*J13, 0)</f>
        <v>2049</v>
      </c>
      <c r="K14"/>
      <c r="L14"/>
    </row>
    <row r="15" spans="1:12" ht="18" customHeight="1" x14ac:dyDescent="0.4">
      <c r="C15"/>
      <c r="G15"/>
      <c r="K15"/>
      <c r="L15"/>
    </row>
    <row r="16" spans="1:12" ht="18" customHeight="1" x14ac:dyDescent="0.4">
      <c r="C16"/>
      <c r="G16"/>
      <c r="K16"/>
    </row>
    <row r="17" spans="1:11" ht="18" customHeight="1" x14ac:dyDescent="0.4">
      <c r="A17" s="1" t="s">
        <v>117</v>
      </c>
      <c r="B17" s="1"/>
      <c r="C17"/>
      <c r="G17"/>
      <c r="K17"/>
    </row>
    <row r="18" spans="1:11" ht="18" customHeight="1" x14ac:dyDescent="0.4">
      <c r="A18" s="17" t="s">
        <v>31</v>
      </c>
      <c r="B18" s="77">
        <f>B20/B19</f>
        <v>0.73518624144282363</v>
      </c>
      <c r="C18" s="78"/>
      <c r="D18" s="77">
        <f>D20/D19</f>
        <v>0.54398798481221433</v>
      </c>
      <c r="E18" s="77">
        <f>E20/E19</f>
        <v>0.87648059129603506</v>
      </c>
      <c r="F18" s="77">
        <f>F20/F19</f>
        <v>0.77217397378357078</v>
      </c>
      <c r="G18" s="78"/>
      <c r="H18" s="77">
        <f>H20/H19</f>
        <v>1.0057788188277055</v>
      </c>
      <c r="I18" s="77">
        <f>I20/I19</f>
        <v>0.92152321643037838</v>
      </c>
      <c r="J18" s="77">
        <f>J20/J19</f>
        <v>1.0674531331632888</v>
      </c>
    </row>
    <row r="19" spans="1:11" ht="18" customHeight="1" x14ac:dyDescent="0.4">
      <c r="A19" s="27" t="s">
        <v>32</v>
      </c>
      <c r="B19" s="79">
        <f>1+B10/B14</f>
        <v>1.1329268292682926</v>
      </c>
      <c r="C19" s="78"/>
      <c r="D19" s="79">
        <f>1+D10/D14</f>
        <v>1.2972699696663297</v>
      </c>
      <c r="E19" s="79">
        <f t="shared" ref="E19:F19" si="2">1+E10/E14</f>
        <v>1.3554791905307368</v>
      </c>
      <c r="F19" s="79">
        <f t="shared" si="2"/>
        <v>1.7720156555772995</v>
      </c>
      <c r="G19" s="78"/>
      <c r="H19" s="79">
        <f>1+('B1'!H37+'B1'!H43)/H14</f>
        <v>2.6008902077151337</v>
      </c>
      <c r="I19" s="79">
        <f>1+('B1'!I37+'B1'!I43)/I14</f>
        <v>2.4585908529048206</v>
      </c>
      <c r="J19" s="79">
        <f>1+('B1'!J37+'B1'!J43)/J14</f>
        <v>1.8213762811127379</v>
      </c>
    </row>
    <row r="20" spans="1:11" ht="18" customHeight="1" x14ac:dyDescent="0.4">
      <c r="A20" s="33" t="s">
        <v>33</v>
      </c>
      <c r="B20" s="80">
        <v>0.83291221743949162</v>
      </c>
      <c r="C20" s="78"/>
      <c r="D20" s="77">
        <v>0.70569927655618914</v>
      </c>
      <c r="E20" s="77">
        <v>1.1880512024058512</v>
      </c>
      <c r="F20" s="77">
        <v>1.3683043703738227</v>
      </c>
      <c r="G20" s="78"/>
      <c r="H20" s="77">
        <v>2.6159202810162725</v>
      </c>
      <c r="I20" s="77">
        <v>2.2656485506551576</v>
      </c>
      <c r="J20" s="77">
        <v>1.9442338179430911</v>
      </c>
    </row>
    <row r="22" spans="1:11" ht="18" customHeight="1" x14ac:dyDescent="0.4">
      <c r="A22" s="17" t="s">
        <v>34</v>
      </c>
    </row>
  </sheetData>
  <mergeCells count="2">
    <mergeCell ref="D5:F5"/>
    <mergeCell ref="H5:J5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2:I24"/>
  <sheetViews>
    <sheetView showGridLines="0" zoomScale="85" zoomScaleNormal="85" workbookViewId="0">
      <selection activeCell="A2" sqref="A2"/>
    </sheetView>
  </sheetViews>
  <sheetFormatPr defaultRowHeight="14.6" x14ac:dyDescent="0.4"/>
  <cols>
    <col min="1" max="1" width="17" customWidth="1"/>
    <col min="2" max="5" width="11.3046875" customWidth="1"/>
    <col min="7" max="7" width="21.84375" customWidth="1"/>
  </cols>
  <sheetData>
    <row r="2" spans="1:9" x14ac:dyDescent="0.4">
      <c r="A2" s="1" t="s">
        <v>35</v>
      </c>
    </row>
    <row r="4" spans="1:9" x14ac:dyDescent="0.4">
      <c r="A4" s="1" t="s">
        <v>36</v>
      </c>
    </row>
    <row r="5" spans="1:9" x14ac:dyDescent="0.4">
      <c r="A5" s="1" t="s">
        <v>110</v>
      </c>
    </row>
    <row r="6" spans="1:9" ht="15" thickBot="1" x14ac:dyDescent="0.45"/>
    <row r="7" spans="1:9" x14ac:dyDescent="0.4">
      <c r="A7" s="36" t="s">
        <v>37</v>
      </c>
      <c r="B7" s="36"/>
      <c r="G7" s="10" t="s">
        <v>38</v>
      </c>
      <c r="H7" s="37" t="s">
        <v>39</v>
      </c>
      <c r="I7" s="37" t="s">
        <v>40</v>
      </c>
    </row>
    <row r="8" spans="1:9" x14ac:dyDescent="0.4">
      <c r="A8" s="38" t="s">
        <v>41</v>
      </c>
      <c r="B8" s="39">
        <v>0.8390617673718922</v>
      </c>
      <c r="C8" s="40"/>
      <c r="D8" s="40"/>
      <c r="E8" s="40"/>
      <c r="G8" s="41" t="s">
        <v>118</v>
      </c>
      <c r="H8" s="15">
        <v>0.91200000000000003</v>
      </c>
      <c r="I8" s="40">
        <v>0.54400000000000004</v>
      </c>
    </row>
    <row r="9" spans="1:9" x14ac:dyDescent="0.4">
      <c r="A9" s="38" t="s">
        <v>42</v>
      </c>
      <c r="B9" s="39">
        <v>0.70402464946524335</v>
      </c>
      <c r="C9" s="40"/>
      <c r="D9" s="40"/>
      <c r="E9" s="40"/>
      <c r="G9" s="41" t="s">
        <v>119</v>
      </c>
      <c r="H9" s="15">
        <v>0.67800000000000005</v>
      </c>
      <c r="I9" s="40">
        <v>0.87650499654502534</v>
      </c>
    </row>
    <row r="10" spans="1:9" x14ac:dyDescent="0.4">
      <c r="A10" s="38" t="s">
        <v>43</v>
      </c>
      <c r="B10" s="39">
        <v>0.63003081183155418</v>
      </c>
      <c r="C10" s="40"/>
      <c r="D10" s="40"/>
      <c r="E10" s="40"/>
      <c r="G10" s="41" t="s">
        <v>120</v>
      </c>
      <c r="H10" s="15">
        <v>0.74299999999999999</v>
      </c>
      <c r="I10" s="40">
        <v>0.77217958931227282</v>
      </c>
    </row>
    <row r="11" spans="1:9" x14ac:dyDescent="0.4">
      <c r="A11" s="38" t="s">
        <v>44</v>
      </c>
      <c r="B11" s="39">
        <v>0.11406400287634343</v>
      </c>
      <c r="C11" s="40"/>
      <c r="D11" s="40"/>
      <c r="E11" s="40"/>
      <c r="G11" s="41" t="s">
        <v>121</v>
      </c>
      <c r="H11" s="15">
        <v>0.32100000000000001</v>
      </c>
      <c r="I11" s="40">
        <v>1.0059791104908795</v>
      </c>
    </row>
    <row r="12" spans="1:9" ht="15" thickBot="1" x14ac:dyDescent="0.45">
      <c r="A12" s="42" t="s">
        <v>45</v>
      </c>
      <c r="B12" s="43">
        <v>6</v>
      </c>
      <c r="C12" s="40"/>
      <c r="D12" s="40"/>
      <c r="E12" s="40"/>
      <c r="G12" s="41" t="s">
        <v>122</v>
      </c>
      <c r="H12" s="15">
        <v>0.125</v>
      </c>
      <c r="I12" s="40">
        <v>0.92167448669781327</v>
      </c>
    </row>
    <row r="13" spans="1:9" x14ac:dyDescent="0.4">
      <c r="B13" s="40"/>
      <c r="C13" s="40"/>
      <c r="D13" s="40"/>
      <c r="E13" s="40"/>
      <c r="G13" s="41" t="s">
        <v>123</v>
      </c>
      <c r="H13" s="15">
        <v>0.27700000000000002</v>
      </c>
      <c r="I13" s="40">
        <v>1.0673815297886147</v>
      </c>
    </row>
    <row r="14" spans="1:9" ht="15" thickBot="1" x14ac:dyDescent="0.45">
      <c r="A14" t="s">
        <v>46</v>
      </c>
      <c r="B14" s="40"/>
      <c r="C14" s="40"/>
      <c r="D14" s="40"/>
      <c r="E14" s="40"/>
      <c r="G14" s="41"/>
      <c r="H14" s="41"/>
      <c r="I14" s="41"/>
    </row>
    <row r="15" spans="1:9" x14ac:dyDescent="0.4">
      <c r="A15" s="44"/>
      <c r="B15" s="45" t="s">
        <v>47</v>
      </c>
      <c r="C15" s="45" t="s">
        <v>48</v>
      </c>
      <c r="D15" s="45" t="s">
        <v>49</v>
      </c>
      <c r="E15" s="45" t="s">
        <v>50</v>
      </c>
      <c r="G15" s="41"/>
      <c r="H15" s="41"/>
      <c r="I15" s="41"/>
    </row>
    <row r="16" spans="1:9" x14ac:dyDescent="0.4">
      <c r="A16" s="38" t="s">
        <v>51</v>
      </c>
      <c r="B16" s="39">
        <v>1</v>
      </c>
      <c r="C16" s="39">
        <v>0.12379113059562213</v>
      </c>
      <c r="D16" s="39">
        <v>0.12379113059562213</v>
      </c>
      <c r="E16" s="39">
        <v>9.5146389480507683</v>
      </c>
      <c r="G16" s="41"/>
      <c r="H16" s="41"/>
      <c r="I16" s="41"/>
    </row>
    <row r="17" spans="1:9" x14ac:dyDescent="0.4">
      <c r="A17" s="38" t="s">
        <v>52</v>
      </c>
      <c r="B17" s="39">
        <v>4</v>
      </c>
      <c r="C17" s="39">
        <v>5.204238700869792E-2</v>
      </c>
      <c r="D17" s="39">
        <v>1.301059675217448E-2</v>
      </c>
      <c r="E17" s="39"/>
      <c r="G17" s="41"/>
      <c r="H17" s="41"/>
      <c r="I17" s="41"/>
    </row>
    <row r="18" spans="1:9" ht="15" thickBot="1" x14ac:dyDescent="0.45">
      <c r="A18" s="42" t="s">
        <v>53</v>
      </c>
      <c r="B18" s="43">
        <v>5</v>
      </c>
      <c r="C18" s="43">
        <v>0.17583351760432006</v>
      </c>
      <c r="D18" s="43"/>
      <c r="E18" s="43"/>
      <c r="G18" s="41"/>
      <c r="H18" s="41"/>
      <c r="I18" s="41"/>
    </row>
    <row r="19" spans="1:9" ht="15" thickBot="1" x14ac:dyDescent="0.45">
      <c r="B19" s="40"/>
      <c r="C19" s="40"/>
      <c r="D19" s="40"/>
      <c r="E19" s="40"/>
      <c r="G19" s="41"/>
      <c r="H19" s="41"/>
      <c r="I19" s="41"/>
    </row>
    <row r="20" spans="1:9" ht="30" customHeight="1" x14ac:dyDescent="0.4">
      <c r="A20" s="44"/>
      <c r="B20" s="46" t="s">
        <v>54</v>
      </c>
      <c r="C20" s="46" t="s">
        <v>44</v>
      </c>
      <c r="D20" s="46" t="s">
        <v>55</v>
      </c>
      <c r="E20" s="46" t="s">
        <v>56</v>
      </c>
      <c r="G20" s="41"/>
      <c r="H20" s="41"/>
      <c r="I20" s="41"/>
    </row>
    <row r="21" spans="1:9" x14ac:dyDescent="0.4">
      <c r="A21" s="38" t="s">
        <v>57</v>
      </c>
      <c r="B21" s="81">
        <v>1.123</v>
      </c>
      <c r="C21" s="39">
        <v>9.5738611074839622E-2</v>
      </c>
      <c r="D21" s="39">
        <v>11.726172506311636</v>
      </c>
      <c r="E21" s="39">
        <v>3.0252268621759214E-4</v>
      </c>
      <c r="G21" s="41"/>
      <c r="H21" s="41"/>
      <c r="I21" s="41"/>
    </row>
    <row r="22" spans="1:9" ht="15" thickBot="1" x14ac:dyDescent="0.45">
      <c r="A22" s="42" t="s">
        <v>58</v>
      </c>
      <c r="B22" s="82">
        <v>-0.50600000000000001</v>
      </c>
      <c r="C22" s="43">
        <v>0.16423577606855588</v>
      </c>
      <c r="D22" s="43">
        <v>-3.0845808383070086</v>
      </c>
      <c r="E22" s="43">
        <v>3.6767432269003669E-2</v>
      </c>
    </row>
    <row r="24" spans="1:9" x14ac:dyDescent="0.4">
      <c r="B24" s="4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2:Q29"/>
  <sheetViews>
    <sheetView showGridLines="0" zoomScale="85" zoomScaleNormal="85" workbookViewId="0">
      <selection activeCell="A2" sqref="A2"/>
    </sheetView>
  </sheetViews>
  <sheetFormatPr defaultRowHeight="14.6" outlineLevelCol="1" x14ac:dyDescent="0.4"/>
  <cols>
    <col min="1" max="8" width="13.15234375" customWidth="1"/>
    <col min="9" max="9" width="9.69140625" bestFit="1" customWidth="1"/>
    <col min="10" max="12" width="12.3046875" hidden="1" customWidth="1" outlineLevel="1"/>
    <col min="13" max="13" width="11.53515625" hidden="1" customWidth="1" outlineLevel="1"/>
    <col min="14" max="16" width="12.3828125" hidden="1" customWidth="1" outlineLevel="1"/>
    <col min="17" max="17" width="9.15234375" collapsed="1"/>
  </cols>
  <sheetData>
    <row r="2" spans="1:16" ht="18.45" x14ac:dyDescent="0.5">
      <c r="A2" s="62" t="s">
        <v>124</v>
      </c>
      <c r="J2" s="1" t="s">
        <v>59</v>
      </c>
    </row>
    <row r="3" spans="1:16" x14ac:dyDescent="0.4">
      <c r="A3" t="s">
        <v>60</v>
      </c>
      <c r="J3" t="s">
        <v>60</v>
      </c>
    </row>
    <row r="6" spans="1:16" x14ac:dyDescent="0.4">
      <c r="A6" s="84" t="s">
        <v>61</v>
      </c>
      <c r="B6" s="84"/>
      <c r="C6" s="84"/>
      <c r="D6" s="70"/>
      <c r="E6" s="84" t="s">
        <v>61</v>
      </c>
      <c r="F6" s="84"/>
      <c r="G6" s="84"/>
      <c r="H6" s="70"/>
      <c r="J6" s="84" t="s">
        <v>61</v>
      </c>
      <c r="K6" s="84"/>
      <c r="L6" s="84"/>
      <c r="N6" s="84" t="s">
        <v>61</v>
      </c>
      <c r="O6" s="84"/>
      <c r="P6" s="84"/>
    </row>
    <row r="7" spans="1:16" x14ac:dyDescent="0.4">
      <c r="A7" s="86" t="s">
        <v>62</v>
      </c>
      <c r="B7" s="86"/>
      <c r="C7" s="86"/>
      <c r="D7" s="71"/>
      <c r="E7" s="86" t="s">
        <v>63</v>
      </c>
      <c r="F7" s="86"/>
      <c r="G7" s="86"/>
      <c r="H7" s="71"/>
      <c r="J7" s="86" t="s">
        <v>62</v>
      </c>
      <c r="K7" s="86"/>
      <c r="L7" s="86"/>
      <c r="N7" s="86" t="s">
        <v>63</v>
      </c>
      <c r="O7" s="86"/>
      <c r="P7" s="86"/>
    </row>
    <row r="8" spans="1:16" x14ac:dyDescent="0.4">
      <c r="E8" s="84"/>
      <c r="F8" s="84"/>
      <c r="N8" s="84"/>
      <c r="O8" s="84"/>
    </row>
    <row r="9" spans="1:16" ht="15" thickBot="1" x14ac:dyDescent="0.45">
      <c r="A9" s="47" t="s">
        <v>64</v>
      </c>
      <c r="B9" s="47" t="s">
        <v>65</v>
      </c>
      <c r="C9" s="48" t="s">
        <v>66</v>
      </c>
      <c r="D9" s="49"/>
      <c r="E9" s="47" t="s">
        <v>64</v>
      </c>
      <c r="F9" s="47" t="s">
        <v>65</v>
      </c>
      <c r="G9" s="48" t="s">
        <v>66</v>
      </c>
      <c r="H9" s="49"/>
      <c r="J9" s="47" t="s">
        <v>64</v>
      </c>
      <c r="K9" s="47" t="s">
        <v>65</v>
      </c>
      <c r="L9" s="48" t="s">
        <v>66</v>
      </c>
      <c r="N9" s="47" t="s">
        <v>64</v>
      </c>
      <c r="O9" s="47" t="s">
        <v>65</v>
      </c>
      <c r="P9" s="48" t="s">
        <v>66</v>
      </c>
    </row>
    <row r="10" spans="1:16" x14ac:dyDescent="0.4">
      <c r="A10" s="51">
        <f>J10</f>
        <v>8.5</v>
      </c>
      <c r="B10" s="51" t="str">
        <f>K10</f>
        <v>Inf</v>
      </c>
      <c r="C10" s="52" t="str">
        <f>L10</f>
        <v>AAA</v>
      </c>
      <c r="D10" s="53"/>
      <c r="E10" s="51">
        <f>N10</f>
        <v>12.5</v>
      </c>
      <c r="F10" s="51" t="str">
        <f>O10</f>
        <v>Inf</v>
      </c>
      <c r="G10" s="52" t="str">
        <f>P10</f>
        <v>AAA</v>
      </c>
      <c r="H10" s="53"/>
      <c r="J10" s="53">
        <v>8.5</v>
      </c>
      <c r="K10" s="53" t="s">
        <v>67</v>
      </c>
      <c r="L10" s="54" t="s">
        <v>68</v>
      </c>
      <c r="N10" s="53">
        <v>12.5</v>
      </c>
      <c r="O10" s="53" t="s">
        <v>67</v>
      </c>
      <c r="P10" s="54" t="s">
        <v>68</v>
      </c>
    </row>
    <row r="11" spans="1:16" x14ac:dyDescent="0.4">
      <c r="A11" s="51">
        <f>J11</f>
        <v>6.5</v>
      </c>
      <c r="B11" s="51">
        <f>A10</f>
        <v>8.5</v>
      </c>
      <c r="C11" s="52" t="str">
        <f>L11</f>
        <v>AA</v>
      </c>
      <c r="D11" s="53"/>
      <c r="E11" s="51">
        <f>N11</f>
        <v>9.5</v>
      </c>
      <c r="F11" s="51">
        <f>E10</f>
        <v>12.5</v>
      </c>
      <c r="G11" s="52" t="str">
        <f>P11</f>
        <v>AA</v>
      </c>
      <c r="H11" s="53"/>
      <c r="J11" s="53">
        <v>6.5</v>
      </c>
      <c r="K11" s="53">
        <f>J10</f>
        <v>8.5</v>
      </c>
      <c r="L11" s="54" t="s">
        <v>69</v>
      </c>
      <c r="N11" s="53">
        <v>9.5</v>
      </c>
      <c r="O11" s="53">
        <f>N10</f>
        <v>12.5</v>
      </c>
      <c r="P11" s="54" t="s">
        <v>69</v>
      </c>
    </row>
    <row r="12" spans="1:16" x14ac:dyDescent="0.4">
      <c r="A12" s="51">
        <f>J12</f>
        <v>5.5</v>
      </c>
      <c r="B12" s="51">
        <f t="shared" ref="B12:B26" si="0">A11</f>
        <v>6.5</v>
      </c>
      <c r="C12" s="52" t="str">
        <f>L12</f>
        <v>A+</v>
      </c>
      <c r="D12" s="53"/>
      <c r="E12" s="51">
        <f>N12</f>
        <v>7.5</v>
      </c>
      <c r="F12" s="51">
        <f t="shared" ref="F12:F26" si="1">E11</f>
        <v>9.5</v>
      </c>
      <c r="G12" s="52" t="str">
        <f>P12</f>
        <v>A+</v>
      </c>
      <c r="H12" s="53"/>
      <c r="J12" s="53">
        <v>5.5</v>
      </c>
      <c r="K12" s="53">
        <f t="shared" ref="K12:K24" si="2">J11</f>
        <v>6.5</v>
      </c>
      <c r="L12" s="54" t="s">
        <v>70</v>
      </c>
      <c r="N12" s="53">
        <v>7.5</v>
      </c>
      <c r="O12" s="53">
        <f t="shared" ref="O12:O24" si="3">N11</f>
        <v>9.5</v>
      </c>
      <c r="P12" s="54" t="s">
        <v>70</v>
      </c>
    </row>
    <row r="13" spans="1:16" x14ac:dyDescent="0.4">
      <c r="A13" s="51">
        <f>J13</f>
        <v>4.25</v>
      </c>
      <c r="B13" s="51">
        <f t="shared" si="0"/>
        <v>5.5</v>
      </c>
      <c r="C13" s="52" t="str">
        <f>L13</f>
        <v>A</v>
      </c>
      <c r="D13" s="53"/>
      <c r="E13" s="51">
        <f>N13</f>
        <v>6</v>
      </c>
      <c r="F13" s="51">
        <f t="shared" si="1"/>
        <v>7.5</v>
      </c>
      <c r="G13" s="52" t="str">
        <f>P13</f>
        <v>A</v>
      </c>
      <c r="H13" s="53"/>
      <c r="J13" s="53">
        <v>4.25</v>
      </c>
      <c r="K13" s="53">
        <f t="shared" si="2"/>
        <v>5.5</v>
      </c>
      <c r="L13" s="54" t="s">
        <v>71</v>
      </c>
      <c r="N13" s="53">
        <v>6</v>
      </c>
      <c r="O13" s="53">
        <f t="shared" si="3"/>
        <v>7.5</v>
      </c>
      <c r="P13" s="54" t="s">
        <v>71</v>
      </c>
    </row>
    <row r="14" spans="1:16" x14ac:dyDescent="0.4">
      <c r="A14" s="51">
        <f>J14</f>
        <v>3</v>
      </c>
      <c r="B14" s="51">
        <f t="shared" si="0"/>
        <v>4.25</v>
      </c>
      <c r="C14" s="52" t="str">
        <f>L14</f>
        <v>A-</v>
      </c>
      <c r="D14" s="53"/>
      <c r="E14" s="51">
        <f>N14</f>
        <v>4.5</v>
      </c>
      <c r="F14" s="51">
        <f t="shared" si="1"/>
        <v>6</v>
      </c>
      <c r="G14" s="52" t="str">
        <f>P14</f>
        <v>A-</v>
      </c>
      <c r="H14" s="53"/>
      <c r="J14" s="53">
        <v>3</v>
      </c>
      <c r="K14" s="53">
        <f t="shared" si="2"/>
        <v>4.25</v>
      </c>
      <c r="L14" s="54" t="s">
        <v>72</v>
      </c>
      <c r="N14" s="53">
        <v>4.5</v>
      </c>
      <c r="O14" s="53">
        <f t="shared" si="3"/>
        <v>6</v>
      </c>
      <c r="P14" s="54" t="s">
        <v>72</v>
      </c>
    </row>
    <row r="15" spans="1:16" x14ac:dyDescent="0.4">
      <c r="A15" s="51">
        <f>(A14+A16)/2</f>
        <v>2.75</v>
      </c>
      <c r="B15" s="51">
        <f t="shared" si="0"/>
        <v>3</v>
      </c>
      <c r="C15" s="54" t="s">
        <v>73</v>
      </c>
      <c r="E15" s="51">
        <f>(E14+E16)/2</f>
        <v>4.25</v>
      </c>
      <c r="F15" s="51">
        <f t="shared" si="1"/>
        <v>4.5</v>
      </c>
      <c r="G15" s="54" t="s">
        <v>73</v>
      </c>
      <c r="H15" s="53"/>
      <c r="J15" s="53">
        <v>2.5</v>
      </c>
      <c r="K15" s="53">
        <f>J14</f>
        <v>3</v>
      </c>
      <c r="L15" s="54" t="s">
        <v>74</v>
      </c>
      <c r="N15" s="53">
        <v>4</v>
      </c>
      <c r="O15" s="53">
        <f>N14</f>
        <v>4.5</v>
      </c>
      <c r="P15" s="54" t="s">
        <v>74</v>
      </c>
    </row>
    <row r="16" spans="1:16" x14ac:dyDescent="0.4">
      <c r="A16" s="51">
        <f>J15</f>
        <v>2.5</v>
      </c>
      <c r="B16" s="51">
        <f t="shared" si="0"/>
        <v>2.75</v>
      </c>
      <c r="C16" s="52" t="str">
        <f>L15</f>
        <v>BBB</v>
      </c>
      <c r="D16" s="53"/>
      <c r="E16" s="51">
        <f>N15</f>
        <v>4</v>
      </c>
      <c r="F16" s="51">
        <f t="shared" si="1"/>
        <v>4.25</v>
      </c>
      <c r="G16" s="52" t="str">
        <f>P15</f>
        <v>BBB</v>
      </c>
      <c r="H16" s="53"/>
      <c r="J16" s="53">
        <v>2.25</v>
      </c>
      <c r="K16" s="53">
        <f>J15</f>
        <v>2.5</v>
      </c>
      <c r="L16" s="54" t="s">
        <v>75</v>
      </c>
      <c r="N16" s="53">
        <v>3.5</v>
      </c>
      <c r="O16" s="53">
        <f>N15</f>
        <v>4</v>
      </c>
      <c r="P16" s="54" t="s">
        <v>75</v>
      </c>
    </row>
    <row r="17" spans="1:16" x14ac:dyDescent="0.4">
      <c r="A17" s="51">
        <f>(A16+A18)/2</f>
        <v>2.375</v>
      </c>
      <c r="B17" s="51">
        <f t="shared" si="0"/>
        <v>2.5</v>
      </c>
      <c r="C17" s="54" t="s">
        <v>76</v>
      </c>
      <c r="E17" s="51">
        <f>(E16+E18)/2</f>
        <v>3.75</v>
      </c>
      <c r="F17" s="51">
        <f t="shared" si="1"/>
        <v>4</v>
      </c>
      <c r="G17" s="54" t="s">
        <v>76</v>
      </c>
      <c r="H17" s="53"/>
      <c r="I17" s="55"/>
      <c r="J17" s="53">
        <v>2</v>
      </c>
      <c r="K17" s="53">
        <f t="shared" si="2"/>
        <v>2.25</v>
      </c>
      <c r="L17" s="54" t="s">
        <v>77</v>
      </c>
      <c r="N17" s="53">
        <v>3</v>
      </c>
      <c r="O17" s="53">
        <f t="shared" si="3"/>
        <v>3.5</v>
      </c>
      <c r="P17" s="54" t="s">
        <v>77</v>
      </c>
    </row>
    <row r="18" spans="1:16" x14ac:dyDescent="0.4">
      <c r="A18" s="51">
        <f t="shared" ref="A18:A26" si="4">J16</f>
        <v>2.25</v>
      </c>
      <c r="B18" s="51">
        <f t="shared" si="0"/>
        <v>2.375</v>
      </c>
      <c r="C18" s="52" t="str">
        <f t="shared" ref="C18:C26" si="5">L16</f>
        <v>BB+</v>
      </c>
      <c r="D18" s="53"/>
      <c r="E18" s="51">
        <f t="shared" ref="E18:E26" si="6">N16</f>
        <v>3.5</v>
      </c>
      <c r="F18" s="51">
        <f t="shared" si="1"/>
        <v>3.75</v>
      </c>
      <c r="G18" s="52" t="str">
        <f t="shared" ref="G18:G26" si="7">P16</f>
        <v>BB+</v>
      </c>
      <c r="H18" s="53"/>
      <c r="J18" s="53">
        <v>1.75</v>
      </c>
      <c r="K18" s="53">
        <f t="shared" si="2"/>
        <v>2</v>
      </c>
      <c r="L18" s="54" t="s">
        <v>78</v>
      </c>
      <c r="N18" s="53">
        <v>2.5</v>
      </c>
      <c r="O18" s="53">
        <f t="shared" si="3"/>
        <v>3</v>
      </c>
      <c r="P18" s="54" t="s">
        <v>78</v>
      </c>
    </row>
    <row r="19" spans="1:16" x14ac:dyDescent="0.4">
      <c r="A19" s="51">
        <f t="shared" si="4"/>
        <v>2</v>
      </c>
      <c r="B19" s="51">
        <f t="shared" si="0"/>
        <v>2.25</v>
      </c>
      <c r="C19" s="52" t="str">
        <f t="shared" si="5"/>
        <v>BB</v>
      </c>
      <c r="D19" s="53"/>
      <c r="E19" s="51">
        <f t="shared" si="6"/>
        <v>3</v>
      </c>
      <c r="F19" s="51">
        <f t="shared" si="1"/>
        <v>3.5</v>
      </c>
      <c r="G19" s="52" t="str">
        <f t="shared" si="7"/>
        <v>BB</v>
      </c>
      <c r="H19" s="53"/>
      <c r="J19" s="53">
        <v>1.5</v>
      </c>
      <c r="K19" s="53">
        <f t="shared" si="2"/>
        <v>1.75</v>
      </c>
      <c r="L19" s="54" t="s">
        <v>79</v>
      </c>
      <c r="N19" s="53">
        <v>2</v>
      </c>
      <c r="O19" s="53">
        <f t="shared" si="3"/>
        <v>2.5</v>
      </c>
      <c r="P19" s="54" t="s">
        <v>79</v>
      </c>
    </row>
    <row r="20" spans="1:16" x14ac:dyDescent="0.4">
      <c r="A20" s="51">
        <f t="shared" si="4"/>
        <v>1.75</v>
      </c>
      <c r="B20" s="51">
        <f t="shared" si="0"/>
        <v>2</v>
      </c>
      <c r="C20" s="52" t="str">
        <f t="shared" si="5"/>
        <v>B+</v>
      </c>
      <c r="D20" s="53"/>
      <c r="E20" s="51">
        <f t="shared" si="6"/>
        <v>2.5</v>
      </c>
      <c r="F20" s="51">
        <f t="shared" si="1"/>
        <v>3</v>
      </c>
      <c r="G20" s="52" t="str">
        <f t="shared" si="7"/>
        <v>B+</v>
      </c>
      <c r="H20" s="53"/>
      <c r="J20" s="53">
        <v>1.25</v>
      </c>
      <c r="K20" s="53">
        <f t="shared" si="2"/>
        <v>1.5</v>
      </c>
      <c r="L20" s="54" t="s">
        <v>80</v>
      </c>
      <c r="N20" s="53">
        <v>1.5</v>
      </c>
      <c r="O20" s="53">
        <f t="shared" si="3"/>
        <v>2</v>
      </c>
      <c r="P20" s="54" t="s">
        <v>80</v>
      </c>
    </row>
    <row r="21" spans="1:16" x14ac:dyDescent="0.4">
      <c r="A21" s="51">
        <f t="shared" si="4"/>
        <v>1.5</v>
      </c>
      <c r="B21" s="51">
        <f t="shared" si="0"/>
        <v>1.75</v>
      </c>
      <c r="C21" s="52" t="str">
        <f t="shared" si="5"/>
        <v>B</v>
      </c>
      <c r="D21" s="53"/>
      <c r="E21" s="51">
        <f t="shared" si="6"/>
        <v>2</v>
      </c>
      <c r="F21" s="51">
        <f t="shared" si="1"/>
        <v>2.5</v>
      </c>
      <c r="G21" s="52" t="str">
        <f t="shared" si="7"/>
        <v>B</v>
      </c>
      <c r="H21" s="53"/>
      <c r="J21" s="53">
        <v>0.8</v>
      </c>
      <c r="K21" s="53">
        <f t="shared" si="2"/>
        <v>1.25</v>
      </c>
      <c r="L21" s="54" t="s">
        <v>81</v>
      </c>
      <c r="N21" s="53">
        <v>1.25</v>
      </c>
      <c r="O21" s="53">
        <f t="shared" si="3"/>
        <v>1.5</v>
      </c>
      <c r="P21" s="54" t="s">
        <v>81</v>
      </c>
    </row>
    <row r="22" spans="1:16" x14ac:dyDescent="0.4">
      <c r="A22" s="51">
        <f t="shared" si="4"/>
        <v>1.25</v>
      </c>
      <c r="B22" s="51">
        <f t="shared" si="0"/>
        <v>1.5</v>
      </c>
      <c r="C22" s="52" t="str">
        <f t="shared" si="5"/>
        <v>B-</v>
      </c>
      <c r="D22" s="53"/>
      <c r="E22" s="51">
        <f t="shared" si="6"/>
        <v>1.5</v>
      </c>
      <c r="F22" s="51">
        <f t="shared" si="1"/>
        <v>2</v>
      </c>
      <c r="G22" s="52" t="str">
        <f t="shared" si="7"/>
        <v>B-</v>
      </c>
      <c r="H22" s="53"/>
      <c r="J22" s="53">
        <v>0.65</v>
      </c>
      <c r="K22" s="53">
        <f t="shared" si="2"/>
        <v>0.8</v>
      </c>
      <c r="L22" s="54" t="s">
        <v>82</v>
      </c>
      <c r="N22" s="53">
        <v>0.8</v>
      </c>
      <c r="O22" s="53">
        <f t="shared" si="3"/>
        <v>1.25</v>
      </c>
      <c r="P22" s="54" t="s">
        <v>82</v>
      </c>
    </row>
    <row r="23" spans="1:16" x14ac:dyDescent="0.4">
      <c r="A23" s="51">
        <f t="shared" si="4"/>
        <v>0.8</v>
      </c>
      <c r="B23" s="51">
        <f t="shared" si="0"/>
        <v>1.25</v>
      </c>
      <c r="C23" s="52" t="str">
        <f t="shared" si="5"/>
        <v>CCC</v>
      </c>
      <c r="D23" s="53"/>
      <c r="E23" s="51">
        <f t="shared" si="6"/>
        <v>1.25</v>
      </c>
      <c r="F23" s="51">
        <f t="shared" si="1"/>
        <v>1.5</v>
      </c>
      <c r="G23" s="52" t="str">
        <f t="shared" si="7"/>
        <v>CCC</v>
      </c>
      <c r="H23" s="53"/>
      <c r="J23" s="53">
        <v>0.2</v>
      </c>
      <c r="K23" s="53">
        <f t="shared" si="2"/>
        <v>0.65</v>
      </c>
      <c r="L23" s="54" t="s">
        <v>83</v>
      </c>
      <c r="N23" s="53">
        <v>0.5</v>
      </c>
      <c r="O23" s="53">
        <f t="shared" si="3"/>
        <v>0.8</v>
      </c>
      <c r="P23" s="54" t="s">
        <v>83</v>
      </c>
    </row>
    <row r="24" spans="1:16" x14ac:dyDescent="0.4">
      <c r="A24" s="51">
        <f t="shared" si="4"/>
        <v>0.65</v>
      </c>
      <c r="B24" s="51">
        <f t="shared" si="0"/>
        <v>0.8</v>
      </c>
      <c r="C24" s="52" t="str">
        <f t="shared" si="5"/>
        <v>CC</v>
      </c>
      <c r="D24" s="53"/>
      <c r="E24" s="51">
        <f t="shared" si="6"/>
        <v>0.8</v>
      </c>
      <c r="F24" s="51">
        <f t="shared" si="1"/>
        <v>1.25</v>
      </c>
      <c r="G24" s="52" t="str">
        <f t="shared" si="7"/>
        <v>CC</v>
      </c>
      <c r="H24" s="53"/>
      <c r="J24" s="53">
        <v>0</v>
      </c>
      <c r="K24" s="53">
        <f t="shared" si="2"/>
        <v>0.2</v>
      </c>
      <c r="L24" s="54" t="s">
        <v>84</v>
      </c>
      <c r="N24" s="53">
        <v>0</v>
      </c>
      <c r="O24" s="53">
        <f t="shared" si="3"/>
        <v>0.5</v>
      </c>
      <c r="P24" s="54" t="s">
        <v>84</v>
      </c>
    </row>
    <row r="25" spans="1:16" x14ac:dyDescent="0.4">
      <c r="A25" s="51">
        <f t="shared" si="4"/>
        <v>0.2</v>
      </c>
      <c r="B25" s="51">
        <f t="shared" si="0"/>
        <v>0.65</v>
      </c>
      <c r="C25" s="52" t="str">
        <f t="shared" si="5"/>
        <v>C</v>
      </c>
      <c r="D25" s="53"/>
      <c r="E25" s="51">
        <f t="shared" si="6"/>
        <v>0.5</v>
      </c>
      <c r="F25" s="51">
        <f t="shared" si="1"/>
        <v>0.8</v>
      </c>
      <c r="G25" s="52" t="str">
        <f t="shared" si="7"/>
        <v>C</v>
      </c>
    </row>
    <row r="26" spans="1:16" x14ac:dyDescent="0.4">
      <c r="A26" s="51">
        <f t="shared" si="4"/>
        <v>0</v>
      </c>
      <c r="B26" s="51">
        <f t="shared" si="0"/>
        <v>0.2</v>
      </c>
      <c r="C26" s="52" t="str">
        <f t="shared" si="5"/>
        <v>D</v>
      </c>
      <c r="D26" s="53"/>
      <c r="E26" s="51">
        <f t="shared" si="6"/>
        <v>0</v>
      </c>
      <c r="F26" s="51">
        <f t="shared" si="1"/>
        <v>0.5</v>
      </c>
      <c r="G26" s="52" t="str">
        <f t="shared" si="7"/>
        <v>D</v>
      </c>
      <c r="J26" s="1"/>
    </row>
    <row r="28" spans="1:16" x14ac:dyDescent="0.4">
      <c r="A28" s="1" t="s">
        <v>85</v>
      </c>
      <c r="J28" s="1" t="s">
        <v>85</v>
      </c>
    </row>
    <row r="29" spans="1:16" x14ac:dyDescent="0.4">
      <c r="A29" s="83" t="s">
        <v>131</v>
      </c>
      <c r="J29" s="56" t="s">
        <v>86</v>
      </c>
    </row>
  </sheetData>
  <mergeCells count="10">
    <mergeCell ref="N8:O8"/>
    <mergeCell ref="N7:P7"/>
    <mergeCell ref="J7:L7"/>
    <mergeCell ref="N6:P6"/>
    <mergeCell ref="J6:L6"/>
    <mergeCell ref="E8:F8"/>
    <mergeCell ref="A6:C6"/>
    <mergeCell ref="E6:G6"/>
    <mergeCell ref="A7:C7"/>
    <mergeCell ref="E7:G7"/>
  </mergeCells>
  <hyperlinks>
    <hyperlink ref="J29" r:id="rId1" display="Damodaran OnLine, Ratings" xr:uid="{00000000-0004-0000-0400-000000000000}"/>
  </hyperlinks>
  <pageMargins left="0.7" right="0.7" top="0.75" bottom="0.75" header="0.3" footer="0.3"/>
  <pageSetup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2:J45"/>
  <sheetViews>
    <sheetView showGridLines="0" zoomScale="85" zoomScaleNormal="85" workbookViewId="0">
      <selection activeCell="A2" sqref="A2"/>
    </sheetView>
  </sheetViews>
  <sheetFormatPr defaultRowHeight="14.6" outlineLevelCol="1" x14ac:dyDescent="0.4"/>
  <cols>
    <col min="1" max="6" width="10.3046875" customWidth="1"/>
    <col min="7" max="7" width="9.15234375" customWidth="1"/>
    <col min="8" max="9" width="0" hidden="1" customWidth="1" outlineLevel="1"/>
    <col min="10" max="10" width="9.15234375" collapsed="1"/>
  </cols>
  <sheetData>
    <row r="2" spans="1:9" ht="18.45" x14ac:dyDescent="0.5">
      <c r="A2" s="62" t="s">
        <v>26</v>
      </c>
    </row>
    <row r="3" spans="1:9" x14ac:dyDescent="0.4">
      <c r="A3" t="s">
        <v>87</v>
      </c>
    </row>
    <row r="5" spans="1:9" x14ac:dyDescent="0.4">
      <c r="B5" s="87" t="s">
        <v>88</v>
      </c>
      <c r="C5" s="87"/>
      <c r="D5" s="87"/>
      <c r="E5" s="87"/>
      <c r="F5" s="87"/>
    </row>
    <row r="6" spans="1:9" x14ac:dyDescent="0.4">
      <c r="H6" s="84" t="s">
        <v>89</v>
      </c>
      <c r="I6" s="84"/>
    </row>
    <row r="7" spans="1:9" ht="15" thickBot="1" x14ac:dyDescent="0.45">
      <c r="A7" s="48" t="s">
        <v>66</v>
      </c>
      <c r="B7" s="50" t="s">
        <v>90</v>
      </c>
      <c r="C7" s="50" t="s">
        <v>91</v>
      </c>
      <c r="D7" s="50" t="s">
        <v>92</v>
      </c>
      <c r="E7" s="50" t="s">
        <v>93</v>
      </c>
      <c r="F7" s="50" t="s">
        <v>94</v>
      </c>
      <c r="H7" s="57" t="s">
        <v>95</v>
      </c>
      <c r="I7" s="48" t="s">
        <v>96</v>
      </c>
    </row>
    <row r="8" spans="1:9" ht="16.3" x14ac:dyDescent="0.4">
      <c r="A8" s="54" t="s">
        <v>130</v>
      </c>
      <c r="B8" s="15">
        <v>0.03</v>
      </c>
      <c r="C8" s="15">
        <v>0.04</v>
      </c>
      <c r="D8" s="15">
        <v>4.3739837398373983E-2</v>
      </c>
      <c r="E8" s="15">
        <v>0.05</v>
      </c>
      <c r="F8" s="15">
        <v>5.4545454545454543E-2</v>
      </c>
      <c r="H8" s="54" t="s">
        <v>97</v>
      </c>
      <c r="I8" s="54" t="s">
        <v>97</v>
      </c>
    </row>
    <row r="9" spans="1:9" x14ac:dyDescent="0.4">
      <c r="A9" s="54" t="s">
        <v>68</v>
      </c>
      <c r="B9" s="15">
        <v>3.1E-2</v>
      </c>
      <c r="C9" s="15">
        <v>4.1333333333333333E-2</v>
      </c>
      <c r="D9" s="15">
        <v>4.5197831978319787E-2</v>
      </c>
      <c r="E9" s="15">
        <v>5.1666666666666666E-2</v>
      </c>
      <c r="F9" s="15">
        <v>5.6363636363636366E-2</v>
      </c>
      <c r="H9" s="58">
        <v>6.2</v>
      </c>
      <c r="I9" s="58" t="s">
        <v>67</v>
      </c>
    </row>
    <row r="10" spans="1:9" x14ac:dyDescent="0.4">
      <c r="A10" s="54" t="s">
        <v>69</v>
      </c>
      <c r="B10" s="15">
        <v>3.2050000000000002E-2</v>
      </c>
      <c r="C10" s="15">
        <v>4.2799792638672889E-2</v>
      </c>
      <c r="D10" s="15">
        <v>4.6828635890169494E-2</v>
      </c>
      <c r="E10" s="15">
        <v>5.3583073727933549E-2</v>
      </c>
      <c r="F10" s="15">
        <v>5.8495678050162966E-2</v>
      </c>
      <c r="H10" s="58">
        <v>4.7300000000000004</v>
      </c>
      <c r="I10" s="59">
        <f>H9</f>
        <v>6.2</v>
      </c>
    </row>
    <row r="11" spans="1:9" x14ac:dyDescent="0.4">
      <c r="A11" s="54" t="s">
        <v>70</v>
      </c>
      <c r="B11" s="15">
        <v>3.3152500000000001E-2</v>
      </c>
      <c r="C11" s="15">
        <v>4.4417896597217038E-2</v>
      </c>
      <c r="D11" s="15">
        <v>4.8659121218885514E-2</v>
      </c>
      <c r="E11" s="15">
        <v>5.5793191255190354E-2</v>
      </c>
      <c r="F11" s="15">
        <v>6.1000545599989048E-2</v>
      </c>
      <c r="H11" s="58">
        <f>(H10+H12)/2</f>
        <v>4.2350000000000003</v>
      </c>
      <c r="I11" s="59">
        <f t="shared" ref="I11:I21" si="0">H10</f>
        <v>4.7300000000000004</v>
      </c>
    </row>
    <row r="12" spans="1:9" x14ac:dyDescent="0.4">
      <c r="A12" s="54" t="s">
        <v>71</v>
      </c>
      <c r="B12" s="15">
        <v>3.4310125000000004E-2</v>
      </c>
      <c r="C12" s="15">
        <v>4.6145913474491838E-2</v>
      </c>
      <c r="D12" s="15">
        <v>5.0625535094440809E-2</v>
      </c>
      <c r="E12" s="15">
        <v>5.8190022220777751E-2</v>
      </c>
      <c r="F12" s="15">
        <v>6.3734976869804769E-2</v>
      </c>
      <c r="H12" s="58">
        <v>3.74</v>
      </c>
      <c r="I12" s="59">
        <f t="shared" si="0"/>
        <v>4.2350000000000003</v>
      </c>
    </row>
    <row r="13" spans="1:9" x14ac:dyDescent="0.4">
      <c r="A13" s="54" t="s">
        <v>72</v>
      </c>
      <c r="B13" s="15">
        <v>3.5525631250000002E-2</v>
      </c>
      <c r="C13" s="15">
        <v>4.7990992746481553E-2</v>
      </c>
      <c r="D13" s="15">
        <v>5.2737563345116346E-2</v>
      </c>
      <c r="E13" s="15">
        <v>6.0788886958186114E-2</v>
      </c>
      <c r="F13" s="15">
        <v>6.6719660704621181E-2</v>
      </c>
      <c r="H13" s="58">
        <f>2/3*H$12+1/3*H$15</f>
        <v>3.4299999999999997</v>
      </c>
      <c r="I13" s="59">
        <f t="shared" si="0"/>
        <v>3.74</v>
      </c>
    </row>
    <row r="14" spans="1:9" x14ac:dyDescent="0.4">
      <c r="A14" s="54" t="s">
        <v>73</v>
      </c>
      <c r="B14" s="15">
        <v>3.6801912812500004E-2</v>
      </c>
      <c r="C14" s="15">
        <v>4.9960559239502482E-2</v>
      </c>
      <c r="D14" s="15">
        <v>5.5005342462966247E-2</v>
      </c>
      <c r="E14" s="15">
        <v>6.3606103699938077E-2</v>
      </c>
      <c r="F14" s="15">
        <v>6.9976953306689946E-2</v>
      </c>
      <c r="H14" s="58">
        <f>1/3*H$12+2/3*H$15</f>
        <v>3.12</v>
      </c>
      <c r="I14" s="59">
        <f t="shared" si="0"/>
        <v>3.4299999999999997</v>
      </c>
    </row>
    <row r="15" spans="1:9" x14ac:dyDescent="0.4">
      <c r="A15" s="54" t="s">
        <v>74</v>
      </c>
      <c r="B15" s="15">
        <v>3.8142008453125008E-2</v>
      </c>
      <c r="C15" s="15">
        <v>5.2062306437146662E-2</v>
      </c>
      <c r="D15" s="15">
        <v>5.7439455815919693E-2</v>
      </c>
      <c r="E15" s="15">
        <v>6.6659022716749991E-2</v>
      </c>
      <c r="F15" s="15">
        <v>7.3530987169355896E-2</v>
      </c>
      <c r="H15" s="58">
        <v>2.81</v>
      </c>
      <c r="I15" s="59">
        <f t="shared" si="0"/>
        <v>3.12</v>
      </c>
    </row>
    <row r="16" spans="1:9" x14ac:dyDescent="0.4">
      <c r="A16" s="54" t="s">
        <v>76</v>
      </c>
      <c r="B16" s="15">
        <v>3.9549108875781259E-2</v>
      </c>
      <c r="C16" s="15">
        <v>5.4304190666124609E-2</v>
      </c>
      <c r="D16" s="15">
        <v>6.0050929543316499E-2</v>
      </c>
      <c r="E16" s="15">
        <v>6.9966059583827525E-2</v>
      </c>
      <c r="F16" s="15">
        <v>7.7407784689138337E-2</v>
      </c>
      <c r="H16" s="58">
        <f>2/3*H$15+1/3*H$18</f>
        <v>2.6666666666666665</v>
      </c>
      <c r="I16" s="59">
        <f t="shared" si="0"/>
        <v>2.81</v>
      </c>
    </row>
    <row r="17" spans="1:9" x14ac:dyDescent="0.4">
      <c r="A17" s="54" t="s">
        <v>75</v>
      </c>
      <c r="B17" s="15">
        <v>4.1026564319570323E-2</v>
      </c>
      <c r="C17" s="15">
        <v>5.6694426739320333E-2</v>
      </c>
      <c r="D17" s="15">
        <v>6.2851228677579668E-2</v>
      </c>
      <c r="E17" s="15">
        <v>7.3546727615251897E-2</v>
      </c>
      <c r="F17" s="15">
        <v>8.1635376448108685E-2</v>
      </c>
      <c r="H17" s="58">
        <f>1/3*H$15+2/3*H$18</f>
        <v>2.523333333333333</v>
      </c>
      <c r="I17" s="59">
        <f t="shared" si="0"/>
        <v>2.6666666666666665</v>
      </c>
    </row>
    <row r="18" spans="1:9" x14ac:dyDescent="0.4">
      <c r="A18" s="54" t="s">
        <v>77</v>
      </c>
      <c r="B18" s="15">
        <v>4.2577892535548841E-2</v>
      </c>
      <c r="C18" s="15">
        <v>5.9241485612627466E-2</v>
      </c>
      <c r="D18" s="15">
        <v>6.5852254065936089E-2</v>
      </c>
      <c r="E18" s="15">
        <v>7.742166955232016E-2</v>
      </c>
      <c r="F18" s="15">
        <v>8.624392413915502E-2</v>
      </c>
      <c r="H18" s="58">
        <v>2.38</v>
      </c>
      <c r="I18" s="59">
        <f t="shared" si="0"/>
        <v>2.523333333333333</v>
      </c>
    </row>
    <row r="19" spans="1:9" x14ac:dyDescent="0.4">
      <c r="A19" s="54" t="s">
        <v>98</v>
      </c>
      <c r="B19" s="15">
        <v>4.4206787162326282E-2</v>
      </c>
      <c r="C19" s="15">
        <v>6.1954094566752424E-2</v>
      </c>
      <c r="D19" s="15">
        <v>6.9066340677938473E-2</v>
      </c>
      <c r="E19" s="15">
        <v>8.1612688637939509E-2</v>
      </c>
      <c r="F19" s="15">
        <v>9.1265848086878834E-2</v>
      </c>
      <c r="H19" s="58">
        <f>(H18+H20)/2</f>
        <v>2.09</v>
      </c>
      <c r="I19" s="59">
        <f t="shared" si="0"/>
        <v>2.38</v>
      </c>
    </row>
    <row r="20" spans="1:9" x14ac:dyDescent="0.4">
      <c r="A20" s="54" t="s">
        <v>78</v>
      </c>
      <c r="B20" s="15">
        <v>4.5917126520442594E-2</v>
      </c>
      <c r="C20" s="15">
        <v>6.4841240358976662E-2</v>
      </c>
      <c r="D20" s="15">
        <v>7.2506257876435692E-2</v>
      </c>
      <c r="E20" s="15">
        <v>8.6142779255716562E-2</v>
      </c>
      <c r="F20" s="15">
        <v>9.6735959297058693E-2</v>
      </c>
      <c r="H20" s="58">
        <v>1.8</v>
      </c>
      <c r="I20" s="59">
        <f t="shared" si="0"/>
        <v>2.09</v>
      </c>
    </row>
    <row r="21" spans="1:9" x14ac:dyDescent="0.4">
      <c r="A21" s="54" t="s">
        <v>79</v>
      </c>
      <c r="B21" s="15">
        <v>4.7712982846464726E-2</v>
      </c>
      <c r="C21" s="15">
        <v>6.7912175707084063E-2</v>
      </c>
      <c r="D21" s="15">
        <v>7.6185212202150854E-2</v>
      </c>
      <c r="E21" s="15">
        <v>9.1036157358175357E-2</v>
      </c>
      <c r="F21" s="15">
        <v>0.10269159594831526</v>
      </c>
      <c r="H21" s="58">
        <v>0.33</v>
      </c>
      <c r="I21" s="59">
        <f t="shared" si="0"/>
        <v>1.8</v>
      </c>
    </row>
    <row r="22" spans="1:9" x14ac:dyDescent="0.4">
      <c r="A22" s="54"/>
      <c r="B22" s="15"/>
      <c r="C22" s="15"/>
      <c r="D22" s="15"/>
      <c r="E22" s="15"/>
      <c r="F22" s="15"/>
      <c r="H22" s="58"/>
      <c r="I22" s="59"/>
    </row>
    <row r="23" spans="1:9" ht="16.3" x14ac:dyDescent="0.4">
      <c r="A23" s="69" t="s">
        <v>126</v>
      </c>
      <c r="B23" s="15"/>
      <c r="C23" s="15"/>
      <c r="D23" s="15"/>
      <c r="E23" s="15"/>
      <c r="F23" s="15"/>
      <c r="H23" s="58"/>
      <c r="I23" s="59"/>
    </row>
    <row r="24" spans="1:9" x14ac:dyDescent="0.4">
      <c r="A24" s="54"/>
      <c r="B24" s="15"/>
      <c r="C24" s="15"/>
      <c r="D24" s="15"/>
      <c r="E24" s="15"/>
      <c r="F24" s="15"/>
      <c r="H24" s="60"/>
    </row>
    <row r="25" spans="1:9" x14ac:dyDescent="0.4">
      <c r="H25" s="60"/>
    </row>
    <row r="26" spans="1:9" x14ac:dyDescent="0.4">
      <c r="B26" s="87" t="s">
        <v>99</v>
      </c>
      <c r="C26" s="87"/>
      <c r="D26" s="87"/>
      <c r="E26" s="87"/>
      <c r="H26" s="60"/>
    </row>
    <row r="27" spans="1:9" x14ac:dyDescent="0.4">
      <c r="H27" s="84" t="s">
        <v>89</v>
      </c>
      <c r="I27" s="84"/>
    </row>
    <row r="28" spans="1:9" ht="15" thickBot="1" x14ac:dyDescent="0.45">
      <c r="A28" s="48" t="s">
        <v>66</v>
      </c>
      <c r="B28" s="50" t="s">
        <v>90</v>
      </c>
      <c r="C28" s="50" t="s">
        <v>91</v>
      </c>
      <c r="D28" s="50" t="s">
        <v>92</v>
      </c>
      <c r="E28" s="50" t="s">
        <v>93</v>
      </c>
      <c r="H28" s="57" t="s">
        <v>95</v>
      </c>
      <c r="I28" s="48" t="s">
        <v>96</v>
      </c>
    </row>
    <row r="29" spans="1:9" ht="16.3" x14ac:dyDescent="0.4">
      <c r="A29" s="54" t="s">
        <v>129</v>
      </c>
      <c r="B29" s="15">
        <v>0.05</v>
      </c>
      <c r="C29" s="15">
        <v>6.4000000000000001E-2</v>
      </c>
      <c r="D29" s="15">
        <v>6.9000000000000006E-2</v>
      </c>
      <c r="E29" s="15">
        <v>7.8E-2</v>
      </c>
      <c r="F29" s="15"/>
      <c r="H29" s="54" t="s">
        <v>97</v>
      </c>
      <c r="I29" s="54" t="s">
        <v>97</v>
      </c>
    </row>
    <row r="30" spans="1:9" x14ac:dyDescent="0.4">
      <c r="A30" s="54" t="s">
        <v>68</v>
      </c>
      <c r="B30" s="15">
        <v>5.0999999999999997E-2</v>
      </c>
      <c r="C30" s="15">
        <v>6.6000000000000003E-2</v>
      </c>
      <c r="D30" s="15">
        <v>7.0999999999999994E-2</v>
      </c>
      <c r="E30" s="15">
        <v>7.9000000000000001E-2</v>
      </c>
      <c r="F30" s="15"/>
      <c r="H30" s="58">
        <v>6.2</v>
      </c>
      <c r="I30" s="58" t="s">
        <v>67</v>
      </c>
    </row>
    <row r="31" spans="1:9" x14ac:dyDescent="0.4">
      <c r="A31" s="54" t="s">
        <v>69</v>
      </c>
      <c r="B31" s="15">
        <v>5.1999999999999998E-2</v>
      </c>
      <c r="C31" s="15">
        <v>6.7000000000000004E-2</v>
      </c>
      <c r="D31" s="15">
        <v>7.2999999999999995E-2</v>
      </c>
      <c r="E31" s="15">
        <v>8.1000000000000003E-2</v>
      </c>
      <c r="F31" s="15"/>
      <c r="H31" s="58">
        <v>4.7300000000000004</v>
      </c>
      <c r="I31" s="59">
        <f>H30</f>
        <v>6.2</v>
      </c>
    </row>
    <row r="32" spans="1:9" x14ac:dyDescent="0.4">
      <c r="A32" s="54" t="s">
        <v>70</v>
      </c>
      <c r="B32" s="15">
        <v>5.2999999999999999E-2</v>
      </c>
      <c r="C32" s="15">
        <v>6.9000000000000006E-2</v>
      </c>
      <c r="D32" s="15">
        <v>7.3999999999999996E-2</v>
      </c>
      <c r="E32" s="15">
        <v>8.4000000000000005E-2</v>
      </c>
      <c r="F32" s="15"/>
      <c r="H32" s="58">
        <f>(H31+H33)/2</f>
        <v>4.2350000000000003</v>
      </c>
      <c r="I32" s="59">
        <f t="shared" ref="I32:I42" si="1">H31</f>
        <v>4.7300000000000004</v>
      </c>
    </row>
    <row r="33" spans="1:9" x14ac:dyDescent="0.4">
      <c r="A33" s="54" t="s">
        <v>71</v>
      </c>
      <c r="B33" s="15">
        <v>5.5E-2</v>
      </c>
      <c r="C33" s="15">
        <v>7.0999999999999994E-2</v>
      </c>
      <c r="D33" s="15">
        <v>7.6999999999999999E-2</v>
      </c>
      <c r="E33" s="15">
        <v>8.5999999999999993E-2</v>
      </c>
      <c r="F33" s="15"/>
      <c r="H33" s="58">
        <v>3.74</v>
      </c>
      <c r="I33" s="59">
        <f t="shared" si="1"/>
        <v>4.2350000000000003</v>
      </c>
    </row>
    <row r="34" spans="1:9" x14ac:dyDescent="0.4">
      <c r="A34" s="54" t="s">
        <v>72</v>
      </c>
      <c r="B34" s="15">
        <v>5.6000000000000001E-2</v>
      </c>
      <c r="C34" s="15">
        <v>7.2999999999999995E-2</v>
      </c>
      <c r="D34" s="15">
        <v>7.9000000000000001E-2</v>
      </c>
      <c r="E34" s="15">
        <v>8.8999999999999996E-2</v>
      </c>
      <c r="F34" s="15"/>
      <c r="H34" s="58">
        <f>2/3*H$12+1/3*H$15</f>
        <v>3.4299999999999997</v>
      </c>
      <c r="I34" s="59">
        <f t="shared" si="1"/>
        <v>3.74</v>
      </c>
    </row>
    <row r="35" spans="1:9" x14ac:dyDescent="0.4">
      <c r="A35" s="54" t="s">
        <v>73</v>
      </c>
      <c r="B35" s="15">
        <v>5.8000000000000003E-2</v>
      </c>
      <c r="C35" s="15">
        <v>7.5999999999999998E-2</v>
      </c>
      <c r="D35" s="15">
        <v>8.2000000000000003E-2</v>
      </c>
      <c r="E35" s="15">
        <v>9.2999999999999999E-2</v>
      </c>
      <c r="F35" s="15"/>
      <c r="H35" s="58">
        <f>1/3*H$12+2/3*H$15</f>
        <v>3.12</v>
      </c>
      <c r="I35" s="59">
        <f t="shared" si="1"/>
        <v>3.4299999999999997</v>
      </c>
    </row>
    <row r="36" spans="1:9" x14ac:dyDescent="0.4">
      <c r="A36" s="54" t="s">
        <v>74</v>
      </c>
      <c r="B36" s="15">
        <v>5.8999999999999997E-2</v>
      </c>
      <c r="C36" s="15">
        <v>7.9000000000000001E-2</v>
      </c>
      <c r="D36" s="15">
        <v>8.5999999999999993E-2</v>
      </c>
      <c r="E36" s="15">
        <v>9.7000000000000003E-2</v>
      </c>
      <c r="F36" s="15"/>
      <c r="H36" s="58">
        <v>2.81</v>
      </c>
      <c r="I36" s="59">
        <f t="shared" si="1"/>
        <v>3.12</v>
      </c>
    </row>
    <row r="37" spans="1:9" x14ac:dyDescent="0.4">
      <c r="A37" s="54" t="s">
        <v>76</v>
      </c>
      <c r="B37" s="15">
        <v>6.0999999999999999E-2</v>
      </c>
      <c r="C37" s="15">
        <v>8.2000000000000003E-2</v>
      </c>
      <c r="D37" s="15">
        <v>0.09</v>
      </c>
      <c r="E37" s="15">
        <v>0.10199999999999999</v>
      </c>
      <c r="F37" s="15"/>
      <c r="H37" s="58">
        <f>2/3*H$15+1/3*H$18</f>
        <v>2.6666666666666665</v>
      </c>
      <c r="I37" s="59">
        <f t="shared" si="1"/>
        <v>2.81</v>
      </c>
    </row>
    <row r="38" spans="1:9" x14ac:dyDescent="0.4">
      <c r="A38" s="54" t="s">
        <v>75</v>
      </c>
      <c r="B38" s="15">
        <v>6.4000000000000001E-2</v>
      </c>
      <c r="C38" s="15">
        <v>8.5999999999999993E-2</v>
      </c>
      <c r="D38" s="15">
        <v>9.4E-2</v>
      </c>
      <c r="E38" s="15">
        <v>0.108</v>
      </c>
      <c r="F38" s="15"/>
      <c r="H38" s="58">
        <f>1/3*H$15+2/3*H$18</f>
        <v>2.523333333333333</v>
      </c>
      <c r="I38" s="59">
        <f t="shared" si="1"/>
        <v>2.6666666666666665</v>
      </c>
    </row>
    <row r="39" spans="1:9" x14ac:dyDescent="0.4">
      <c r="A39" s="54" t="s">
        <v>77</v>
      </c>
      <c r="B39" s="15">
        <v>6.6000000000000003E-2</v>
      </c>
      <c r="C39" s="15">
        <v>0.09</v>
      </c>
      <c r="D39" s="15">
        <v>9.9000000000000005E-2</v>
      </c>
      <c r="E39" s="15">
        <v>0.115</v>
      </c>
      <c r="F39" s="15"/>
      <c r="H39" s="58">
        <v>2.38</v>
      </c>
      <c r="I39" s="59">
        <f t="shared" si="1"/>
        <v>2.523333333333333</v>
      </c>
    </row>
    <row r="40" spans="1:9" x14ac:dyDescent="0.4">
      <c r="A40" s="54" t="s">
        <v>98</v>
      </c>
      <c r="B40" s="15">
        <v>6.9000000000000006E-2</v>
      </c>
      <c r="C40" s="15">
        <v>9.5000000000000001E-2</v>
      </c>
      <c r="D40" s="15">
        <v>0.105</v>
      </c>
      <c r="E40" s="15">
        <v>0.123</v>
      </c>
      <c r="F40" s="15"/>
      <c r="H40" s="58">
        <f>(H39+H41)/2</f>
        <v>2.09</v>
      </c>
      <c r="I40" s="59">
        <f t="shared" si="1"/>
        <v>2.38</v>
      </c>
    </row>
    <row r="41" spans="1:9" x14ac:dyDescent="0.4">
      <c r="A41" s="54" t="s">
        <v>78</v>
      </c>
      <c r="B41" s="15">
        <v>7.0999999999999994E-2</v>
      </c>
      <c r="C41" s="15">
        <v>0.1</v>
      </c>
      <c r="D41" s="15">
        <v>0.112</v>
      </c>
      <c r="E41" s="15">
        <v>0.13300000000000001</v>
      </c>
      <c r="F41" s="15"/>
      <c r="H41" s="58">
        <v>1.8</v>
      </c>
      <c r="I41" s="59">
        <f t="shared" si="1"/>
        <v>2.09</v>
      </c>
    </row>
    <row r="42" spans="1:9" x14ac:dyDescent="0.4">
      <c r="A42" s="54" t="s">
        <v>79</v>
      </c>
      <c r="B42" s="15">
        <v>7.4999999999999997E-2</v>
      </c>
      <c r="C42" s="15">
        <v>0.107</v>
      </c>
      <c r="D42" s="15">
        <v>0.12</v>
      </c>
      <c r="E42" s="15">
        <v>0.14399999999999999</v>
      </c>
      <c r="F42" s="15"/>
      <c r="H42" s="58">
        <v>0.33</v>
      </c>
      <c r="I42" s="59">
        <f t="shared" si="1"/>
        <v>1.8</v>
      </c>
    </row>
    <row r="44" spans="1:9" ht="16.3" x14ac:dyDescent="0.4">
      <c r="A44" s="69" t="s">
        <v>127</v>
      </c>
    </row>
    <row r="45" spans="1:9" x14ac:dyDescent="0.4">
      <c r="A45" s="69" t="s">
        <v>128</v>
      </c>
    </row>
  </sheetData>
  <mergeCells count="4">
    <mergeCell ref="B5:F5"/>
    <mergeCell ref="H6:I6"/>
    <mergeCell ref="B26:E26"/>
    <mergeCell ref="H27:I2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B1</vt:lpstr>
      <vt:lpstr>B2</vt:lpstr>
      <vt:lpstr>B2-2</vt:lpstr>
      <vt:lpstr>B3</vt:lpstr>
      <vt:lpstr>B4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Wessels</dc:creator>
  <cp:lastModifiedBy>David Wessels</cp:lastModifiedBy>
  <dcterms:created xsi:type="dcterms:W3CDTF">2016-01-16T05:02:47Z</dcterms:created>
  <dcterms:modified xsi:type="dcterms:W3CDTF">2019-08-01T02:56:03Z</dcterms:modified>
</cp:coreProperties>
</file>