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95" windowWidth="15405" windowHeight="5970" tabRatio="734"/>
  </bookViews>
  <sheets>
    <sheet name="Title" sheetId="15" r:id="rId1"/>
    <sheet name="Growth 1" sheetId="10" r:id="rId2"/>
    <sheet name="Growth 2" sheetId="11" r:id="rId3"/>
    <sheet name="Margin 1" sheetId="3" r:id="rId4"/>
    <sheet name="Margin 2" sheetId="12" r:id="rId5"/>
    <sheet name="Margin 3" sheetId="9" r:id="rId6"/>
    <sheet name="Capital 1" sheetId="5" r:id="rId7"/>
    <sheet name="Capital 2" sheetId="1" r:id="rId8"/>
    <sheet name="Financial Health" sheetId="7" r:id="rId9"/>
  </sheets>
  <definedNames>
    <definedName name="company_name">'Growth 1'!$A$2</definedName>
  </definedNames>
  <calcPr calcId="125725" calcOnSave="0"/>
</workbook>
</file>

<file path=xl/calcChain.xml><?xml version="1.0" encoding="utf-8"?>
<calcChain xmlns="http://schemas.openxmlformats.org/spreadsheetml/2006/main">
  <c r="A2" i="7"/>
  <c r="A2" i="5"/>
  <c r="A2" i="12"/>
  <c r="A2" i="3"/>
  <c r="E9" i="9"/>
  <c r="E13"/>
  <c r="E10"/>
  <c r="E14"/>
  <c r="E8"/>
  <c r="E15"/>
  <c r="E11"/>
  <c r="E12"/>
  <c r="D10" i="7"/>
  <c r="D14"/>
  <c r="D7"/>
  <c r="D11"/>
  <c r="D9"/>
  <c r="D12"/>
  <c r="D13"/>
  <c r="D8"/>
  <c r="C7" i="12"/>
  <c r="D7"/>
  <c r="E7"/>
  <c r="F7"/>
  <c r="C8"/>
  <c r="D8"/>
  <c r="E8"/>
  <c r="F8"/>
  <c r="C9"/>
  <c r="D9"/>
  <c r="E9"/>
  <c r="F9"/>
  <c r="B8"/>
  <c r="B9"/>
  <c r="B7"/>
  <c r="C13" i="11"/>
  <c r="C12" s="1"/>
  <c r="D13"/>
  <c r="D12" s="1"/>
  <c r="E13"/>
  <c r="E12" s="1"/>
  <c r="E26"/>
  <c r="E47" s="1"/>
  <c r="D26"/>
  <c r="D50" s="1"/>
  <c r="C26"/>
  <c r="C50" s="1"/>
  <c r="E10"/>
  <c r="D10"/>
  <c r="D39" s="1"/>
  <c r="C10"/>
  <c r="F25"/>
  <c r="F24"/>
  <c r="F23"/>
  <c r="F22"/>
  <c r="B24"/>
  <c r="B23"/>
  <c r="B22"/>
  <c r="F9"/>
  <c r="F8"/>
  <c r="F7"/>
  <c r="F6"/>
  <c r="B11"/>
  <c r="B9"/>
  <c r="B8"/>
  <c r="B7"/>
  <c r="B6"/>
  <c r="D25" i="1"/>
  <c r="D30"/>
  <c r="D26"/>
  <c r="D24"/>
  <c r="D28"/>
  <c r="D27"/>
  <c r="D31"/>
  <c r="D29"/>
  <c r="D32" s="1"/>
  <c r="D10"/>
  <c r="D8"/>
  <c r="D11"/>
  <c r="D13"/>
  <c r="D6"/>
  <c r="D7"/>
  <c r="D9"/>
  <c r="D12"/>
  <c r="E48" i="11" l="1"/>
  <c r="C47"/>
  <c r="C48"/>
  <c r="C49"/>
  <c r="E49"/>
  <c r="D47"/>
  <c r="D48"/>
  <c r="D49"/>
  <c r="F13"/>
  <c r="F12" s="1"/>
  <c r="F35" s="1"/>
  <c r="B26"/>
  <c r="B50" s="1"/>
  <c r="B13"/>
  <c r="B12" s="1"/>
  <c r="B36" s="1"/>
  <c r="F26"/>
  <c r="F49" s="1"/>
  <c r="D35"/>
  <c r="D37"/>
  <c r="D36"/>
  <c r="D38"/>
  <c r="B37"/>
  <c r="C39"/>
  <c r="E39"/>
  <c r="E36"/>
  <c r="E38"/>
  <c r="E35"/>
  <c r="E37"/>
  <c r="C36"/>
  <c r="C38"/>
  <c r="C35"/>
  <c r="C37"/>
  <c r="D14" i="1"/>
  <c r="C9" i="10"/>
  <c r="D9"/>
  <c r="E9"/>
  <c r="F9"/>
  <c r="F19"/>
  <c r="C30"/>
  <c r="D30"/>
  <c r="E30"/>
  <c r="F30"/>
  <c r="B30"/>
  <c r="C31"/>
  <c r="D31"/>
  <c r="E31"/>
  <c r="F31"/>
  <c r="B31"/>
  <c r="C40" s="1"/>
  <c r="D40" s="1"/>
  <c r="E40" s="1"/>
  <c r="F40" s="1"/>
  <c r="G40" s="1"/>
  <c r="G30"/>
  <c r="C39"/>
  <c r="D39" s="1"/>
  <c r="E39" s="1"/>
  <c r="F39" s="1"/>
  <c r="G39" s="1"/>
  <c r="B34"/>
  <c r="C35"/>
  <c r="D35" s="1"/>
  <c r="E35" s="1"/>
  <c r="F35" s="1"/>
  <c r="G35" s="1"/>
  <c r="C36"/>
  <c r="D36" s="1"/>
  <c r="E36" s="1"/>
  <c r="F36" s="1"/>
  <c r="G36" s="1"/>
  <c r="C37"/>
  <c r="D37" s="1"/>
  <c r="E37" s="1"/>
  <c r="F37" s="1"/>
  <c r="G37" s="1"/>
  <c r="D34"/>
  <c r="E34" s="1"/>
  <c r="F34" s="1"/>
  <c r="G34" s="1"/>
  <c r="F48" i="11" l="1"/>
  <c r="F47"/>
  <c r="F51"/>
  <c r="F36"/>
  <c r="F38"/>
  <c r="B38"/>
  <c r="B49"/>
  <c r="F37"/>
  <c r="B35"/>
  <c r="B48"/>
  <c r="B47"/>
  <c r="C40"/>
  <c r="E40"/>
  <c r="E51"/>
  <c r="D51"/>
  <c r="C51"/>
  <c r="D40"/>
  <c r="Y17" i="1"/>
  <c r="F40" i="11" l="1"/>
  <c r="B40"/>
  <c r="B51"/>
  <c r="G31" i="10"/>
  <c r="F10" i="12"/>
  <c r="G28" i="10"/>
  <c r="G27"/>
  <c r="G26"/>
  <c r="C25"/>
  <c r="D25" s="1"/>
  <c r="E25" s="1"/>
  <c r="F25" s="1"/>
  <c r="C15"/>
  <c r="D15" s="1"/>
  <c r="E15" s="1"/>
  <c r="F15" s="1"/>
  <c r="D19"/>
  <c r="E19"/>
  <c r="C10" i="12" l="1"/>
  <c r="D10"/>
  <c r="E10"/>
  <c r="B10"/>
  <c r="C46"/>
  <c r="D46" s="1"/>
  <c r="E46" s="1"/>
  <c r="F10" i="11" l="1"/>
  <c r="F39" s="1"/>
  <c r="D30" i="5"/>
  <c r="B9" i="10"/>
  <c r="C5"/>
  <c r="D5" s="1"/>
  <c r="E5" s="1"/>
  <c r="F5" s="1"/>
  <c r="C10" i="3"/>
  <c r="B10"/>
  <c r="C8"/>
  <c r="B8"/>
  <c r="B10" i="11" l="1"/>
  <c r="B39" s="1"/>
  <c r="D27" i="5"/>
  <c r="D26"/>
  <c r="D12"/>
  <c r="D11"/>
  <c r="D28"/>
  <c r="D31"/>
  <c r="D10"/>
  <c r="E31"/>
  <c r="E30"/>
  <c r="B29"/>
  <c r="B32" s="1"/>
  <c r="D32" s="1"/>
  <c r="E28"/>
  <c r="E27"/>
  <c r="E26"/>
  <c r="E25"/>
  <c r="B13"/>
  <c r="B16" s="1"/>
  <c r="D13" l="1"/>
  <c r="D29"/>
  <c r="E29"/>
  <c r="E32"/>
  <c r="D16"/>
  <c r="D15"/>
  <c r="D14"/>
  <c r="E10"/>
  <c r="E11"/>
  <c r="E12"/>
  <c r="E13"/>
  <c r="E14"/>
  <c r="E15"/>
  <c r="E16"/>
  <c r="E9"/>
</calcChain>
</file>

<file path=xl/sharedStrings.xml><?xml version="1.0" encoding="utf-8"?>
<sst xmlns="http://schemas.openxmlformats.org/spreadsheetml/2006/main" count="228" uniqueCount="122">
  <si>
    <t>Hidden</t>
  </si>
  <si>
    <t>Showing</t>
  </si>
  <si>
    <t>Account</t>
  </si>
  <si>
    <t>Total</t>
  </si>
  <si>
    <t>Data</t>
  </si>
  <si>
    <t>Operating
current
assets</t>
  </si>
  <si>
    <t>Property,
plant and
equipment</t>
  </si>
  <si>
    <t>Goodwill &amp;
intangibles</t>
  </si>
  <si>
    <t>Other
assets</t>
  </si>
  <si>
    <t>Operating
current
liabilities</t>
  </si>
  <si>
    <t>Other
liabilities</t>
  </si>
  <si>
    <t>Invested
capital</t>
  </si>
  <si>
    <t>Operating
assets</t>
  </si>
  <si>
    <t>Oriflame Cosmetics</t>
  </si>
  <si>
    <t>Organic growth</t>
  </si>
  <si>
    <t>Currency fluctuation</t>
  </si>
  <si>
    <t>Portfolio change</t>
  </si>
  <si>
    <t>Henkel AG</t>
  </si>
  <si>
    <t>Cost of sales</t>
  </si>
  <si>
    <t>Net revenues</t>
  </si>
  <si>
    <t>Company name</t>
  </si>
  <si>
    <t>Henkel AG vs. Reckitt Benckiser</t>
  </si>
  <si>
    <t>Debt &amp; Equivalents</t>
  </si>
  <si>
    <t>Source: Worldscope, Thomson Financial</t>
  </si>
  <si>
    <t>Company</t>
  </si>
  <si>
    <t>Operating margin (EBITA)</t>
  </si>
  <si>
    <t>Source: JP Morgan, Worldscope, Thomson Financial</t>
  </si>
  <si>
    <t>European Household and Personal Care</t>
  </si>
  <si>
    <t>Operating margins (EBITA), 2009</t>
  </si>
  <si>
    <t>Entire Company</t>
  </si>
  <si>
    <t>Reported revenue growth</t>
  </si>
  <si>
    <t>Europe</t>
  </si>
  <si>
    <t>Developing Markets</t>
  </si>
  <si>
    <t>Pharmaceuticals</t>
  </si>
  <si>
    <t>North America</t>
  </si>
  <si>
    <t>North America &amp; Australia</t>
  </si>
  <si>
    <t>Corporate</t>
  </si>
  <si>
    <t>Latin America</t>
  </si>
  <si>
    <t>Asia-Pacific</t>
  </si>
  <si>
    <r>
      <t>Region</t>
    </r>
    <r>
      <rPr>
        <b/>
        <vertAlign val="superscript"/>
        <sz val="11"/>
        <rFont val="Times New Roman"/>
        <family val="1"/>
      </rPr>
      <t>1</t>
    </r>
  </si>
  <si>
    <t>Laundry &amp; Home Care</t>
  </si>
  <si>
    <t>Cosmetics/Toiletries</t>
  </si>
  <si>
    <t>CAGR</t>
  </si>
  <si>
    <t>GBP millions</t>
  </si>
  <si>
    <t>Revenue growth, 2005-2009</t>
  </si>
  <si>
    <t>Reckitt
Benckiser plc</t>
  </si>
  <si>
    <t>Henkel AG
Laundry &amp;
Home Care</t>
  </si>
  <si>
    <t>Henkel AG
Cosmetics/
Toiletries</t>
  </si>
  <si>
    <t>Henkel AG
Industrial
Adhesives</t>
  </si>
  <si>
    <t>Reckitt Benckiser plc</t>
  </si>
  <si>
    <t>Operating margin</t>
  </si>
  <si>
    <t>Latin America/
Asia-Pacific</t>
  </si>
  <si>
    <t>Givaudan SA</t>
  </si>
  <si>
    <t>L'Oreal SA</t>
  </si>
  <si>
    <t>Unilever plc</t>
  </si>
  <si>
    <t>Beiersdorf AG</t>
  </si>
  <si>
    <t>Svenska Cellulosa AB</t>
  </si>
  <si>
    <t>Inventory
Days Sales, 2009</t>
  </si>
  <si>
    <t>Accounts Receivable
Days Sales, 2009</t>
  </si>
  <si>
    <t>Selling expenses</t>
  </si>
  <si>
    <t>Percent</t>
  </si>
  <si>
    <t>Revenue growth 2005-2009</t>
  </si>
  <si>
    <t>Segment revenue growth 2005-2009</t>
  </si>
  <si>
    <t>Normalized to 100</t>
  </si>
  <si>
    <t>Reckitt Benckiser</t>
  </si>
  <si>
    <t>Percent of sales, 2009</t>
  </si>
  <si>
    <t>Invested Capital</t>
  </si>
  <si>
    <t>Average</t>
  </si>
  <si>
    <t>Receivables</t>
  </si>
  <si>
    <t>Revenues</t>
  </si>
  <si>
    <t>Days</t>
  </si>
  <si>
    <t>European HPC</t>
  </si>
  <si>
    <t>Beiersdorf Ag</t>
  </si>
  <si>
    <t>Givaudan Sa</t>
  </si>
  <si>
    <t>Henkel Ag And</t>
  </si>
  <si>
    <t>L'Oreal Sa</t>
  </si>
  <si>
    <t>Svenska Cellulosa Ab</t>
  </si>
  <si>
    <t>Unilever Plc</t>
  </si>
  <si>
    <t>Inventory</t>
  </si>
  <si>
    <t>COGS</t>
  </si>
  <si>
    <t>Henkel Ag</t>
  </si>
  <si>
    <t>Capital Structure, 2009</t>
  </si>
  <si>
    <t>Revenue by geography, 2005-2009</t>
  </si>
  <si>
    <t>Sum (without Corporate)</t>
  </si>
  <si>
    <r>
      <t xml:space="preserve">2009 </t>
    </r>
    <r>
      <rPr>
        <b/>
        <vertAlign val="superscript"/>
        <sz val="11"/>
        <rFont val="Times New Roman"/>
        <family val="1"/>
      </rPr>
      <t>2</t>
    </r>
  </si>
  <si>
    <r>
      <rPr>
        <i/>
        <vertAlign val="superscript"/>
        <sz val="11"/>
        <color theme="1"/>
        <rFont val="Times New Roman"/>
        <family val="1"/>
      </rPr>
      <t>1</t>
    </r>
    <r>
      <rPr>
        <i/>
        <sz val="11"/>
        <color theme="1"/>
        <rFont val="Times New Roman"/>
        <family val="1"/>
      </rPr>
      <t>Source: Henkel 2005-2009 Annual Reports</t>
    </r>
  </si>
  <si>
    <t>Europe/Africa/Middle East</t>
  </si>
  <si>
    <t>Revenue Percentage by Region, 2005-2009</t>
  </si>
  <si>
    <t>Revenue Percentage by Segment, 2005-2009</t>
  </si>
  <si>
    <t xml:space="preserve">
Margins (% of revenue), 2009</t>
  </si>
  <si>
    <t>EBITA (% of revenues), 2005-2009</t>
  </si>
  <si>
    <t>Valuation</t>
  </si>
  <si>
    <t>Support Documents</t>
  </si>
  <si>
    <t>Competitive Benchmarking: Henkel versus Reckitt Benckiser</t>
  </si>
  <si>
    <r>
      <t xml:space="preserve">2008 </t>
    </r>
    <r>
      <rPr>
        <b/>
        <vertAlign val="superscript"/>
        <sz val="11"/>
        <rFont val="Times New Roman"/>
        <family val="1"/>
      </rPr>
      <t>2</t>
    </r>
  </si>
  <si>
    <t>Region</t>
  </si>
  <si>
    <t>Source: Henkel and Reckitt Benckiser reorganized financial statements</t>
  </si>
  <si>
    <t>Henkel</t>
  </si>
  <si>
    <t>Gross profit</t>
  </si>
  <si>
    <r>
      <t>Marketing, selling, and distribution</t>
    </r>
    <r>
      <rPr>
        <vertAlign val="superscript"/>
        <sz val="11"/>
        <rFont val="Calibri"/>
        <family val="2"/>
        <scheme val="minor"/>
      </rPr>
      <t>1</t>
    </r>
  </si>
  <si>
    <t>Operating profit (EBITA)</t>
  </si>
  <si>
    <t>Marketing and distribution</t>
  </si>
  <si>
    <t>General and administrative</t>
  </si>
  <si>
    <t>Reckitt</t>
  </si>
  <si>
    <t>Other expenses</t>
  </si>
  <si>
    <t>Percent of sales</t>
  </si>
  <si>
    <t>Operating margins, 2009</t>
  </si>
  <si>
    <t>Source: Reckitt Benckiser reorganized financial statements</t>
  </si>
  <si>
    <t>Segment</t>
  </si>
  <si>
    <t>Adhesives</t>
  </si>
  <si>
    <t>Amortization (estimated)</t>
  </si>
  <si>
    <r>
      <t>Operating Profit (EBITA)</t>
    </r>
    <r>
      <rPr>
        <b/>
        <vertAlign val="superscript"/>
        <sz val="11"/>
        <rFont val="Calibri"/>
        <family val="2"/>
        <scheme val="minor"/>
      </rPr>
      <t>1</t>
    </r>
  </si>
  <si>
    <r>
      <rPr>
        <i/>
        <vertAlign val="superscript"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 xml:space="preserve"> Reorganized financial statements and Henkel 2009 Annual Report, page 84.</t>
    </r>
  </si>
  <si>
    <t>Operating margin (EBITA), 2005-2009</t>
  </si>
  <si>
    <r>
      <t>Revenues</t>
    </r>
    <r>
      <rPr>
        <vertAlign val="superscript"/>
        <sz val="11"/>
        <color theme="1"/>
        <rFont val="Calibri"/>
        <family val="2"/>
        <scheme val="minor"/>
      </rPr>
      <t>1</t>
    </r>
  </si>
  <si>
    <t>Debt-to-EBITA</t>
  </si>
  <si>
    <t>EBITA</t>
  </si>
  <si>
    <r>
      <rPr>
        <i/>
        <vertAlign val="superscript"/>
        <sz val="11"/>
        <color theme="1"/>
        <rFont val="Times New Roman"/>
        <family val="1"/>
      </rPr>
      <t>1</t>
    </r>
    <r>
      <rPr>
        <i/>
        <sz val="11"/>
        <color theme="1"/>
        <rFont val="Times New Roman"/>
        <family val="1"/>
      </rPr>
      <t>Source: Reckitt Benckiser 2005-2009 Annual Reports</t>
    </r>
  </si>
  <si>
    <r>
      <rPr>
        <i/>
        <vertAlign val="superscript"/>
        <sz val="11"/>
        <color theme="1"/>
        <rFont val="Times New Roman"/>
        <family val="1"/>
      </rPr>
      <t>2</t>
    </r>
    <r>
      <rPr>
        <i/>
        <sz val="11"/>
        <color theme="1"/>
        <rFont val="Times New Roman"/>
        <family val="1"/>
      </rPr>
      <t>For purposes of comparability, the Pharmaceutical segment was split into Europe and North America equally.</t>
    </r>
  </si>
  <si>
    <t>EUR</t>
  </si>
  <si>
    <t>Native</t>
  </si>
  <si>
    <t>Competitive Benchmarking: Henkel AG and Reckitt Benckiser plc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</si>
</sst>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#,##0.0_);\(#,##0.0\)"/>
    <numFmt numFmtId="165" formatCode="0.0%"/>
    <numFmt numFmtId="166" formatCode="0.0"/>
    <numFmt numFmtId="167" formatCode="_(* #,##0_);_(* \(#,##0\);_(* &quot;-&quot;??_);_(@_)"/>
    <numFmt numFmtId="168" formatCode="#,##0\ ;\(#,##0.0\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color rgb="FF0000FF"/>
      <name val="Times"/>
      <family val="1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vertAlign val="superscript"/>
      <sz val="11"/>
      <color theme="1"/>
      <name val="Times New Roman"/>
      <family val="1"/>
    </font>
    <font>
      <sz val="10"/>
      <name val="Helvetica"/>
    </font>
    <font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0"/>
      <name val="Verdana"/>
      <family val="2"/>
    </font>
    <font>
      <i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168" fontId="17" fillId="0" borderId="1"/>
    <xf numFmtId="9" fontId="15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7" fillId="2" borderId="1" xfId="0" applyFont="1" applyFill="1" applyBorder="1"/>
    <xf numFmtId="0" fontId="4" fillId="0" borderId="0" xfId="0" applyFont="1"/>
    <xf numFmtId="165" fontId="3" fillId="0" borderId="0" xfId="0" applyNumberFormat="1" applyFont="1"/>
    <xf numFmtId="37" fontId="9" fillId="0" borderId="0" xfId="0" applyNumberFormat="1" applyFont="1" applyFill="1"/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4" fillId="0" borderId="0" xfId="0" applyFont="1" applyAlignment="1">
      <alignment wrapText="1"/>
    </xf>
    <xf numFmtId="37" fontId="10" fillId="0" borderId="0" xfId="0" applyNumberFormat="1" applyFont="1"/>
    <xf numFmtId="37" fontId="11" fillId="0" borderId="0" xfId="0" applyNumberFormat="1" applyFont="1" applyFill="1"/>
    <xf numFmtId="37" fontId="10" fillId="0" borderId="0" xfId="0" applyNumberFormat="1" applyFont="1" applyFill="1"/>
    <xf numFmtId="0" fontId="13" fillId="0" borderId="0" xfId="0" applyFont="1"/>
    <xf numFmtId="0" fontId="13" fillId="0" borderId="0" xfId="0" applyFont="1" applyAlignment="1">
      <alignment wrapText="1"/>
    </xf>
    <xf numFmtId="0" fontId="0" fillId="0" borderId="0" xfId="0" applyFont="1"/>
    <xf numFmtId="165" fontId="0" fillId="0" borderId="0" xfId="1" applyNumberFormat="1" applyFont="1"/>
    <xf numFmtId="0" fontId="14" fillId="2" borderId="1" xfId="0" applyFont="1" applyFill="1" applyBorder="1"/>
    <xf numFmtId="0" fontId="0" fillId="0" borderId="0" xfId="0" applyFont="1" applyBorder="1" applyAlignment="1"/>
    <xf numFmtId="0" fontId="10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166" fontId="4" fillId="0" borderId="0" xfId="1" applyNumberFormat="1" applyFont="1" applyAlignment="1"/>
    <xf numFmtId="0" fontId="7" fillId="2" borderId="1" xfId="0" applyFont="1" applyFill="1" applyBorder="1" applyAlignment="1"/>
    <xf numFmtId="165" fontId="4" fillId="0" borderId="0" xfId="0" applyNumberFormat="1" applyFont="1" applyAlignment="1"/>
    <xf numFmtId="165" fontId="4" fillId="0" borderId="0" xfId="1" applyNumberFormat="1" applyFont="1" applyAlignment="1"/>
    <xf numFmtId="0" fontId="4" fillId="0" borderId="2" xfId="0" applyFont="1" applyBorder="1" applyAlignment="1"/>
    <xf numFmtId="165" fontId="4" fillId="0" borderId="2" xfId="0" applyNumberFormat="1" applyFont="1" applyBorder="1" applyAlignment="1"/>
    <xf numFmtId="165" fontId="5" fillId="0" borderId="0" xfId="0" applyNumberFormat="1" applyFont="1" applyAlignment="1"/>
    <xf numFmtId="165" fontId="5" fillId="0" borderId="0" xfId="1" applyNumberFormat="1" applyFont="1" applyAlignment="1"/>
    <xf numFmtId="0" fontId="0" fillId="0" borderId="0" xfId="0" applyAlignment="1"/>
    <xf numFmtId="0" fontId="3" fillId="0" borderId="3" xfId="0" applyFont="1" applyBorder="1"/>
    <xf numFmtId="164" fontId="11" fillId="0" borderId="0" xfId="0" applyNumberFormat="1" applyFont="1" applyFill="1" applyAlignment="1">
      <alignment horizontal="right"/>
    </xf>
    <xf numFmtId="0" fontId="12" fillId="0" borderId="0" xfId="0" applyFont="1" applyBorder="1"/>
    <xf numFmtId="9" fontId="3" fillId="0" borderId="0" xfId="1" applyNumberFormat="1" applyFont="1"/>
    <xf numFmtId="0" fontId="2" fillId="0" borderId="0" xfId="0" applyFont="1" applyBorder="1"/>
    <xf numFmtId="167" fontId="2" fillId="0" borderId="0" xfId="4" applyNumberFormat="1" applyFont="1" applyBorder="1"/>
    <xf numFmtId="167" fontId="3" fillId="0" borderId="3" xfId="4" applyNumberFormat="1" applyFont="1" applyBorder="1"/>
    <xf numFmtId="9" fontId="3" fillId="0" borderId="3" xfId="0" applyNumberFormat="1" applyFont="1" applyBorder="1"/>
    <xf numFmtId="0" fontId="3" fillId="0" borderId="0" xfId="0" applyFont="1" applyBorder="1"/>
    <xf numFmtId="9" fontId="3" fillId="0" borderId="0" xfId="0" applyNumberFormat="1" applyFont="1" applyBorder="1"/>
    <xf numFmtId="0" fontId="6" fillId="0" borderId="0" xfId="0" applyFont="1"/>
    <xf numFmtId="167" fontId="5" fillId="0" borderId="0" xfId="4" applyNumberFormat="1" applyFont="1"/>
    <xf numFmtId="0" fontId="3" fillId="3" borderId="0" xfId="0" applyFont="1" applyFill="1"/>
    <xf numFmtId="0" fontId="0" fillId="3" borderId="0" xfId="0" applyFill="1"/>
    <xf numFmtId="37" fontId="5" fillId="0" borderId="0" xfId="4" applyNumberFormat="1" applyFont="1"/>
    <xf numFmtId="9" fontId="5" fillId="0" borderId="0" xfId="1" applyNumberFormat="1" applyFont="1"/>
    <xf numFmtId="0" fontId="13" fillId="0" borderId="1" xfId="0" applyFont="1" applyBorder="1" applyAlignment="1">
      <alignment horizontal="right"/>
    </xf>
    <xf numFmtId="165" fontId="11" fillId="0" borderId="0" xfId="1" applyNumberFormat="1" applyFont="1"/>
    <xf numFmtId="0" fontId="0" fillId="0" borderId="0" xfId="0" applyFont="1" applyAlignment="1">
      <alignment horizontal="center"/>
    </xf>
    <xf numFmtId="0" fontId="14" fillId="0" borderId="1" xfId="7" applyFont="1" applyBorder="1" applyAlignment="1">
      <alignment horizontal="right"/>
    </xf>
    <xf numFmtId="0" fontId="0" fillId="0" borderId="0" xfId="0" applyFont="1" applyAlignment="1"/>
    <xf numFmtId="0" fontId="13" fillId="0" borderId="1" xfId="0" applyFont="1" applyBorder="1" applyAlignment="1">
      <alignment horizontal="left"/>
    </xf>
    <xf numFmtId="0" fontId="13" fillId="0" borderId="0" xfId="0" applyFont="1" applyAlignment="1"/>
    <xf numFmtId="165" fontId="10" fillId="0" borderId="0" xfId="1" applyNumberFormat="1" applyFont="1" applyAlignment="1"/>
    <xf numFmtId="0" fontId="0" fillId="0" borderId="0" xfId="0" applyFont="1" applyBorder="1" applyAlignment="1">
      <alignment horizontal="left"/>
    </xf>
    <xf numFmtId="165" fontId="11" fillId="0" borderId="0" xfId="1" applyNumberFormat="1" applyFont="1" applyAlignment="1"/>
    <xf numFmtId="0" fontId="0" fillId="0" borderId="0" xfId="0" applyBorder="1" applyAlignment="1">
      <alignment horizontal="left"/>
    </xf>
    <xf numFmtId="165" fontId="0" fillId="0" borderId="0" xfId="1" applyNumberFormat="1" applyFont="1" applyAlignment="1"/>
    <xf numFmtId="0" fontId="12" fillId="0" borderId="0" xfId="0" applyFont="1" applyAlignment="1"/>
    <xf numFmtId="0" fontId="0" fillId="0" borderId="1" xfId="0" applyFont="1" applyBorder="1" applyAlignment="1"/>
    <xf numFmtId="0" fontId="10" fillId="0" borderId="0" xfId="2" applyFont="1" applyAlignment="1"/>
    <xf numFmtId="165" fontId="11" fillId="0" borderId="0" xfId="10" applyNumberFormat="1" applyFont="1" applyAlignment="1"/>
    <xf numFmtId="0" fontId="10" fillId="0" borderId="0" xfId="7" applyFont="1" applyAlignment="1"/>
    <xf numFmtId="0" fontId="10" fillId="0" borderId="0" xfId="2" applyFont="1" applyFill="1" applyBorder="1" applyAlignment="1"/>
    <xf numFmtId="0" fontId="10" fillId="0" borderId="0" xfId="7" applyFont="1" applyBorder="1" applyAlignment="1"/>
    <xf numFmtId="0" fontId="10" fillId="0" borderId="0" xfId="7" applyFont="1" applyFill="1" applyBorder="1" applyAlignment="1"/>
    <xf numFmtId="0" fontId="0" fillId="0" borderId="0" xfId="0" applyFont="1" applyAlignment="1">
      <alignment horizontal="left"/>
    </xf>
    <xf numFmtId="165" fontId="11" fillId="0" borderId="0" xfId="8" applyNumberFormat="1" applyFont="1" applyBorder="1" applyAlignment="1"/>
    <xf numFmtId="37" fontId="11" fillId="0" borderId="0" xfId="0" applyNumberFormat="1" applyFont="1"/>
    <xf numFmtId="0" fontId="24" fillId="0" borderId="0" xfId="2" applyFont="1"/>
    <xf numFmtId="165" fontId="11" fillId="0" borderId="0" xfId="8" applyNumberFormat="1" applyFont="1" applyAlignment="1"/>
    <xf numFmtId="165" fontId="11" fillId="0" borderId="0" xfId="8" applyNumberFormat="1" applyFont="1"/>
    <xf numFmtId="0" fontId="10" fillId="0" borderId="0" xfId="2" applyFont="1"/>
    <xf numFmtId="0" fontId="14" fillId="0" borderId="0" xfId="2" applyFont="1"/>
    <xf numFmtId="37" fontId="11" fillId="0" borderId="0" xfId="2" applyNumberFormat="1" applyFont="1"/>
    <xf numFmtId="0" fontId="10" fillId="0" borderId="2" xfId="2" applyFont="1" applyBorder="1"/>
    <xf numFmtId="37" fontId="10" fillId="0" borderId="2" xfId="2" applyNumberFormat="1" applyFont="1" applyBorder="1"/>
    <xf numFmtId="0" fontId="14" fillId="0" borderId="1" xfId="2" applyFont="1" applyBorder="1" applyAlignment="1">
      <alignment horizontal="left"/>
    </xf>
    <xf numFmtId="0" fontId="14" fillId="0" borderId="1" xfId="2" applyFont="1" applyBorder="1" applyAlignment="1">
      <alignment horizontal="right"/>
    </xf>
    <xf numFmtId="0" fontId="14" fillId="2" borderId="1" xfId="2" applyFont="1" applyFill="1" applyBorder="1" applyAlignment="1">
      <alignment horizontal="left"/>
    </xf>
    <xf numFmtId="0" fontId="14" fillId="2" borderId="1" xfId="2" applyFont="1" applyFill="1" applyBorder="1" applyAlignment="1">
      <alignment horizontal="right"/>
    </xf>
    <xf numFmtId="0" fontId="21" fillId="0" borderId="0" xfId="2" applyFont="1" applyFill="1" applyBorder="1"/>
    <xf numFmtId="0" fontId="25" fillId="0" borderId="0" xfId="0" applyFont="1" applyAlignment="1">
      <alignment horizontal="right"/>
    </xf>
    <xf numFmtId="0" fontId="11" fillId="0" borderId="0" xfId="0" applyFont="1"/>
    <xf numFmtId="0" fontId="13" fillId="0" borderId="1" xfId="0" applyFont="1" applyBorder="1" applyAlignment="1">
      <alignment horizontal="left" wrapText="1" shrinkToFit="1"/>
    </xf>
    <xf numFmtId="165" fontId="0" fillId="0" borderId="0" xfId="1" applyNumberFormat="1" applyFont="1" applyFill="1" applyAlignment="1">
      <alignment horizontal="right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/>
    </xf>
    <xf numFmtId="166" fontId="0" fillId="0" borderId="0" xfId="1" applyNumberFormat="1" applyFont="1" applyFill="1" applyAlignment="1">
      <alignment horizontal="right"/>
    </xf>
    <xf numFmtId="0" fontId="13" fillId="0" borderId="1" xfId="0" applyFont="1" applyBorder="1"/>
    <xf numFmtId="0" fontId="0" fillId="0" borderId="3" xfId="0" applyFont="1" applyBorder="1"/>
    <xf numFmtId="166" fontId="0" fillId="0" borderId="3" xfId="0" applyNumberFormat="1" applyFont="1" applyBorder="1"/>
    <xf numFmtId="0" fontId="0" fillId="0" borderId="0" xfId="0"/>
    <xf numFmtId="0" fontId="13" fillId="0" borderId="0" xfId="0" applyFont="1"/>
    <xf numFmtId="0" fontId="13" fillId="0" borderId="1" xfId="0" applyFont="1" applyBorder="1"/>
    <xf numFmtId="0" fontId="0" fillId="0" borderId="0" xfId="0" applyFont="1"/>
    <xf numFmtId="164" fontId="0" fillId="0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3" fillId="0" borderId="0" xfId="0" applyFont="1" applyBorder="1" applyAlignment="1">
      <alignment horizontal="right" wrapText="1"/>
    </xf>
    <xf numFmtId="0" fontId="13" fillId="0" borderId="1" xfId="0" applyFont="1" applyBorder="1" applyAlignment="1">
      <alignment horizontal="right" wrapText="1"/>
    </xf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26" fillId="0" borderId="0" xfId="0" applyFont="1" applyBorder="1" applyAlignment="1">
      <alignment horizontal="right" wrapText="1" shrinkToFit="1"/>
    </xf>
    <xf numFmtId="0" fontId="26" fillId="0" borderId="1" xfId="0" applyFont="1" applyBorder="1" applyAlignment="1">
      <alignment horizontal="right" wrapText="1" shrinkToFit="1"/>
    </xf>
    <xf numFmtId="164" fontId="11" fillId="0" borderId="0" xfId="0" applyNumberFormat="1" applyFont="1"/>
    <xf numFmtId="0" fontId="13" fillId="0" borderId="1" xfId="0" applyFont="1" applyBorder="1" applyAlignment="1">
      <alignment horizontal="center" wrapText="1" shrinkToFit="1"/>
    </xf>
    <xf numFmtId="0" fontId="13" fillId="0" borderId="1" xfId="0" applyFont="1" applyBorder="1" applyAlignment="1">
      <alignment horizontal="right" wrapText="1" shrinkToFit="1"/>
    </xf>
  </cellXfs>
  <cellStyles count="11">
    <cellStyle name="Comma" xfId="4" builtinId="3"/>
    <cellStyle name="comma (0)" xfId="5"/>
    <cellStyle name="Comma 2" xfId="9"/>
    <cellStyle name="Normal" xfId="0" builtinId="0"/>
    <cellStyle name="Normal 2" xfId="2"/>
    <cellStyle name="Normal 3" xfId="7"/>
    <cellStyle name="Normal 5" xfId="3"/>
    <cellStyle name="Percent" xfId="1" builtinId="5"/>
    <cellStyle name="Percent 2" xfId="10"/>
    <cellStyle name="Percent 3" xfId="8"/>
    <cellStyle name="Percent 4" xfId="6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>
                <a:latin typeface="+mn-lt"/>
              </a:defRPr>
            </a:pPr>
            <a:r>
              <a:rPr lang="en-US" sz="1400">
                <a:latin typeface="+mn-lt"/>
              </a:rPr>
              <a:t>Organic Revenue Growth</a:t>
            </a:r>
          </a:p>
          <a:p>
            <a:pPr algn="l">
              <a:defRPr sz="1400">
                <a:latin typeface="+mn-lt"/>
              </a:defRPr>
            </a:pPr>
            <a:r>
              <a:rPr lang="en-US" sz="1200" b="0">
                <a:latin typeface="+mn-lt"/>
              </a:rPr>
              <a:t>CAGR, 2005-2009</a:t>
            </a:r>
          </a:p>
        </c:rich>
      </c:tx>
      <c:layout>
        <c:manualLayout>
          <c:xMode val="edge"/>
          <c:yMode val="edge"/>
          <c:x val="4.6229088022176387E-2"/>
          <c:y val="2.7017573543998041E-2"/>
        </c:manualLayout>
      </c:layout>
    </c:title>
    <c:plotArea>
      <c:layout>
        <c:manualLayout>
          <c:layoutTarget val="inner"/>
          <c:xMode val="edge"/>
          <c:yMode val="edge"/>
          <c:x val="0.22782594700677519"/>
          <c:y val="0.18609189691402192"/>
          <c:w val="0.68065318515440243"/>
          <c:h val="0.77288584124120385"/>
        </c:manualLayout>
      </c:layout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('Growth 1'!$A$28,'Growth 1'!$A$27,'Growth 1'!$A$26,'Growth 1'!$A$31)</c:f>
              <c:strCache>
                <c:ptCount val="4"/>
                <c:pt idx="0">
                  <c:v>Henkel AG
Industrial
Adhesives</c:v>
                </c:pt>
                <c:pt idx="1">
                  <c:v>Henkel AG
Cosmetics/
Toiletries</c:v>
                </c:pt>
                <c:pt idx="2">
                  <c:v>Henkel AG
Laundry &amp;
Home Care</c:v>
                </c:pt>
                <c:pt idx="3">
                  <c:v>Reckitt
Benckiser plc</c:v>
                </c:pt>
              </c:strCache>
            </c:strRef>
          </c:cat>
          <c:val>
            <c:numRef>
              <c:f>('Growth 1'!$G$28,'Growth 1'!$G$27,'Growth 1'!$G$26,'Growth 1'!$G$31)</c:f>
              <c:numCache>
                <c:formatCode>0.0%</c:formatCode>
                <c:ptCount val="4"/>
                <c:pt idx="0">
                  <c:v>2.0707128333006919E-2</c:v>
                </c:pt>
                <c:pt idx="1">
                  <c:v>3.8887769030122588E-2</c:v>
                </c:pt>
                <c:pt idx="2">
                  <c:v>3.9553438914350147E-2</c:v>
                </c:pt>
                <c:pt idx="3">
                  <c:v>7.5915024601568959E-2</c:v>
                </c:pt>
              </c:numCache>
            </c:numRef>
          </c:val>
        </c:ser>
        <c:gapWidth val="90"/>
        <c:axId val="152036480"/>
        <c:axId val="152038016"/>
      </c:barChart>
      <c:catAx>
        <c:axId val="152036480"/>
        <c:scaling>
          <c:orientation val="minMax"/>
        </c:scaling>
        <c:axPos val="l"/>
        <c:majorTickMark val="none"/>
        <c:tickLblPos val="nextTo"/>
        <c:crossAx val="152038016"/>
        <c:crosses val="autoZero"/>
        <c:auto val="1"/>
        <c:lblAlgn val="ctr"/>
        <c:lblOffset val="100"/>
      </c:catAx>
      <c:valAx>
        <c:axId val="152038016"/>
        <c:scaling>
          <c:orientation val="minMax"/>
        </c:scaling>
        <c:delete val="1"/>
        <c:axPos val="b"/>
        <c:numFmt formatCode="0.0%" sourceLinked="1"/>
        <c:tickLblPos val="none"/>
        <c:crossAx val="152036480"/>
        <c:crosses val="autoZero"/>
        <c:crossBetween val="between"/>
        <c:majorUnit val="2.0000000000000011E-2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>
                <a:latin typeface="+mn-lt"/>
              </a:rPr>
              <a:t>Henkel AG versus Reckitt Benckiser plc</a:t>
            </a:r>
          </a:p>
          <a:p>
            <a:pPr algn="l">
              <a:defRPr sz="1400"/>
            </a:pPr>
            <a:r>
              <a:rPr lang="en-US" sz="1200" b="0">
                <a:latin typeface="+mn-lt"/>
              </a:rPr>
              <a:t>Operating margin</a:t>
            </a:r>
            <a:r>
              <a:rPr lang="en-US" sz="1200" b="0" baseline="0">
                <a:latin typeface="+mn-lt"/>
              </a:rPr>
              <a:t> (EBITA,) 2009</a:t>
            </a:r>
          </a:p>
        </c:rich>
      </c:tx>
      <c:layout>
        <c:manualLayout>
          <c:xMode val="edge"/>
          <c:yMode val="edge"/>
          <c:x val="5.0847869747313548E-2"/>
          <c:y val="3.1801895444818144E-2"/>
        </c:manualLayout>
      </c:layout>
    </c:title>
    <c:plotArea>
      <c:layout/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+mn-lt"/>
                  </a:defRPr>
                </a:pPr>
                <a:endParaRPr lang="en-US"/>
              </a:p>
            </c:txPr>
            <c:showVal val="1"/>
          </c:dLbls>
          <c:cat>
            <c:strRef>
              <c:f>'Margin 2'!$A$7:$A$10</c:f>
              <c:strCache>
                <c:ptCount val="4"/>
                <c:pt idx="0">
                  <c:v>Henkel AG
Laundry &amp;
Home Care</c:v>
                </c:pt>
                <c:pt idx="1">
                  <c:v>Henkel AG
Cosmetics/
Toiletries</c:v>
                </c:pt>
                <c:pt idx="2">
                  <c:v>Henkel AG
Industrial
Adhesives</c:v>
                </c:pt>
                <c:pt idx="3">
                  <c:v>Reckitt
Benckiser plc</c:v>
                </c:pt>
              </c:strCache>
            </c:strRef>
          </c:cat>
          <c:val>
            <c:numRef>
              <c:f>'Margin 2'!$F$7:$F$10</c:f>
              <c:numCache>
                <c:formatCode>0.0%</c:formatCode>
                <c:ptCount val="4"/>
                <c:pt idx="0">
                  <c:v>0.13410725548320374</c:v>
                </c:pt>
                <c:pt idx="1">
                  <c:v>0.14305497223726782</c:v>
                </c:pt>
                <c:pt idx="2">
                  <c:v>4.8469742235809077E-2</c:v>
                </c:pt>
                <c:pt idx="3">
                  <c:v>0.24661421385270219</c:v>
                </c:pt>
              </c:numCache>
            </c:numRef>
          </c:val>
        </c:ser>
        <c:gapWidth val="90"/>
        <c:axId val="162566528"/>
        <c:axId val="162568064"/>
      </c:barChart>
      <c:catAx>
        <c:axId val="162566528"/>
        <c:scaling>
          <c:orientation val="maxMin"/>
        </c:scaling>
        <c:axPos val="l"/>
        <c:maj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n-US"/>
          </a:p>
        </c:txPr>
        <c:crossAx val="162568064"/>
        <c:crosses val="autoZero"/>
        <c:auto val="1"/>
        <c:lblAlgn val="ctr"/>
        <c:lblOffset val="100"/>
      </c:catAx>
      <c:valAx>
        <c:axId val="162568064"/>
        <c:scaling>
          <c:orientation val="minMax"/>
        </c:scaling>
        <c:delete val="1"/>
        <c:axPos val="t"/>
        <c:numFmt formatCode="0.0%" sourceLinked="1"/>
        <c:tickLblPos val="none"/>
        <c:crossAx val="162566528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>
                <a:latin typeface="+mn-lt"/>
              </a:defRPr>
            </a:pPr>
            <a:r>
              <a:rPr lang="en-US" sz="1400">
                <a:latin typeface="+mn-lt"/>
              </a:rPr>
              <a:t>European Household and Personal Care</a:t>
            </a:r>
          </a:p>
          <a:p>
            <a:pPr algn="l">
              <a:defRPr sz="1400">
                <a:latin typeface="+mn-lt"/>
              </a:defRPr>
            </a:pPr>
            <a:r>
              <a:rPr lang="en-US" sz="1200" b="0">
                <a:latin typeface="+mn-lt"/>
              </a:rPr>
              <a:t>Operating margin (EBITA), 2009</a:t>
            </a:r>
          </a:p>
        </c:rich>
      </c:tx>
      <c:layout>
        <c:manualLayout>
          <c:xMode val="edge"/>
          <c:yMode val="edge"/>
          <c:x val="4.3569335083114606E-2"/>
          <c:y val="0"/>
        </c:manualLayout>
      </c:layout>
    </c:title>
    <c:plotArea>
      <c:layout>
        <c:manualLayout>
          <c:layoutTarget val="inner"/>
          <c:xMode val="edge"/>
          <c:yMode val="edge"/>
          <c:x val="0.13222217584020104"/>
          <c:y val="0.19214130707149998"/>
          <c:w val="0.84649457040887421"/>
          <c:h val="0.48232940942622293"/>
        </c:manualLayout>
      </c:layout>
      <c:barChart>
        <c:barDir val="col"/>
        <c:grouping val="clustered"/>
        <c:ser>
          <c:idx val="0"/>
          <c:order val="0"/>
          <c:tx>
            <c:strRef>
              <c:f>'Margin 3'!$E$5</c:f>
              <c:strCache>
                <c:ptCount val="1"/>
                <c:pt idx="0">
                  <c:v>Operating margin (EBITA)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spPr>
              <a:pattFill prst="wdUpDiag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Pt>
            <c:idx val="5"/>
            <c:spPr>
              <a:pattFill prst="wdUpDiag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Lbls>
            <c:showVal val="1"/>
          </c:dLbls>
          <c:cat>
            <c:strRef>
              <c:f>'Margin 3'!$A$8:$A$15</c:f>
              <c:strCache>
                <c:ptCount val="8"/>
                <c:pt idx="0">
                  <c:v>Reckitt Benckiser</c:v>
                </c:pt>
                <c:pt idx="1">
                  <c:v>Givaudan Sa</c:v>
                </c:pt>
                <c:pt idx="2">
                  <c:v>L'Oreal Sa</c:v>
                </c:pt>
                <c:pt idx="3">
                  <c:v>Unilever Plc</c:v>
                </c:pt>
                <c:pt idx="4">
                  <c:v>Beiersdorf Ag</c:v>
                </c:pt>
                <c:pt idx="5">
                  <c:v>Henkel Ag And</c:v>
                </c:pt>
                <c:pt idx="6">
                  <c:v>Oriflame Cosmetics</c:v>
                </c:pt>
                <c:pt idx="7">
                  <c:v>Svenska Cellulosa Ab</c:v>
                </c:pt>
              </c:strCache>
            </c:strRef>
          </c:cat>
          <c:val>
            <c:numRef>
              <c:f>'Margin 3'!$E$8:$E$15</c:f>
              <c:numCache>
                <c:formatCode>0.0%</c:formatCode>
                <c:ptCount val="8"/>
                <c:pt idx="0">
                  <c:v>0.2511285953824326</c:v>
                </c:pt>
                <c:pt idx="1">
                  <c:v>0.17580197019449356</c:v>
                </c:pt>
                <c:pt idx="2">
                  <c:v>0.15255886359213855</c:v>
                </c:pt>
                <c:pt idx="3">
                  <c:v>0.15207292268287173</c:v>
                </c:pt>
                <c:pt idx="4">
                  <c:v>0.10960334029227557</c:v>
                </c:pt>
                <c:pt idx="5">
                  <c:v>0.10041995137405142</c:v>
                </c:pt>
                <c:pt idx="6">
                  <c:v>6.8688548870381547E-2</c:v>
                </c:pt>
                <c:pt idx="7">
                  <c:v>5.3564502016110849E-2</c:v>
                </c:pt>
              </c:numCache>
            </c:numRef>
          </c:val>
        </c:ser>
        <c:gapWidth val="90"/>
        <c:axId val="162704384"/>
        <c:axId val="163066624"/>
      </c:barChart>
      <c:catAx>
        <c:axId val="162704384"/>
        <c:scaling>
          <c:orientation val="minMax"/>
        </c:scaling>
        <c:axPos val="b"/>
        <c:numFmt formatCode="General" sourceLinked="1"/>
        <c:majorTickMark val="none"/>
        <c:tickLblPos val="nextTo"/>
        <c:crossAx val="163066624"/>
        <c:crosses val="autoZero"/>
        <c:auto val="1"/>
        <c:lblAlgn val="ctr"/>
        <c:lblOffset val="100"/>
      </c:catAx>
      <c:valAx>
        <c:axId val="163066624"/>
        <c:scaling>
          <c:orientation val="minMax"/>
        </c:scaling>
        <c:axPos val="l"/>
        <c:majorGridlines>
          <c:spPr>
            <a:ln>
              <a:noFill/>
              <a:prstDash val="dash"/>
            </a:ln>
          </c:spPr>
        </c:majorGridlines>
        <c:numFmt formatCode="0%" sourceLinked="0"/>
        <c:tickLblPos val="nextTo"/>
        <c:crossAx val="162704384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Henkel AG</a:t>
            </a:r>
          </a:p>
          <a:p>
            <a:pPr algn="l">
              <a:defRPr sz="1400"/>
            </a:pPr>
            <a:r>
              <a:rPr lang="en-US" sz="1200" b="0"/>
              <a:t>Percent of sales,</a:t>
            </a:r>
            <a:r>
              <a:rPr lang="en-US" sz="1200" b="0" baseline="0"/>
              <a:t> 2009</a:t>
            </a:r>
            <a:endParaRPr lang="en-US" sz="1200" b="0"/>
          </a:p>
        </c:rich>
      </c:tx>
      <c:layout>
        <c:manualLayout>
          <c:xMode val="edge"/>
          <c:yMode val="edge"/>
          <c:x val="0.10264718851255618"/>
          <c:y val="1.1205890930300381E-3"/>
        </c:manualLayout>
      </c:layout>
      <c:overlay val="1"/>
    </c:title>
    <c:plotArea>
      <c:layout>
        <c:manualLayout>
          <c:layoutTarget val="inner"/>
          <c:xMode val="edge"/>
          <c:yMode val="edge"/>
          <c:x val="0.12043304163816958"/>
          <c:y val="0.18740770311985694"/>
          <c:w val="0.84690177647615983"/>
          <c:h val="0.6420454545454557"/>
        </c:manualLayout>
      </c:layout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'Capital 1'!$A$9:$A$16</c:f>
              <c:strCache>
                <c:ptCount val="8"/>
                <c:pt idx="0">
                  <c:v>Operating
current
assets</c:v>
                </c:pt>
                <c:pt idx="1">
                  <c:v>Property,
plant and
equipment</c:v>
                </c:pt>
                <c:pt idx="2">
                  <c:v>Goodwill &amp;
intangibles</c:v>
                </c:pt>
                <c:pt idx="3">
                  <c:v>Other
assets</c:v>
                </c:pt>
                <c:pt idx="4">
                  <c:v>Operating
assets</c:v>
                </c:pt>
                <c:pt idx="5">
                  <c:v>Operating
current
liabilities</c:v>
                </c:pt>
                <c:pt idx="6">
                  <c:v>Other
liabilities</c:v>
                </c:pt>
                <c:pt idx="7">
                  <c:v>Invested
capital</c:v>
                </c:pt>
              </c:strCache>
            </c:strRef>
          </c:cat>
          <c:val>
            <c:numRef>
              <c:f>'Capital 1'!$D$9:$D$16</c:f>
              <c:numCache>
                <c:formatCode>0.0%</c:formatCode>
                <c:ptCount val="8"/>
                <c:pt idx="0">
                  <c:v>0</c:v>
                </c:pt>
                <c:pt idx="1">
                  <c:v>0.26300000000000001</c:v>
                </c:pt>
                <c:pt idx="2">
                  <c:v>0.42900000000000005</c:v>
                </c:pt>
                <c:pt idx="3">
                  <c:v>1.034</c:v>
                </c:pt>
                <c:pt idx="4">
                  <c:v>0</c:v>
                </c:pt>
                <c:pt idx="5">
                  <c:v>0.79099999999999993</c:v>
                </c:pt>
                <c:pt idx="6">
                  <c:v>0.78999999999999992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noFill/>
            </a:ln>
          </c:spPr>
          <c:dLbls>
            <c:showVal val="1"/>
          </c:dLbls>
          <c:cat>
            <c:strRef>
              <c:f>'Capital 1'!$A$9:$A$16</c:f>
              <c:strCache>
                <c:ptCount val="8"/>
                <c:pt idx="0">
                  <c:v>Operating
current
assets</c:v>
                </c:pt>
                <c:pt idx="1">
                  <c:v>Property,
plant and
equipment</c:v>
                </c:pt>
                <c:pt idx="2">
                  <c:v>Goodwill &amp;
intangibles</c:v>
                </c:pt>
                <c:pt idx="3">
                  <c:v>Other
assets</c:v>
                </c:pt>
                <c:pt idx="4">
                  <c:v>Operating
assets</c:v>
                </c:pt>
                <c:pt idx="5">
                  <c:v>Operating
current
liabilities</c:v>
                </c:pt>
                <c:pt idx="6">
                  <c:v>Other
liabilities</c:v>
                </c:pt>
                <c:pt idx="7">
                  <c:v>Invested
capital</c:v>
                </c:pt>
              </c:strCache>
            </c:strRef>
          </c:cat>
          <c:val>
            <c:numRef>
              <c:f>'Capital 1'!$E$9:$E$16</c:f>
              <c:numCache>
                <c:formatCode>0.0%</c:formatCode>
                <c:ptCount val="8"/>
                <c:pt idx="0">
                  <c:v>0.26300000000000001</c:v>
                </c:pt>
                <c:pt idx="1">
                  <c:v>0.16600000000000001</c:v>
                </c:pt>
                <c:pt idx="2">
                  <c:v>0.60499999999999998</c:v>
                </c:pt>
                <c:pt idx="3">
                  <c:v>1E-3</c:v>
                </c:pt>
                <c:pt idx="4">
                  <c:v>1.0349999999999999</c:v>
                </c:pt>
                <c:pt idx="5">
                  <c:v>0.24399999999999999</c:v>
                </c:pt>
                <c:pt idx="6">
                  <c:v>1E-3</c:v>
                </c:pt>
                <c:pt idx="7">
                  <c:v>0.78999999999999992</c:v>
                </c:pt>
              </c:numCache>
            </c:numRef>
          </c:val>
        </c:ser>
        <c:gapWidth val="80"/>
        <c:overlap val="100"/>
        <c:axId val="163116928"/>
        <c:axId val="163118464"/>
      </c:barChart>
      <c:catAx>
        <c:axId val="163116928"/>
        <c:scaling>
          <c:orientation val="minMax"/>
        </c:scaling>
        <c:axPos val="b"/>
        <c:numFmt formatCode="#,##0.00" sourceLinked="0"/>
        <c:maj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18464"/>
        <c:crosses val="autoZero"/>
        <c:auto val="1"/>
        <c:lblAlgn val="ctr"/>
        <c:lblOffset val="100"/>
      </c:catAx>
      <c:valAx>
        <c:axId val="163118464"/>
        <c:scaling>
          <c:orientation val="minMax"/>
          <c:max val="1.2"/>
        </c:scaling>
        <c:axPos val="l"/>
        <c:numFmt formatCode="0%" sourceLinked="0"/>
        <c:tickLblPos val="nextTo"/>
        <c:crossAx val="163116928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Reckitt Benckiser plc
</a:t>
            </a:r>
            <a:r>
              <a:rPr lang="en-US" sz="1200" b="0"/>
              <a:t>Percent of sales, 2009</a:t>
            </a:r>
            <a:endParaRPr lang="en-US" sz="1400" b="0"/>
          </a:p>
        </c:rich>
      </c:tx>
      <c:layout>
        <c:manualLayout>
          <c:xMode val="edge"/>
          <c:yMode val="edge"/>
          <c:x val="7.3098394717578313E-2"/>
          <c:y val="2.460285053613969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2043304163816963"/>
          <c:y val="0.20226539862380033"/>
          <c:w val="0.84690177647616005"/>
          <c:h val="0.62284524868540669"/>
        </c:manualLayout>
      </c:layout>
      <c:barChart>
        <c:barDir val="col"/>
        <c:grouping val="stacked"/>
        <c:ser>
          <c:idx val="0"/>
          <c:order val="0"/>
          <c:spPr>
            <a:noFill/>
            <a:ln>
              <a:noFill/>
            </a:ln>
          </c:spPr>
          <c:cat>
            <c:strRef>
              <c:f>'Capital 1'!$A$25:$A$32</c:f>
              <c:strCache>
                <c:ptCount val="8"/>
                <c:pt idx="0">
                  <c:v>Operating
current
assets</c:v>
                </c:pt>
                <c:pt idx="1">
                  <c:v>Property,
plant and
equipment</c:v>
                </c:pt>
                <c:pt idx="2">
                  <c:v>Goodwill &amp;
intangibles</c:v>
                </c:pt>
                <c:pt idx="3">
                  <c:v>Other
assets</c:v>
                </c:pt>
                <c:pt idx="4">
                  <c:v>Operating
assets</c:v>
                </c:pt>
                <c:pt idx="5">
                  <c:v>Operating
current
liabilities</c:v>
                </c:pt>
                <c:pt idx="6">
                  <c:v>Other
liabilities</c:v>
                </c:pt>
                <c:pt idx="7">
                  <c:v>Invested
capital</c:v>
                </c:pt>
              </c:strCache>
            </c:strRef>
          </c:cat>
          <c:val>
            <c:numRef>
              <c:f>'Capital 1'!$D$25:$D$32</c:f>
              <c:numCache>
                <c:formatCode>0.0%</c:formatCode>
                <c:ptCount val="8"/>
                <c:pt idx="0">
                  <c:v>0</c:v>
                </c:pt>
                <c:pt idx="1">
                  <c:v>0.2024</c:v>
                </c:pt>
                <c:pt idx="2">
                  <c:v>0.28439999999999999</c:v>
                </c:pt>
                <c:pt idx="3">
                  <c:v>1.0704</c:v>
                </c:pt>
                <c:pt idx="4">
                  <c:v>0</c:v>
                </c:pt>
                <c:pt idx="5">
                  <c:v>0.71749999999999992</c:v>
                </c:pt>
                <c:pt idx="6">
                  <c:v>0.70949999999999991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1"/>
            </a:solidFill>
            <a:ln>
              <a:noFill/>
            </a:ln>
          </c:spPr>
          <c:dLbls>
            <c:showVal val="1"/>
          </c:dLbls>
          <c:cat>
            <c:strRef>
              <c:f>'Capital 1'!$A$25:$A$32</c:f>
              <c:strCache>
                <c:ptCount val="8"/>
                <c:pt idx="0">
                  <c:v>Operating
current
assets</c:v>
                </c:pt>
                <c:pt idx="1">
                  <c:v>Property,
plant and
equipment</c:v>
                </c:pt>
                <c:pt idx="2">
                  <c:v>Goodwill &amp;
intangibles</c:v>
                </c:pt>
                <c:pt idx="3">
                  <c:v>Other
assets</c:v>
                </c:pt>
                <c:pt idx="4">
                  <c:v>Operating
assets</c:v>
                </c:pt>
                <c:pt idx="5">
                  <c:v>Operating
current
liabilities</c:v>
                </c:pt>
                <c:pt idx="6">
                  <c:v>Other
liabilities</c:v>
                </c:pt>
                <c:pt idx="7">
                  <c:v>Invested
capital</c:v>
                </c:pt>
              </c:strCache>
            </c:strRef>
          </c:cat>
          <c:val>
            <c:numRef>
              <c:f>'Capital 1'!$E$25:$E$32</c:f>
              <c:numCache>
                <c:formatCode>0.0%</c:formatCode>
                <c:ptCount val="8"/>
                <c:pt idx="0">
                  <c:v>0.2024</c:v>
                </c:pt>
                <c:pt idx="1">
                  <c:v>8.2000000000000003E-2</c:v>
                </c:pt>
                <c:pt idx="2">
                  <c:v>0.78600000000000003</c:v>
                </c:pt>
                <c:pt idx="3">
                  <c:v>3.0000000000000001E-3</c:v>
                </c:pt>
                <c:pt idx="4">
                  <c:v>1.0733999999999999</c:v>
                </c:pt>
                <c:pt idx="5">
                  <c:v>0.35589999999999999</c:v>
                </c:pt>
                <c:pt idx="6">
                  <c:v>8.0000000000000002E-3</c:v>
                </c:pt>
                <c:pt idx="7">
                  <c:v>0.70949999999999991</c:v>
                </c:pt>
              </c:numCache>
            </c:numRef>
          </c:val>
        </c:ser>
        <c:gapWidth val="70"/>
        <c:overlap val="100"/>
        <c:axId val="163160064"/>
        <c:axId val="163161600"/>
      </c:barChart>
      <c:catAx>
        <c:axId val="163160064"/>
        <c:scaling>
          <c:orientation val="minMax"/>
        </c:scaling>
        <c:axPos val="b"/>
        <c:numFmt formatCode="#,##0.00" sourceLinked="0"/>
        <c:maj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3161600"/>
        <c:crosses val="autoZero"/>
        <c:auto val="1"/>
        <c:lblAlgn val="ctr"/>
        <c:lblOffset val="100"/>
      </c:catAx>
      <c:valAx>
        <c:axId val="163161600"/>
        <c:scaling>
          <c:orientation val="minMax"/>
        </c:scaling>
        <c:axPos val="l"/>
        <c:numFmt formatCode="0%" sourceLinked="0"/>
        <c:tickLblPos val="nextTo"/>
        <c:crossAx val="163160064"/>
        <c:crosses val="autoZero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Inventory</a:t>
            </a:r>
          </a:p>
          <a:p>
            <a:pPr algn="l">
              <a:defRPr sz="1400"/>
            </a:pPr>
            <a:r>
              <a:rPr lang="en-US" sz="1200" b="0"/>
              <a:t>Days</a:t>
            </a:r>
            <a:r>
              <a:rPr lang="en-US" sz="1200" b="0" baseline="0"/>
              <a:t> Cost of Sales</a:t>
            </a:r>
            <a:r>
              <a:rPr lang="en-US" sz="1200" b="0"/>
              <a:t>, 2009</a:t>
            </a:r>
          </a:p>
        </c:rich>
      </c:tx>
      <c:layout>
        <c:manualLayout>
          <c:xMode val="edge"/>
          <c:yMode val="edge"/>
          <c:x val="9.4663102535240282E-2"/>
          <c:y val="2.4346645257979086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948840769903739"/>
          <c:y val="0.22682215274561268"/>
          <c:w val="0.84802456739887566"/>
          <c:h val="0.56708859734287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pattFill prst="wdUpDiag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Pt>
            <c:idx val="2"/>
            <c:spPr>
              <a:solidFill>
                <a:schemeClr val="accent1"/>
              </a:solidFill>
            </c:spPr>
          </c:dPt>
          <c:dPt>
            <c:idx val="3"/>
            <c:spPr>
              <a:pattFill prst="wdUpDiag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Pt>
            <c:idx val="5"/>
            <c:spPr>
              <a:solidFill>
                <a:schemeClr val="accent1"/>
              </a:solidFill>
            </c:spPr>
          </c:dPt>
          <c:dLbls>
            <c:showVal val="1"/>
          </c:dLbls>
          <c:cat>
            <c:strRef>
              <c:f>'Capital 2'!$A$6:$A$13</c:f>
              <c:strCache>
                <c:ptCount val="8"/>
                <c:pt idx="0">
                  <c:v>Reckitt Benckiser</c:v>
                </c:pt>
                <c:pt idx="1">
                  <c:v>Svenska Cellulosa Ab</c:v>
                </c:pt>
                <c:pt idx="2">
                  <c:v>Henkel Ag And</c:v>
                </c:pt>
                <c:pt idx="3">
                  <c:v>Unilever Plc</c:v>
                </c:pt>
                <c:pt idx="4">
                  <c:v>Givaudan Sa</c:v>
                </c:pt>
                <c:pt idx="5">
                  <c:v>L'Oreal Sa</c:v>
                </c:pt>
                <c:pt idx="6">
                  <c:v>Beiersdorf Ag</c:v>
                </c:pt>
                <c:pt idx="7">
                  <c:v>Oriflame Cosmetics</c:v>
                </c:pt>
              </c:strCache>
            </c:strRef>
          </c:cat>
          <c:val>
            <c:numRef>
              <c:f>'Capital 2'!$D$6:$D$13</c:f>
              <c:numCache>
                <c:formatCode>0.0</c:formatCode>
                <c:ptCount val="8"/>
                <c:pt idx="0">
                  <c:v>56.947030497592294</c:v>
                </c:pt>
                <c:pt idx="1">
                  <c:v>60.753805705653363</c:v>
                </c:pt>
                <c:pt idx="2">
                  <c:v>61.859317153434802</c:v>
                </c:pt>
                <c:pt idx="3">
                  <c:v>62.88764925566295</c:v>
                </c:pt>
                <c:pt idx="4">
                  <c:v>98.108280254777071</c:v>
                </c:pt>
                <c:pt idx="5">
                  <c:v>105.87638485110395</c:v>
                </c:pt>
                <c:pt idx="6">
                  <c:v>108.22674418604652</c:v>
                </c:pt>
                <c:pt idx="7">
                  <c:v>179.1836583039418</c:v>
                </c:pt>
              </c:numCache>
            </c:numRef>
          </c:val>
        </c:ser>
        <c:gapWidth val="100"/>
        <c:axId val="164289536"/>
        <c:axId val="164295424"/>
      </c:barChart>
      <c:catAx>
        <c:axId val="164289536"/>
        <c:scaling>
          <c:orientation val="minMax"/>
        </c:scaling>
        <c:axPos val="b"/>
        <c:numFmt formatCode="General" sourceLinked="1"/>
        <c:tickLblPos val="nextTo"/>
        <c:crossAx val="164295424"/>
        <c:crosses val="autoZero"/>
        <c:auto val="1"/>
        <c:lblAlgn val="ctr"/>
        <c:lblOffset val="100"/>
      </c:catAx>
      <c:valAx>
        <c:axId val="164295424"/>
        <c:scaling>
          <c:orientation val="minMax"/>
        </c:scaling>
        <c:axPos val="l"/>
        <c:numFmt formatCode="#,##0" sourceLinked="0"/>
        <c:tickLblPos val="nextTo"/>
        <c:crossAx val="164289536"/>
        <c:crosses val="autoZero"/>
        <c:crossBetween val="between"/>
        <c:minorUnit val="5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Accounts Receivable
</a:t>
            </a:r>
            <a:r>
              <a:rPr lang="en-US" sz="1200" b="0"/>
              <a:t>Days</a:t>
            </a:r>
            <a:r>
              <a:rPr lang="en-US" sz="1200" b="0" baseline="0"/>
              <a:t> Sales</a:t>
            </a:r>
            <a:r>
              <a:rPr lang="en-US" sz="1200" b="0"/>
              <a:t>, 2009</a:t>
            </a:r>
            <a:endParaRPr lang="en-US" sz="1400" b="0"/>
          </a:p>
        </c:rich>
      </c:tx>
      <c:layout>
        <c:manualLayout>
          <c:xMode val="edge"/>
          <c:yMode val="edge"/>
          <c:x val="9.4627507367453095E-2"/>
          <c:y val="3.2779660527324436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948840769903739"/>
          <c:y val="0.23126916130141839"/>
          <c:w val="0.84802456739887566"/>
          <c:h val="0.54583479032283533"/>
        </c:manualLayout>
      </c:layout>
      <c:barChart>
        <c:barDir val="col"/>
        <c:grouping val="clustered"/>
        <c:ser>
          <c:idx val="0"/>
          <c:order val="0"/>
          <c:tx>
            <c:strRef>
              <c:f>'Capital 2'!$D$23</c:f>
              <c:strCache>
                <c:ptCount val="1"/>
                <c:pt idx="0">
                  <c:v>Days</c:v>
                </c:pt>
              </c:strCache>
            </c:strRef>
          </c:tx>
          <c:spPr>
            <a:solidFill>
              <a:schemeClr val="accent1"/>
            </a:solidFill>
          </c:spPr>
          <c:dPt>
            <c:idx val="2"/>
            <c:spPr>
              <a:pattFill prst="wdUpDiag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Pt>
            <c:idx val="3"/>
            <c:spPr>
              <a:pattFill prst="wdUpDiag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Lbls>
            <c:showVal val="1"/>
          </c:dLbls>
          <c:cat>
            <c:strRef>
              <c:f>'Capital 2'!$A$24:$A$31</c:f>
              <c:strCache>
                <c:ptCount val="8"/>
                <c:pt idx="0">
                  <c:v>Oriflame Cosmetics</c:v>
                </c:pt>
                <c:pt idx="1">
                  <c:v>Unilever Plc</c:v>
                </c:pt>
                <c:pt idx="2">
                  <c:v>Reckitt Benckiser</c:v>
                </c:pt>
                <c:pt idx="3">
                  <c:v>Henkel Ag</c:v>
                </c:pt>
                <c:pt idx="4">
                  <c:v>L'Oreal Sa</c:v>
                </c:pt>
                <c:pt idx="5">
                  <c:v>Beiersdorf Ag</c:v>
                </c:pt>
                <c:pt idx="6">
                  <c:v>Svenska Cellulosa Ab</c:v>
                </c:pt>
                <c:pt idx="7">
                  <c:v>Givaudan Sa</c:v>
                </c:pt>
              </c:strCache>
            </c:strRef>
          </c:cat>
          <c:val>
            <c:numRef>
              <c:f>'Capital 2'!$D$24:$D$31</c:f>
              <c:numCache>
                <c:formatCode>0.0</c:formatCode>
                <c:ptCount val="8"/>
                <c:pt idx="0">
                  <c:v>19.988580391084575</c:v>
                </c:pt>
                <c:pt idx="1">
                  <c:v>28.662338978458081</c:v>
                </c:pt>
                <c:pt idx="2">
                  <c:v>42.182381013801113</c:v>
                </c:pt>
                <c:pt idx="3">
                  <c:v>56.875782804096367</c:v>
                </c:pt>
                <c:pt idx="4">
                  <c:v>59.05142909469685</c:v>
                </c:pt>
                <c:pt idx="5">
                  <c:v>60.1348295059151</c:v>
                </c:pt>
                <c:pt idx="6">
                  <c:v>60.73730120786238</c:v>
                </c:pt>
                <c:pt idx="7">
                  <c:v>76.614043950492544</c:v>
                </c:pt>
              </c:numCache>
            </c:numRef>
          </c:val>
        </c:ser>
        <c:gapWidth val="100"/>
        <c:axId val="164324480"/>
        <c:axId val="164326016"/>
      </c:barChart>
      <c:catAx>
        <c:axId val="164324480"/>
        <c:scaling>
          <c:orientation val="minMax"/>
        </c:scaling>
        <c:axPos val="b"/>
        <c:numFmt formatCode="General" sourceLinked="1"/>
        <c:tickLblPos val="nextTo"/>
        <c:crossAx val="164326016"/>
        <c:crosses val="autoZero"/>
        <c:auto val="1"/>
        <c:lblAlgn val="ctr"/>
        <c:lblOffset val="100"/>
      </c:catAx>
      <c:valAx>
        <c:axId val="164326016"/>
        <c:scaling>
          <c:orientation val="minMax"/>
          <c:max val="100"/>
        </c:scaling>
        <c:axPos val="l"/>
        <c:numFmt formatCode="#,##0" sourceLinked="0"/>
        <c:tickLblPos val="nextTo"/>
        <c:crossAx val="164324480"/>
        <c:crosses val="autoZero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>
                <a:latin typeface="+mn-lt"/>
              </a:rPr>
              <a:t>European Household &amp; Personal</a:t>
            </a:r>
            <a:r>
              <a:rPr lang="en-US" sz="1400" baseline="0">
                <a:latin typeface="+mn-lt"/>
              </a:rPr>
              <a:t> Care</a:t>
            </a:r>
          </a:p>
          <a:p>
            <a:pPr algn="l">
              <a:defRPr sz="1400"/>
            </a:pPr>
            <a:r>
              <a:rPr lang="en-US" sz="1200" b="0" baseline="0">
                <a:latin typeface="+mn-lt"/>
              </a:rPr>
              <a:t>Debt-to-EBITA, 2009</a:t>
            </a:r>
            <a:endParaRPr lang="en-US" sz="1200" b="0">
              <a:latin typeface="+mn-lt"/>
            </a:endParaRPr>
          </a:p>
        </c:rich>
      </c:tx>
      <c:layout>
        <c:manualLayout>
          <c:xMode val="edge"/>
          <c:yMode val="edge"/>
          <c:x val="5.5944460655381424E-2"/>
          <c:y val="2.2026254462902455E-2"/>
        </c:manualLayout>
      </c:layout>
    </c:title>
    <c:plotArea>
      <c:layout>
        <c:manualLayout>
          <c:layoutTarget val="inner"/>
          <c:xMode val="edge"/>
          <c:yMode val="edge"/>
          <c:x val="8.3303502888772168E-2"/>
          <c:y val="0.18675790595664293"/>
          <c:w val="0.88847541513474204"/>
          <c:h val="0.64420415556781163"/>
        </c:manualLayout>
      </c:layout>
      <c:barChart>
        <c:barDir val="col"/>
        <c:grouping val="clustered"/>
        <c:ser>
          <c:idx val="0"/>
          <c:order val="0"/>
          <c:tx>
            <c:strRef>
              <c:f>'Financial Health'!$D$5</c:f>
              <c:strCache>
                <c:ptCount val="1"/>
                <c:pt idx="0">
                  <c:v>Debt-to-EBITA</c:v>
                </c:pt>
              </c:strCache>
            </c:strRef>
          </c:tx>
          <c:dPt>
            <c:idx val="0"/>
            <c:spPr>
              <a:pattFill prst="wdUpDiag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Pt>
            <c:idx val="2"/>
            <c:spPr>
              <a:solidFill>
                <a:schemeClr val="accent1"/>
              </a:solidFill>
            </c:spPr>
          </c:dPt>
          <c:dPt>
            <c:idx val="5"/>
            <c:spPr>
              <a:pattFill prst="wdUpDiag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Lbls>
            <c:dLbl>
              <c:idx val="1"/>
              <c:layout>
                <c:manualLayout>
                  <c:x val="0"/>
                  <c:y val="-1.0152284263959459E-2"/>
                </c:manualLayout>
              </c:layout>
              <c:showVal val="1"/>
            </c:dLbl>
            <c:dLbl>
              <c:idx val="2"/>
              <c:layout>
                <c:manualLayout>
                  <c:x val="4.5604771036373331E-17"/>
                  <c:y val="6.7681895093063228E-3"/>
                </c:manualLayout>
              </c:layout>
              <c:showVal val="1"/>
            </c:dLbl>
            <c:dLbl>
              <c:idx val="6"/>
              <c:layout>
                <c:manualLayout>
                  <c:x val="-9.1209542072746638E-17"/>
                  <c:y val="1.0152284263959395E-2"/>
                </c:manualLayout>
              </c:layout>
              <c:showVal val="1"/>
            </c:dLbl>
            <c:showVal val="1"/>
          </c:dLbls>
          <c:cat>
            <c:strRef>
              <c:f>'Financial Health'!$A$7:$A$14</c:f>
              <c:strCache>
                <c:ptCount val="8"/>
                <c:pt idx="0">
                  <c:v>Reckitt Benckiser plc</c:v>
                </c:pt>
                <c:pt idx="1">
                  <c:v>Beiersdorf AG</c:v>
                </c:pt>
                <c:pt idx="2">
                  <c:v>L'Oreal SA</c:v>
                </c:pt>
                <c:pt idx="3">
                  <c:v>Unilever plc</c:v>
                </c:pt>
                <c:pt idx="4">
                  <c:v>Oriflame Cosmetics</c:v>
                </c:pt>
                <c:pt idx="5">
                  <c:v>Henkel AG</c:v>
                </c:pt>
                <c:pt idx="6">
                  <c:v>Givaudan SA</c:v>
                </c:pt>
                <c:pt idx="7">
                  <c:v>Svenska Cellulosa AB</c:v>
                </c:pt>
              </c:strCache>
            </c:strRef>
          </c:cat>
          <c:val>
            <c:numRef>
              <c:f>'Financial Health'!$D$7:$D$14</c:f>
              <c:numCache>
                <c:formatCode>#,##0.0_);\(#,##0.0\)</c:formatCode>
                <c:ptCount val="8"/>
                <c:pt idx="0">
                  <c:v>0.17257318952234207</c:v>
                </c:pt>
                <c:pt idx="1">
                  <c:v>0.3746031746031746</c:v>
                </c:pt>
                <c:pt idx="2">
                  <c:v>1.555672268907563</c:v>
                </c:pt>
                <c:pt idx="3">
                  <c:v>2.048350334501444</c:v>
                </c:pt>
                <c:pt idx="4">
                  <c:v>2.9003483164703932</c:v>
                </c:pt>
                <c:pt idx="5">
                  <c:v>3.68525311812179</c:v>
                </c:pt>
                <c:pt idx="6">
                  <c:v>4.820402298850575</c:v>
                </c:pt>
                <c:pt idx="7">
                  <c:v>7.9808016167059614</c:v>
                </c:pt>
              </c:numCache>
            </c:numRef>
          </c:val>
        </c:ser>
        <c:gapWidth val="100"/>
        <c:axId val="164372480"/>
        <c:axId val="164374016"/>
      </c:barChart>
      <c:catAx>
        <c:axId val="164372480"/>
        <c:scaling>
          <c:orientation val="minMax"/>
        </c:scaling>
        <c:axPos val="b"/>
        <c:tickLblPos val="nextTo"/>
        <c:crossAx val="164374016"/>
        <c:crosses val="autoZero"/>
        <c:auto val="1"/>
        <c:lblAlgn val="ctr"/>
        <c:lblOffset val="100"/>
      </c:catAx>
      <c:valAx>
        <c:axId val="164374016"/>
        <c:scaling>
          <c:orientation val="minMax"/>
        </c:scaling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Debt-to-EBITA</a:t>
                </a:r>
              </a:p>
            </c:rich>
          </c:tx>
          <c:layout/>
        </c:title>
        <c:numFmt formatCode="0" sourceLinked="0"/>
        <c:tickLblPos val="nextTo"/>
        <c:crossAx val="164372480"/>
        <c:crosses val="autoZero"/>
        <c:crossBetween val="between"/>
        <c:majorUnit val="2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 algn="l">
              <a:defRPr sz="1400">
                <a:latin typeface="+mn-lt"/>
              </a:defRPr>
            </a:pPr>
            <a:r>
              <a:rPr lang="en-US" sz="1400">
                <a:latin typeface="+mn-lt"/>
              </a:rPr>
              <a:t>Organic Revenue Growth</a:t>
            </a:r>
          </a:p>
          <a:p>
            <a:pPr algn="l">
              <a:defRPr sz="1400">
                <a:latin typeface="+mn-lt"/>
              </a:defRPr>
            </a:pPr>
            <a:r>
              <a:rPr lang="en-US" sz="1200" b="0">
                <a:latin typeface="+mn-lt"/>
              </a:rPr>
              <a:t>Year over Year,</a:t>
            </a:r>
            <a:r>
              <a:rPr lang="en-US" sz="1200" b="0" baseline="0">
                <a:latin typeface="+mn-lt"/>
              </a:rPr>
              <a:t> </a:t>
            </a:r>
            <a:r>
              <a:rPr lang="en-US" sz="1200" b="0">
                <a:latin typeface="+mn-lt"/>
              </a:rPr>
              <a:t>2005-2009</a:t>
            </a:r>
          </a:p>
        </c:rich>
      </c:tx>
      <c:layout>
        <c:manualLayout>
          <c:xMode val="edge"/>
          <c:yMode val="edge"/>
          <c:x val="4.5798138869005023E-2"/>
          <c:y val="2.4130365742305572E-2"/>
        </c:manualLayout>
      </c:layout>
    </c:title>
    <c:plotArea>
      <c:layout>
        <c:manualLayout>
          <c:layoutTarget val="inner"/>
          <c:xMode val="edge"/>
          <c:yMode val="edge"/>
          <c:x val="9.0818181818181701E-2"/>
          <c:y val="0.2131227644864187"/>
          <c:w val="0.85316054839121958"/>
          <c:h val="0.62747016529538213"/>
        </c:manualLayout>
      </c:layout>
      <c:lineChart>
        <c:grouping val="standard"/>
        <c:ser>
          <c:idx val="0"/>
          <c:order val="0"/>
          <c:tx>
            <c:strRef>
              <c:f>'Growth 1'!$A$40</c:f>
              <c:strCache>
                <c:ptCount val="1"/>
                <c:pt idx="0">
                  <c:v>Reckitt Benckiser plc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6.0%</a:t>
                    </a:r>
                  </a:p>
                </c:rich>
              </c:tx>
              <c:dLblPos val="t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7.0%</a:t>
                    </a:r>
                  </a:p>
                </c:rich>
              </c:tx>
              <c:dLblPos val="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7.0%</a:t>
                    </a:r>
                  </a:p>
                </c:rich>
              </c:tx>
              <c:dLblPos val="t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10.0%</a:t>
                    </a:r>
                  </a:p>
                </c:rich>
              </c:tx>
              <c:dLblPos val="t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8.0%</a:t>
                    </a:r>
                  </a:p>
                </c:rich>
              </c:tx>
              <c:dLblPos val="t"/>
              <c:showVal val="1"/>
            </c:dLbl>
            <c:dLblPos val="t"/>
            <c:showVal val="1"/>
          </c:dLbls>
          <c:cat>
            <c:numRef>
              <c:f>'Growth 1'!$B$34:$G$34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'Growth 1'!$B$40:$G$40</c:f>
              <c:numCache>
                <c:formatCode>0.0</c:formatCode>
                <c:ptCount val="6"/>
                <c:pt idx="0">
                  <c:v>100</c:v>
                </c:pt>
                <c:pt idx="1">
                  <c:v>106</c:v>
                </c:pt>
                <c:pt idx="2">
                  <c:v>113.42</c:v>
                </c:pt>
                <c:pt idx="3">
                  <c:v>121.35940000000001</c:v>
                </c:pt>
                <c:pt idx="4">
                  <c:v>133.49534000000003</c:v>
                </c:pt>
                <c:pt idx="5">
                  <c:v>144.17496720000003</c:v>
                </c:pt>
              </c:numCache>
            </c:numRef>
          </c:val>
        </c:ser>
        <c:ser>
          <c:idx val="1"/>
          <c:order val="1"/>
          <c:tx>
            <c:strRef>
              <c:f>'Growth 1'!$A$39</c:f>
              <c:strCache>
                <c:ptCount val="1"/>
                <c:pt idx="0">
                  <c:v>Henkel AG</c:v>
                </c:pt>
              </c:strCache>
            </c:strRef>
          </c:tx>
          <c:dLbls>
            <c:dLbl>
              <c:idx val="0"/>
              <c:delet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3.0%</a:t>
                    </a:r>
                  </a:p>
                </c:rich>
              </c:tx>
              <c:dLblPos val="b"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4.6%</a:t>
                    </a:r>
                  </a:p>
                </c:rich>
              </c:tx>
              <c:dLblPos val="b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5.8%</a:t>
                    </a:r>
                  </a:p>
                </c:rich>
              </c:tx>
              <c:dLblPos val="b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3.0%</a:t>
                    </a:r>
                  </a:p>
                </c:rich>
              </c:tx>
              <c:dLblPos val="b"/>
              <c:showVal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-3.5%</a:t>
                    </a:r>
                  </a:p>
                </c:rich>
              </c:tx>
              <c:dLblPos val="b"/>
              <c:showVal val="1"/>
            </c:dLbl>
            <c:dLblPos val="b"/>
            <c:showVal val="1"/>
          </c:dLbls>
          <c:cat>
            <c:numRef>
              <c:f>'Growth 1'!$B$34:$G$34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'Growth 1'!$B$39:$G$39</c:f>
              <c:numCache>
                <c:formatCode>0.0</c:formatCode>
                <c:ptCount val="6"/>
                <c:pt idx="0">
                  <c:v>100</c:v>
                </c:pt>
                <c:pt idx="1">
                  <c:v>103</c:v>
                </c:pt>
                <c:pt idx="2">
                  <c:v>107.738</c:v>
                </c:pt>
                <c:pt idx="3">
                  <c:v>113.98680400000001</c:v>
                </c:pt>
                <c:pt idx="4">
                  <c:v>117.40640812000001</c:v>
                </c:pt>
                <c:pt idx="5">
                  <c:v>113.2971838358</c:v>
                </c:pt>
              </c:numCache>
            </c:numRef>
          </c:val>
        </c:ser>
        <c:marker val="1"/>
        <c:axId val="154246528"/>
        <c:axId val="154252416"/>
      </c:lineChart>
      <c:catAx>
        <c:axId val="154246528"/>
        <c:scaling>
          <c:orientation val="minMax"/>
        </c:scaling>
        <c:axPos val="b"/>
        <c:numFmt formatCode="General" sourceLinked="1"/>
        <c:tickLblPos val="nextTo"/>
        <c:crossAx val="154252416"/>
        <c:crosses val="autoZero"/>
        <c:auto val="1"/>
        <c:lblAlgn val="ctr"/>
        <c:lblOffset val="100"/>
      </c:catAx>
      <c:valAx>
        <c:axId val="154252416"/>
        <c:scaling>
          <c:orientation val="minMax"/>
          <c:max val="150"/>
          <c:min val="80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crossAx val="154246528"/>
        <c:crosses val="autoZero"/>
        <c:crossBetween val="midCat"/>
        <c:majorUnit val="10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 algn="l">
              <a:defRPr sz="1400">
                <a:latin typeface="+mn-lt"/>
              </a:defRPr>
            </a:pPr>
            <a:r>
              <a:rPr lang="en-US" sz="1400">
                <a:latin typeface="+mn-lt"/>
              </a:rPr>
              <a:t>Reckitt Benckiser</a:t>
            </a:r>
          </a:p>
          <a:p>
            <a:pPr algn="l">
              <a:defRPr sz="1400">
                <a:latin typeface="+mn-lt"/>
              </a:defRPr>
            </a:pPr>
            <a:r>
              <a:rPr lang="en-US" sz="1400" b="0">
                <a:latin typeface="+mn-lt"/>
              </a:rPr>
              <a:t>Revenue growth, 2005-2009</a:t>
            </a:r>
          </a:p>
        </c:rich>
      </c:tx>
      <c:layout>
        <c:manualLayout>
          <c:xMode val="edge"/>
          <c:yMode val="edge"/>
          <c:x val="4.7750576678407868E-2"/>
          <c:y val="1.0759496173177606E-2"/>
        </c:manualLayout>
      </c:layout>
    </c:title>
    <c:plotArea>
      <c:layout>
        <c:manualLayout>
          <c:layoutTarget val="inner"/>
          <c:xMode val="edge"/>
          <c:yMode val="edge"/>
          <c:x val="0.11477174483443398"/>
          <c:y val="0.2051477270352533"/>
          <c:w val="0.85226509085280444"/>
          <c:h val="0.59962418011791885"/>
        </c:manualLayout>
      </c:layout>
      <c:barChart>
        <c:barDir val="col"/>
        <c:grouping val="stacked"/>
        <c:ser>
          <c:idx val="0"/>
          <c:order val="0"/>
          <c:tx>
            <c:strRef>
              <c:f>'Growth 1'!$A$16</c:f>
              <c:strCache>
                <c:ptCount val="1"/>
                <c:pt idx="0">
                  <c:v>Organic growth</c:v>
                </c:pt>
              </c:strCache>
            </c:strRef>
          </c:tx>
          <c:dLbls>
            <c:showVal val="1"/>
          </c:dLbls>
          <c:cat>
            <c:numRef>
              <c:f>'Growth 1'!$B$15:$F$15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'Growth 1'!$B$16:$F$16</c:f>
              <c:numCache>
                <c:formatCode>0.0%</c:formatCode>
                <c:ptCount val="5"/>
                <c:pt idx="0">
                  <c:v>0.06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</c:ser>
        <c:ser>
          <c:idx val="1"/>
          <c:order val="1"/>
          <c:tx>
            <c:strRef>
              <c:f>'Growth 1'!$A$17</c:f>
              <c:strCache>
                <c:ptCount val="1"/>
                <c:pt idx="0">
                  <c:v>Currency fluctuation</c:v>
                </c:pt>
              </c:strCache>
            </c:strRef>
          </c:tx>
          <c:dLbls>
            <c:showVal val="1"/>
          </c:dLbls>
          <c:cat>
            <c:numRef>
              <c:f>'Growth 1'!$B$15:$F$15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'Growth 1'!$B$17:$F$17</c:f>
              <c:numCache>
                <c:formatCode>0.0%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0.03</c:v>
                </c:pt>
                <c:pt idx="3">
                  <c:v>0.12</c:v>
                </c:pt>
                <c:pt idx="4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'Growth 1'!$A$18</c:f>
              <c:strCache>
                <c:ptCount val="1"/>
                <c:pt idx="0">
                  <c:v>Portfolio change</c:v>
                </c:pt>
              </c:strCache>
            </c:strRef>
          </c:tx>
          <c:dLbls>
            <c:dLbl>
              <c:idx val="0"/>
              <c:delete val="1"/>
            </c:dLbl>
            <c:dLbl>
              <c:idx val="2"/>
              <c:delete val="1"/>
            </c:dLbl>
            <c:dLbl>
              <c:idx val="4"/>
              <c:delete val="1"/>
            </c:dLbl>
            <c:showVal val="1"/>
          </c:dLbls>
          <c:cat>
            <c:numRef>
              <c:f>'Growth 1'!$B$15:$F$15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'Growth 1'!$B$18:$F$18</c:f>
              <c:numCache>
                <c:formatCode>0.0%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0.03</c:v>
                </c:pt>
                <c:pt idx="4">
                  <c:v>0</c:v>
                </c:pt>
              </c:numCache>
            </c:numRef>
          </c:val>
        </c:ser>
        <c:overlap val="100"/>
        <c:axId val="154905984"/>
        <c:axId val="154924160"/>
      </c:barChart>
      <c:catAx>
        <c:axId val="154905984"/>
        <c:scaling>
          <c:orientation val="minMax"/>
        </c:scaling>
        <c:axPos val="b"/>
        <c:numFmt formatCode="General" sourceLinked="1"/>
        <c:tickLblPos val="nextTo"/>
        <c:crossAx val="154924160"/>
        <c:crosses val="autoZero"/>
        <c:auto val="1"/>
        <c:lblAlgn val="ctr"/>
        <c:lblOffset val="100"/>
      </c:catAx>
      <c:valAx>
        <c:axId val="154924160"/>
        <c:scaling>
          <c:orientation val="minMax"/>
        </c:scaling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numFmt formatCode="0%" sourceLinked="0"/>
        <c:tickLblPos val="nextTo"/>
        <c:crossAx val="154905984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 algn="l">
              <a:defRPr sz="1400">
                <a:latin typeface="+mn-lt"/>
              </a:defRPr>
            </a:pPr>
            <a:r>
              <a:rPr lang="en-US" sz="1400">
                <a:latin typeface="+mn-lt"/>
              </a:rPr>
              <a:t>Henkel AG</a:t>
            </a:r>
          </a:p>
          <a:p>
            <a:pPr algn="l">
              <a:defRPr sz="1400">
                <a:latin typeface="+mn-lt"/>
              </a:defRPr>
            </a:pPr>
            <a:r>
              <a:rPr lang="en-US" sz="1400" b="0">
                <a:latin typeface="+mn-lt"/>
              </a:rPr>
              <a:t>Reported revenue growth, 2005-2009</a:t>
            </a:r>
          </a:p>
        </c:rich>
      </c:tx>
      <c:layout>
        <c:manualLayout>
          <c:xMode val="edge"/>
          <c:yMode val="edge"/>
          <c:x val="4.859673186013054E-2"/>
          <c:y val="0"/>
        </c:manualLayout>
      </c:layout>
      <c:spPr>
        <a:ln>
          <a:noFill/>
        </a:ln>
      </c:spPr>
    </c:title>
    <c:plotArea>
      <c:layout>
        <c:manualLayout>
          <c:layoutTarget val="inner"/>
          <c:xMode val="edge"/>
          <c:yMode val="edge"/>
          <c:x val="0.1127445810584192"/>
          <c:y val="0.19145629116466242"/>
          <c:w val="0.85487446876814566"/>
          <c:h val="0.69676672390659322"/>
        </c:manualLayout>
      </c:layout>
      <c:barChart>
        <c:barDir val="col"/>
        <c:grouping val="stacked"/>
        <c:ser>
          <c:idx val="2"/>
          <c:order val="0"/>
          <c:tx>
            <c:strRef>
              <c:f>'Growth 1'!$A$9</c:f>
              <c:strCache>
                <c:ptCount val="1"/>
                <c:pt idx="0">
                  <c:v>Reported revenue growth</c:v>
                </c:pt>
              </c:strCache>
            </c:strRef>
          </c:tx>
          <c:spPr>
            <a:solidFill>
              <a:schemeClr val="accent1"/>
            </a:solidFill>
          </c:spPr>
          <c:dLbls>
            <c:showVal val="1"/>
          </c:dLbls>
          <c:cat>
            <c:numRef>
              <c:f>'Growth 1'!$B$5:$F$5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'Growth 1'!$B$9:$F$9</c:f>
              <c:numCache>
                <c:formatCode>0.0%</c:formatCode>
                <c:ptCount val="5"/>
                <c:pt idx="0">
                  <c:v>0.125</c:v>
                </c:pt>
                <c:pt idx="1">
                  <c:v>4.9999999999999996E-2</c:v>
                </c:pt>
                <c:pt idx="2">
                  <c:v>2.6000000000000002E-2</c:v>
                </c:pt>
                <c:pt idx="3">
                  <c:v>8.0999999999999989E-2</c:v>
                </c:pt>
                <c:pt idx="4">
                  <c:v>-3.9000000000000007E-2</c:v>
                </c:pt>
              </c:numCache>
            </c:numRef>
          </c:val>
        </c:ser>
        <c:overlap val="100"/>
        <c:axId val="159020160"/>
        <c:axId val="159021696"/>
      </c:barChart>
      <c:catAx>
        <c:axId val="159020160"/>
        <c:scaling>
          <c:orientation val="minMax"/>
        </c:scaling>
        <c:axPos val="b"/>
        <c:numFmt formatCode="General" sourceLinked="1"/>
        <c:tickLblPos val="nextTo"/>
        <c:crossAx val="159021696"/>
        <c:crosses val="autoZero"/>
        <c:auto val="1"/>
        <c:lblAlgn val="ctr"/>
        <c:lblOffset val="1000"/>
      </c:catAx>
      <c:valAx>
        <c:axId val="159021696"/>
        <c:scaling>
          <c:orientation val="minMax"/>
          <c:min val="-4.0000000000000022E-2"/>
        </c:scaling>
        <c:axPos val="l"/>
        <c:majorGridlines>
          <c:spPr>
            <a:ln>
              <a:prstDash val="dash"/>
            </a:ln>
          </c:spPr>
        </c:majorGridlines>
        <c:numFmt formatCode="0%" sourceLinked="0"/>
        <c:tickLblPos val="nextTo"/>
        <c:crossAx val="159020160"/>
        <c:crosses val="autoZero"/>
        <c:crossBetween val="between"/>
        <c:majorUnit val="4.0000000000000022E-2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>
              <a:defRPr/>
            </a:pPr>
            <a:r>
              <a:rPr lang="en-US" sz="1400"/>
              <a:t>Henkel Revenue by Geography </a:t>
            </a:r>
          </a:p>
        </c:rich>
      </c:tx>
      <c:layout>
        <c:manualLayout>
          <c:xMode val="edge"/>
          <c:yMode val="edge"/>
          <c:x val="0.19703856017172164"/>
          <c:y val="5.234593472828583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745406824146989"/>
          <c:y val="0.21887157184951067"/>
          <c:w val="0.63533485851756188"/>
          <c:h val="0.65107504855020681"/>
        </c:manualLayout>
      </c:layout>
      <c:barChart>
        <c:barDir val="col"/>
        <c:grouping val="percentStacked"/>
        <c:ser>
          <c:idx val="1"/>
          <c:order val="0"/>
          <c:tx>
            <c:strRef>
              <c:f>'Growth 2'!$A$35</c:f>
              <c:strCache>
                <c:ptCount val="1"/>
                <c:pt idx="0">
                  <c:v>Europe/Africa/Middle East</c:v>
                </c:pt>
              </c:strCache>
            </c:strRef>
          </c:tx>
          <c:dLbls>
            <c:showVal val="1"/>
          </c:dLbls>
          <c:cat>
            <c:numRef>
              <c:f>('Growth 2'!$B$34,'Growth 2'!$F$34)</c:f>
              <c:numCache>
                <c:formatCode>General</c:formatCode>
                <c:ptCount val="2"/>
                <c:pt idx="0">
                  <c:v>2005</c:v>
                </c:pt>
                <c:pt idx="1">
                  <c:v>2009</c:v>
                </c:pt>
              </c:numCache>
            </c:numRef>
          </c:cat>
          <c:val>
            <c:numRef>
              <c:f>('Growth 2'!$B$35,'Growth 2'!$F$35)</c:f>
              <c:numCache>
                <c:formatCode>0%</c:formatCode>
                <c:ptCount val="2"/>
                <c:pt idx="0">
                  <c:v>0.63880597014925378</c:v>
                </c:pt>
                <c:pt idx="1">
                  <c:v>0.62373718476390028</c:v>
                </c:pt>
              </c:numCache>
            </c:numRef>
          </c:val>
        </c:ser>
        <c:ser>
          <c:idx val="2"/>
          <c:order val="1"/>
          <c:tx>
            <c:strRef>
              <c:f>'Growth 2'!$A$36</c:f>
              <c:strCache>
                <c:ptCount val="1"/>
                <c:pt idx="0">
                  <c:v>North America</c:v>
                </c:pt>
              </c:strCache>
            </c:strRef>
          </c:tx>
          <c:dLbls>
            <c:showVal val="1"/>
          </c:dLbls>
          <c:cat>
            <c:numRef>
              <c:f>('Growth 2'!$B$34,'Growth 2'!$F$34)</c:f>
              <c:numCache>
                <c:formatCode>General</c:formatCode>
                <c:ptCount val="2"/>
                <c:pt idx="0">
                  <c:v>2005</c:v>
                </c:pt>
                <c:pt idx="1">
                  <c:v>2009</c:v>
                </c:pt>
              </c:numCache>
            </c:numRef>
          </c:cat>
          <c:val>
            <c:numRef>
              <c:f>('Growth 2'!$B$36,'Growth 2'!$F$36)</c:f>
              <c:numCache>
                <c:formatCode>0%</c:formatCode>
                <c:ptCount val="2"/>
                <c:pt idx="0">
                  <c:v>0.23309168443496803</c:v>
                </c:pt>
                <c:pt idx="1">
                  <c:v>0.19052607947317218</c:v>
                </c:pt>
              </c:numCache>
            </c:numRef>
          </c:val>
        </c:ser>
        <c:ser>
          <c:idx val="3"/>
          <c:order val="2"/>
          <c:tx>
            <c:strRef>
              <c:f>'Growth 2'!$A$37</c:f>
              <c:strCache>
                <c:ptCount val="1"/>
                <c:pt idx="0">
                  <c:v>Latin America</c:v>
                </c:pt>
              </c:strCache>
            </c:strRef>
          </c:tx>
          <c:cat>
            <c:numRef>
              <c:f>('Growth 2'!$B$34,'Growth 2'!$F$34)</c:f>
              <c:numCache>
                <c:formatCode>General</c:formatCode>
                <c:ptCount val="2"/>
                <c:pt idx="0">
                  <c:v>2005</c:v>
                </c:pt>
                <c:pt idx="1">
                  <c:v>2009</c:v>
                </c:pt>
              </c:numCache>
            </c:numRef>
          </c:cat>
          <c:val>
            <c:numRef>
              <c:f>('Growth 2'!$B$37,'Growth 2'!$F$37)</c:f>
              <c:numCache>
                <c:formatCode>0%</c:formatCode>
                <c:ptCount val="2"/>
                <c:pt idx="0">
                  <c:v>4.8699360341151389E-2</c:v>
                </c:pt>
                <c:pt idx="1">
                  <c:v>6.1737633764873158E-2</c:v>
                </c:pt>
              </c:numCache>
            </c:numRef>
          </c:val>
        </c:ser>
        <c:ser>
          <c:idx val="4"/>
          <c:order val="3"/>
          <c:tx>
            <c:strRef>
              <c:f>'Growth 2'!$A$38</c:f>
              <c:strCache>
                <c:ptCount val="1"/>
                <c:pt idx="0">
                  <c:v>Asia-Pacific</c:v>
                </c:pt>
              </c:strCache>
            </c:strRef>
          </c:tx>
          <c:cat>
            <c:numRef>
              <c:f>('Growth 2'!$B$34,'Growth 2'!$F$34)</c:f>
              <c:numCache>
                <c:formatCode>General</c:formatCode>
                <c:ptCount val="2"/>
                <c:pt idx="0">
                  <c:v>2005</c:v>
                </c:pt>
                <c:pt idx="1">
                  <c:v>2009</c:v>
                </c:pt>
              </c:numCache>
            </c:numRef>
          </c:cat>
          <c:val>
            <c:numRef>
              <c:f>('Growth 2'!$B$38,'Growth 2'!$F$38)</c:f>
              <c:numCache>
                <c:formatCode>0%</c:formatCode>
                <c:ptCount val="2"/>
                <c:pt idx="0">
                  <c:v>7.9402985074626869E-2</c:v>
                </c:pt>
                <c:pt idx="1">
                  <c:v>0.12399910199805433</c:v>
                </c:pt>
              </c:numCache>
            </c:numRef>
          </c:val>
        </c:ser>
        <c:gapWidth val="100"/>
        <c:overlap val="100"/>
        <c:axId val="162251136"/>
        <c:axId val="162252672"/>
      </c:barChart>
      <c:catAx>
        <c:axId val="162251136"/>
        <c:scaling>
          <c:orientation val="minMax"/>
        </c:scaling>
        <c:axPos val="b"/>
        <c:numFmt formatCode="General" sourceLinked="1"/>
        <c:tickLblPos val="nextTo"/>
        <c:crossAx val="162252672"/>
        <c:crosses val="autoZero"/>
        <c:auto val="1"/>
        <c:lblAlgn val="ctr"/>
        <c:lblOffset val="100"/>
      </c:catAx>
      <c:valAx>
        <c:axId val="162252672"/>
        <c:scaling>
          <c:orientation val="minMax"/>
        </c:scaling>
        <c:axPos val="l"/>
        <c:numFmt formatCode="0%" sourceLinked="1"/>
        <c:tickLblPos val="nextTo"/>
        <c:crossAx val="162251136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8477173307882042"/>
          <c:y val="0.30008215074810562"/>
          <c:w val="0.21522826692118038"/>
          <c:h val="0.50101639647985152"/>
        </c:manualLayout>
      </c:layout>
    </c:legend>
    <c:plotVisOnly val="1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>
              <a:defRPr sz="1400">
                <a:latin typeface="+mn-lt"/>
              </a:defRPr>
            </a:pPr>
            <a:r>
              <a:rPr lang="en-US" sz="1400">
                <a:latin typeface="+mn-lt"/>
              </a:rPr>
              <a:t>Reckitt  Benckiser Revenue by Segment</a:t>
            </a:r>
          </a:p>
        </c:rich>
      </c:tx>
      <c:layout>
        <c:manualLayout>
          <c:xMode val="edge"/>
          <c:yMode val="edge"/>
          <c:x val="0.19046344970953941"/>
          <c:y val="4.3556955380577411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745406824146989"/>
          <c:y val="0.18047634045744296"/>
          <c:w val="0.71162447669248341"/>
          <c:h val="0.68947011623547083"/>
        </c:manualLayout>
      </c:layout>
      <c:barChart>
        <c:barDir val="col"/>
        <c:grouping val="percentStacked"/>
        <c:ser>
          <c:idx val="1"/>
          <c:order val="0"/>
          <c:tx>
            <c:strRef>
              <c:f>'Growth 2'!$A$47</c:f>
              <c:strCache>
                <c:ptCount val="1"/>
                <c:pt idx="0">
                  <c:v>Europe</c:v>
                </c:pt>
              </c:strCache>
            </c:strRef>
          </c:tx>
          <c:dLbls>
            <c:showVal val="1"/>
          </c:dLbls>
          <c:cat>
            <c:numRef>
              <c:f>('Growth 2'!$B$34,'Growth 2'!$F$34)</c:f>
              <c:numCache>
                <c:formatCode>General</c:formatCode>
                <c:ptCount val="2"/>
                <c:pt idx="0">
                  <c:v>2005</c:v>
                </c:pt>
                <c:pt idx="1">
                  <c:v>2009</c:v>
                </c:pt>
              </c:numCache>
            </c:numRef>
          </c:cat>
          <c:val>
            <c:numRef>
              <c:f>('Growth 2'!$B$47,'Growth 2'!$F$47)</c:f>
              <c:numCache>
                <c:formatCode>0%</c:formatCode>
                <c:ptCount val="2"/>
                <c:pt idx="0">
                  <c:v>0.51088777219430481</c:v>
                </c:pt>
                <c:pt idx="1">
                  <c:v>0.49077776344640783</c:v>
                </c:pt>
              </c:numCache>
            </c:numRef>
          </c:val>
        </c:ser>
        <c:ser>
          <c:idx val="2"/>
          <c:order val="1"/>
          <c:tx>
            <c:strRef>
              <c:f>'Growth 2'!$A$48</c:f>
              <c:strCache>
                <c:ptCount val="1"/>
                <c:pt idx="0">
                  <c:v>North America &amp; Australia</c:v>
                </c:pt>
              </c:strCache>
            </c:strRef>
          </c:tx>
          <c:dLbls>
            <c:showVal val="1"/>
          </c:dLbls>
          <c:cat>
            <c:numRef>
              <c:f>('Growth 2'!$B$34,'Growth 2'!$F$34)</c:f>
              <c:numCache>
                <c:formatCode>General</c:formatCode>
                <c:ptCount val="2"/>
                <c:pt idx="0">
                  <c:v>2005</c:v>
                </c:pt>
                <c:pt idx="1">
                  <c:v>2009</c:v>
                </c:pt>
              </c:numCache>
            </c:numRef>
          </c:cat>
          <c:val>
            <c:numRef>
              <c:f>('Growth 2'!$B$48,'Growth 2'!$F$48)</c:f>
              <c:numCache>
                <c:formatCode>0%</c:formatCode>
                <c:ptCount val="2"/>
                <c:pt idx="0">
                  <c:v>0.30653266331658291</c:v>
                </c:pt>
                <c:pt idx="1">
                  <c:v>0.31652263639881334</c:v>
                </c:pt>
              </c:numCache>
            </c:numRef>
          </c:val>
        </c:ser>
        <c:ser>
          <c:idx val="3"/>
          <c:order val="2"/>
          <c:tx>
            <c:strRef>
              <c:f>'Growth 2'!$A$49</c:f>
              <c:strCache>
                <c:ptCount val="1"/>
                <c:pt idx="0">
                  <c:v>Developing Markets</c:v>
                </c:pt>
              </c:strCache>
            </c:strRef>
          </c:tx>
          <c:dLbls>
            <c:showVal val="1"/>
          </c:dLbls>
          <c:cat>
            <c:numRef>
              <c:f>('Growth 2'!$B$34,'Growth 2'!$F$34)</c:f>
              <c:numCache>
                <c:formatCode>General</c:formatCode>
                <c:ptCount val="2"/>
                <c:pt idx="0">
                  <c:v>2005</c:v>
                </c:pt>
                <c:pt idx="1">
                  <c:v>2009</c:v>
                </c:pt>
              </c:numCache>
            </c:numRef>
          </c:cat>
          <c:val>
            <c:numRef>
              <c:f>('Growth 2'!$B$49,'Growth 2'!$F$49)</c:f>
              <c:numCache>
                <c:formatCode>0%</c:formatCode>
                <c:ptCount val="2"/>
                <c:pt idx="0">
                  <c:v>0.18257956448911222</c:v>
                </c:pt>
                <c:pt idx="1">
                  <c:v>0.1926996001547788</c:v>
                </c:pt>
              </c:numCache>
            </c:numRef>
          </c:val>
        </c:ser>
        <c:gapWidth val="100"/>
        <c:overlap val="100"/>
        <c:axId val="162341248"/>
        <c:axId val="162342784"/>
      </c:barChart>
      <c:catAx>
        <c:axId val="162341248"/>
        <c:scaling>
          <c:orientation val="minMax"/>
        </c:scaling>
        <c:axPos val="b"/>
        <c:numFmt formatCode="General" sourceLinked="1"/>
        <c:tickLblPos val="nextTo"/>
        <c:crossAx val="162342784"/>
        <c:crosses val="autoZero"/>
        <c:auto val="1"/>
        <c:lblAlgn val="ctr"/>
        <c:lblOffset val="100"/>
      </c:catAx>
      <c:valAx>
        <c:axId val="162342784"/>
        <c:scaling>
          <c:orientation val="minMax"/>
        </c:scaling>
        <c:axPos val="l"/>
        <c:numFmt formatCode="0%" sourceLinked="1"/>
        <c:tickLblPos val="nextTo"/>
        <c:crossAx val="1623412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847717330788202"/>
          <c:y val="0.21712035995500564"/>
          <c:w val="0.19563012009862407"/>
          <c:h val="0.61267251593550831"/>
        </c:manualLayout>
      </c:layout>
    </c:legend>
    <c:plotVisOnly val="1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 algn="l">
              <a:defRPr>
                <a:latin typeface="+mn-lt"/>
              </a:defRPr>
            </a:pPr>
            <a:r>
              <a:rPr lang="en-US" sz="1400">
                <a:latin typeface="+mn-lt"/>
              </a:rPr>
              <a:t>Henkel AG versus Reckitt Benckiser plc
</a:t>
            </a:r>
            <a:r>
              <a:rPr lang="en-US" sz="1200" b="0">
                <a:latin typeface="+mn-lt"/>
              </a:rPr>
              <a:t>Breakdown of Revenue, 2009</a:t>
            </a:r>
            <a:endParaRPr lang="en-US" sz="1400" b="0">
              <a:latin typeface="+mn-lt"/>
            </a:endParaRPr>
          </a:p>
        </c:rich>
      </c:tx>
      <c:layout>
        <c:manualLayout>
          <c:xMode val="edge"/>
          <c:yMode val="edge"/>
          <c:x val="8.0212065038675784E-2"/>
          <c:y val="2.6233340134196523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381292034702849"/>
          <c:y val="0.25912303612057236"/>
          <c:w val="0.5787487305504867"/>
          <c:h val="0.62127493666017564"/>
        </c:manualLayout>
      </c:layout>
      <c:barChart>
        <c:barDir val="col"/>
        <c:grouping val="percentStacked"/>
        <c:ser>
          <c:idx val="1"/>
          <c:order val="0"/>
          <c:tx>
            <c:strRef>
              <c:f>'Margin 1'!$A$7</c:f>
              <c:strCache>
                <c:ptCount val="1"/>
                <c:pt idx="0">
                  <c:v>Cost of sales</c:v>
                </c:pt>
              </c:strCache>
            </c:strRef>
          </c:tx>
          <c:dLbls>
            <c:showVal val="1"/>
          </c:dLbls>
          <c:cat>
            <c:strRef>
              <c:f>'Margin 1'!$B$5:$C$6</c:f>
              <c:strCache>
                <c:ptCount val="2"/>
                <c:pt idx="0">
                  <c:v>Henkel AG</c:v>
                </c:pt>
                <c:pt idx="1">
                  <c:v>Reckitt Benckiser</c:v>
                </c:pt>
              </c:strCache>
            </c:strRef>
          </c:cat>
          <c:val>
            <c:numRef>
              <c:f>'Margin 1'!$B$7:$C$7</c:f>
              <c:numCache>
                <c:formatCode>0.0%</c:formatCode>
                <c:ptCount val="2"/>
                <c:pt idx="0">
                  <c:v>0.54090000000000005</c:v>
                </c:pt>
                <c:pt idx="1">
                  <c:v>0.39839999999999998</c:v>
                </c:pt>
              </c:numCache>
            </c:numRef>
          </c:val>
        </c:ser>
        <c:ser>
          <c:idx val="2"/>
          <c:order val="1"/>
          <c:tx>
            <c:strRef>
              <c:f>'Margin 1'!$A$8</c:f>
              <c:strCache>
                <c:ptCount val="1"/>
                <c:pt idx="0">
                  <c:v>Selling expenses</c:v>
                </c:pt>
              </c:strCache>
            </c:strRef>
          </c:tx>
          <c:dLbls>
            <c:showVal val="1"/>
          </c:dLbls>
          <c:cat>
            <c:strRef>
              <c:f>'Margin 1'!$B$5:$C$6</c:f>
              <c:strCache>
                <c:ptCount val="2"/>
                <c:pt idx="0">
                  <c:v>Henkel AG</c:v>
                </c:pt>
                <c:pt idx="1">
                  <c:v>Reckitt Benckiser</c:v>
                </c:pt>
              </c:strCache>
            </c:strRef>
          </c:cat>
          <c:val>
            <c:numRef>
              <c:f>'Margin 1'!$B$8:$C$8</c:f>
              <c:numCache>
                <c:formatCode>0.0%</c:formatCode>
                <c:ptCount val="2"/>
                <c:pt idx="0">
                  <c:v>0.33779999999999999</c:v>
                </c:pt>
                <c:pt idx="1">
                  <c:v>0.34370000000000001</c:v>
                </c:pt>
              </c:numCache>
            </c:numRef>
          </c:val>
        </c:ser>
        <c:ser>
          <c:idx val="3"/>
          <c:order val="2"/>
          <c:tx>
            <c:strRef>
              <c:f>'Margin 1'!$A$9</c:f>
              <c:strCache>
                <c:ptCount val="1"/>
                <c:pt idx="0">
                  <c:v>Other expenses</c:v>
                </c:pt>
              </c:strCache>
            </c:strRef>
          </c:tx>
          <c:cat>
            <c:strRef>
              <c:f>'Margin 1'!$B$5:$C$6</c:f>
              <c:strCache>
                <c:ptCount val="2"/>
                <c:pt idx="0">
                  <c:v>Henkel AG</c:v>
                </c:pt>
                <c:pt idx="1">
                  <c:v>Reckitt Benckiser</c:v>
                </c:pt>
              </c:strCache>
            </c:strRef>
          </c:cat>
          <c:val>
            <c:numRef>
              <c:f>'Margin 1'!$B$9:$C$9</c:f>
              <c:numCache>
                <c:formatCode>0.0%</c:formatCode>
                <c:ptCount val="2"/>
                <c:pt idx="0">
                  <c:v>2.8199999999999999E-2</c:v>
                </c:pt>
                <c:pt idx="1">
                  <c:v>1.6299999999999999E-2</c:v>
                </c:pt>
              </c:numCache>
            </c:numRef>
          </c:val>
        </c:ser>
        <c:ser>
          <c:idx val="4"/>
          <c:order val="3"/>
          <c:tx>
            <c:strRef>
              <c:f>'Margin 1'!$A$10</c:f>
              <c:strCache>
                <c:ptCount val="1"/>
                <c:pt idx="0">
                  <c:v>Operating margin</c:v>
                </c:pt>
              </c:strCache>
            </c:strRef>
          </c:tx>
          <c:dLbls>
            <c:showVal val="1"/>
          </c:dLbls>
          <c:cat>
            <c:strRef>
              <c:f>'Margin 1'!$B$5:$C$6</c:f>
              <c:strCache>
                <c:ptCount val="2"/>
                <c:pt idx="0">
                  <c:v>Henkel AG</c:v>
                </c:pt>
                <c:pt idx="1">
                  <c:v>Reckitt Benckiser</c:v>
                </c:pt>
              </c:strCache>
            </c:strRef>
          </c:cat>
          <c:val>
            <c:numRef>
              <c:f>'Margin 1'!$B$10:$C$10</c:f>
              <c:numCache>
                <c:formatCode>0.0%</c:formatCode>
                <c:ptCount val="2"/>
                <c:pt idx="0">
                  <c:v>9.3100000000000002E-2</c:v>
                </c:pt>
                <c:pt idx="1">
                  <c:v>0.24160000000000001</c:v>
                </c:pt>
              </c:numCache>
            </c:numRef>
          </c:val>
        </c:ser>
        <c:gapWidth val="100"/>
        <c:overlap val="100"/>
        <c:axId val="162329728"/>
        <c:axId val="162331264"/>
      </c:barChart>
      <c:catAx>
        <c:axId val="162329728"/>
        <c:scaling>
          <c:orientation val="minMax"/>
        </c:scaling>
        <c:axPos val="b"/>
        <c:numFmt formatCode="General" sourceLinked="1"/>
        <c:tickLblPos val="nextTo"/>
        <c:crossAx val="162331264"/>
        <c:crosses val="autoZero"/>
        <c:auto val="1"/>
        <c:lblAlgn val="ctr"/>
        <c:lblOffset val="100"/>
      </c:catAx>
      <c:valAx>
        <c:axId val="162331264"/>
        <c:scaling>
          <c:orientation val="minMax"/>
        </c:scaling>
        <c:axPos val="l"/>
        <c:numFmt formatCode="0%" sourceLinked="0"/>
        <c:tickLblPos val="nextTo"/>
        <c:crossAx val="162329728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70126093691029379"/>
          <c:y val="0.27632628357405886"/>
          <c:w val="0.2676124586424361"/>
          <c:h val="0.56626099761788262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 algn="l">
              <a:defRPr sz="1400">
                <a:latin typeface="+mn-lt"/>
              </a:defRPr>
            </a:pPr>
            <a:r>
              <a:rPr lang="en-US" sz="1400">
                <a:latin typeface="+mn-lt"/>
              </a:rPr>
              <a:t>Henkel AG versus Reckitt Benckiser</a:t>
            </a:r>
            <a:r>
              <a:rPr lang="en-US" sz="1400" baseline="0">
                <a:latin typeface="+mn-lt"/>
              </a:rPr>
              <a:t> plc</a:t>
            </a:r>
            <a:endParaRPr lang="en-US" sz="1400">
              <a:latin typeface="+mn-lt"/>
            </a:endParaRPr>
          </a:p>
          <a:p>
            <a:pPr algn="l">
              <a:defRPr sz="1400">
                <a:latin typeface="+mn-lt"/>
              </a:defRPr>
            </a:pPr>
            <a:r>
              <a:rPr lang="en-US" sz="1200" b="0">
                <a:latin typeface="+mn-lt"/>
              </a:rPr>
              <a:t>EBITA (% of revenues), 2005-2009</a:t>
            </a:r>
          </a:p>
        </c:rich>
      </c:tx>
      <c:layout>
        <c:manualLayout>
          <c:xMode val="edge"/>
          <c:yMode val="edge"/>
          <c:x val="6.4152630535656743E-2"/>
          <c:y val="5.3830753650604794E-3"/>
        </c:manualLayout>
      </c:layout>
    </c:title>
    <c:plotArea>
      <c:layout>
        <c:manualLayout>
          <c:layoutTarget val="inner"/>
          <c:xMode val="edge"/>
          <c:yMode val="edge"/>
          <c:x val="8.9580533849083765E-2"/>
          <c:y val="0.21768218742129677"/>
          <c:w val="0.88086156726262699"/>
          <c:h val="0.6218534606883922"/>
        </c:manualLayout>
      </c:layout>
      <c:lineChart>
        <c:grouping val="standard"/>
        <c:ser>
          <c:idx val="0"/>
          <c:order val="0"/>
          <c:tx>
            <c:strRef>
              <c:f>'Margin 1'!$A$17</c:f>
              <c:strCache>
                <c:ptCount val="1"/>
                <c:pt idx="0">
                  <c:v>Henkel AG</c:v>
                </c:pt>
              </c:strCache>
            </c:strRef>
          </c:tx>
          <c:dLbls>
            <c:dLblPos val="t"/>
            <c:showVal val="1"/>
          </c:dLbls>
          <c:cat>
            <c:numRef>
              <c:f>'Margin 1'!$B$16:$F$16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'Margin 1'!$B$17:$F$17</c:f>
              <c:numCache>
                <c:formatCode>0.0%</c:formatCode>
                <c:ptCount val="5"/>
                <c:pt idx="0">
                  <c:v>0.10205445131117422</c:v>
                </c:pt>
                <c:pt idx="1">
                  <c:v>9.8979591836734687E-2</c:v>
                </c:pt>
                <c:pt idx="2">
                  <c:v>0.10731222273214013</c:v>
                </c:pt>
                <c:pt idx="3">
                  <c:v>0.10869719057391551</c:v>
                </c:pt>
                <c:pt idx="4">
                  <c:v>0.10329330288071907</c:v>
                </c:pt>
              </c:numCache>
            </c:numRef>
          </c:val>
        </c:ser>
        <c:ser>
          <c:idx val="1"/>
          <c:order val="1"/>
          <c:tx>
            <c:strRef>
              <c:f>'Margin 1'!$A$18</c:f>
              <c:strCache>
                <c:ptCount val="1"/>
                <c:pt idx="0">
                  <c:v>Reckitt Benckiser plc</c:v>
                </c:pt>
              </c:strCache>
            </c:strRef>
          </c:tx>
          <c:dLbls>
            <c:showVal val="1"/>
          </c:dLbls>
          <c:cat>
            <c:numRef>
              <c:f>'Margin 1'!$B$16:$F$16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'Margin 1'!$B$18:$F$18</c:f>
              <c:numCache>
                <c:formatCode>0.0%</c:formatCode>
                <c:ptCount val="5"/>
                <c:pt idx="0">
                  <c:v>0.2031586503948313</c:v>
                </c:pt>
                <c:pt idx="1">
                  <c:v>0.21698496546119464</c:v>
                </c:pt>
                <c:pt idx="2">
                  <c:v>0.22755741127348644</c:v>
                </c:pt>
                <c:pt idx="3">
                  <c:v>0.23510589669358525</c:v>
                </c:pt>
                <c:pt idx="4">
                  <c:v>0.24661421385270219</c:v>
                </c:pt>
              </c:numCache>
            </c:numRef>
          </c:val>
        </c:ser>
        <c:marker val="1"/>
        <c:axId val="162432128"/>
        <c:axId val="162433664"/>
      </c:lineChart>
      <c:catAx>
        <c:axId val="162432128"/>
        <c:scaling>
          <c:orientation val="minMax"/>
        </c:scaling>
        <c:axPos val="b"/>
        <c:numFmt formatCode="General" sourceLinked="1"/>
        <c:tickLblPos val="nextTo"/>
        <c:crossAx val="162433664"/>
        <c:crosses val="autoZero"/>
        <c:auto val="1"/>
        <c:lblAlgn val="ctr"/>
        <c:lblOffset val="100"/>
      </c:catAx>
      <c:valAx>
        <c:axId val="162433664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numFmt formatCode="0%" sourceLinked="0"/>
        <c:tickLblPos val="nextTo"/>
        <c:crossAx val="162432128"/>
        <c:crosses val="autoZero"/>
        <c:crossBetween val="between"/>
        <c:majorUnit val="0.05"/>
      </c:valAx>
    </c:plotArea>
    <c:legend>
      <c:legendPos val="b"/>
      <c:layout>
        <c:manualLayout>
          <c:xMode val="edge"/>
          <c:yMode val="edge"/>
          <c:x val="0.20992413331564524"/>
          <c:y val="0.92925673685555066"/>
          <c:w val="0.66122825370321903"/>
          <c:h val="7.0743356383920958E-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>
                <a:latin typeface="+mn-lt"/>
              </a:rPr>
              <a:t>Henkel AG versus Reckitt Benckiser plc</a:t>
            </a:r>
          </a:p>
          <a:p>
            <a:pPr algn="l">
              <a:defRPr sz="1400"/>
            </a:pPr>
            <a:r>
              <a:rPr lang="en-US" sz="1200" b="0" baseline="0">
                <a:latin typeface="+mn-lt"/>
              </a:rPr>
              <a:t>Operating margin (EBITA), 2005</a:t>
            </a:r>
            <a:endParaRPr lang="en-US" sz="1200" b="0">
              <a:latin typeface="+mn-lt"/>
            </a:endParaRPr>
          </a:p>
        </c:rich>
      </c:tx>
      <c:layout>
        <c:manualLayout>
          <c:xMode val="edge"/>
          <c:yMode val="edge"/>
          <c:x val="7.0338372819235939E-2"/>
          <c:y val="3.5924879605551782E-2"/>
        </c:manualLayout>
      </c:layout>
    </c:title>
    <c:plotArea>
      <c:layout/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+mn-lt"/>
                  </a:defRPr>
                </a:pPr>
                <a:endParaRPr lang="en-US"/>
              </a:p>
            </c:txPr>
            <c:showVal val="1"/>
          </c:dLbls>
          <c:cat>
            <c:strRef>
              <c:f>'Margin 2'!$A$7:$A$10</c:f>
              <c:strCache>
                <c:ptCount val="4"/>
                <c:pt idx="0">
                  <c:v>Henkel AG
Laundry &amp;
Home Care</c:v>
                </c:pt>
                <c:pt idx="1">
                  <c:v>Henkel AG
Cosmetics/
Toiletries</c:v>
                </c:pt>
                <c:pt idx="2">
                  <c:v>Henkel AG
Industrial
Adhesives</c:v>
                </c:pt>
                <c:pt idx="3">
                  <c:v>Reckitt
Benckiser plc</c:v>
                </c:pt>
              </c:strCache>
            </c:strRef>
          </c:cat>
          <c:val>
            <c:numRef>
              <c:f>'Margin 2'!$B$7:$B$10</c:f>
              <c:numCache>
                <c:formatCode>0.0%</c:formatCode>
                <c:ptCount val="4"/>
                <c:pt idx="0">
                  <c:v>0.11373542783267636</c:v>
                </c:pt>
                <c:pt idx="1">
                  <c:v>0.1285137795382659</c:v>
                </c:pt>
                <c:pt idx="2">
                  <c:v>0.10586798015453634</c:v>
                </c:pt>
                <c:pt idx="3">
                  <c:v>0.2031586503948313</c:v>
                </c:pt>
              </c:numCache>
            </c:numRef>
          </c:val>
        </c:ser>
        <c:gapWidth val="90"/>
        <c:axId val="162483200"/>
        <c:axId val="162538240"/>
      </c:barChart>
      <c:catAx>
        <c:axId val="162483200"/>
        <c:scaling>
          <c:orientation val="maxMin"/>
        </c:scaling>
        <c:axPos val="l"/>
        <c:maj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en-US"/>
          </a:p>
        </c:txPr>
        <c:crossAx val="162538240"/>
        <c:crosses val="autoZero"/>
        <c:auto val="1"/>
        <c:lblAlgn val="ctr"/>
        <c:lblOffset val="100"/>
      </c:catAx>
      <c:valAx>
        <c:axId val="162538240"/>
        <c:scaling>
          <c:orientation val="minMax"/>
        </c:scaling>
        <c:delete val="1"/>
        <c:axPos val="t"/>
        <c:numFmt formatCode="0.0%" sourceLinked="1"/>
        <c:tickLblPos val="none"/>
        <c:crossAx val="162483200"/>
        <c:crosses val="autoZero"/>
        <c:crossBetween val="between"/>
      </c:valAx>
      <c:spPr>
        <a:ln>
          <a:noFill/>
        </a:ln>
      </c:spPr>
    </c:plotArea>
    <c:plotVisOnly val="1"/>
    <c:dispBlanksAs val="gap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397808</xdr:colOff>
      <xdr:row>20</xdr:row>
      <xdr:rowOff>68355</xdr:rowOff>
    </xdr:from>
    <xdr:to>
      <xdr:col>15</xdr:col>
      <xdr:colOff>324970</xdr:colOff>
      <xdr:row>38</xdr:row>
      <xdr:rowOff>44823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336178</xdr:colOff>
      <xdr:row>1</xdr:row>
      <xdr:rowOff>22412</xdr:rowOff>
    </xdr:from>
    <xdr:to>
      <xdr:col>15</xdr:col>
      <xdr:colOff>291355</xdr:colOff>
      <xdr:row>18</xdr:row>
      <xdr:rowOff>201705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58271</xdr:colOff>
      <xdr:row>20</xdr:row>
      <xdr:rowOff>11204</xdr:rowOff>
    </xdr:from>
    <xdr:to>
      <xdr:col>23</xdr:col>
      <xdr:colOff>60511</xdr:colOff>
      <xdr:row>38</xdr:row>
      <xdr:rowOff>123262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23</xdr:col>
      <xdr:colOff>47065</xdr:colOff>
      <xdr:row>19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2864</xdr:colOff>
      <xdr:row>3</xdr:row>
      <xdr:rowOff>11207</xdr:rowOff>
    </xdr:from>
    <xdr:to>
      <xdr:col>16</xdr:col>
      <xdr:colOff>67235</xdr:colOff>
      <xdr:row>18</xdr:row>
      <xdr:rowOff>116990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582703</xdr:colOff>
      <xdr:row>20</xdr:row>
      <xdr:rowOff>26147</xdr:rowOff>
    </xdr:from>
    <xdr:to>
      <xdr:col>15</xdr:col>
      <xdr:colOff>593910</xdr:colOff>
      <xdr:row>35</xdr:row>
      <xdr:rowOff>145676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11206</xdr:rowOff>
    </xdr:from>
    <xdr:to>
      <xdr:col>14</xdr:col>
      <xdr:colOff>100853</xdr:colOff>
      <xdr:row>24</xdr:row>
      <xdr:rowOff>103095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</xdr:row>
      <xdr:rowOff>59530</xdr:rowOff>
    </xdr:from>
    <xdr:to>
      <xdr:col>17</xdr:col>
      <xdr:colOff>47625</xdr:colOff>
      <xdr:row>18</xdr:row>
      <xdr:rowOff>166688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571501</xdr:colOff>
      <xdr:row>20</xdr:row>
      <xdr:rowOff>71438</xdr:rowOff>
    </xdr:from>
    <xdr:to>
      <xdr:col>16</xdr:col>
      <xdr:colOff>559594</xdr:colOff>
      <xdr:row>37</xdr:row>
      <xdr:rowOff>47625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0.35605</cdr:x>
      <cdr:y>0.22467</cdr:y>
    </cdr:from>
    <cdr:to>
      <cdr:x>0.51886</cdr:x>
      <cdr:y>0.22467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1955988" y="679445"/>
          <a:ext cx="894368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0.35996</cdr:x>
      <cdr:y>0.45474</cdr:y>
    </cdr:from>
    <cdr:to>
      <cdr:x>0.54399</cdr:x>
      <cdr:y>0.46518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1973972" y="1375705"/>
          <a:ext cx="1009184" cy="31583"/>
        </a:xfrm>
        <a:prstGeom xmlns:a="http://schemas.openxmlformats.org/drawingml/2006/main" prst="line">
          <a:avLst/>
        </a:prstGeom>
        <a:ln xmlns:a="http://schemas.openxmlformats.org/drawingml/2006/main" w="12700" cmpd="sng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0.35761</cdr:x>
      <cdr:y>0.30986</cdr:y>
    </cdr:from>
    <cdr:to>
      <cdr:x>0.52319</cdr:x>
      <cdr:y>0.33894</cdr:y>
    </cdr:to>
    <cdr:sp macro="" textlink="">
      <cdr:nvSpPr>
        <cdr:cNvPr id="6" name="Straight Connector 5"/>
        <cdr:cNvSpPr/>
      </cdr:nvSpPr>
      <cdr:spPr>
        <a:xfrm xmlns:a="http://schemas.openxmlformats.org/drawingml/2006/main">
          <a:off x="1961074" y="937399"/>
          <a:ext cx="907998" cy="88001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0.38661</cdr:x>
      <cdr:y>0.51954</cdr:y>
    </cdr:from>
    <cdr:to>
      <cdr:x>0.57064</cdr:x>
      <cdr:y>0.52998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2104454" y="1733156"/>
          <a:ext cx="1001735" cy="34826"/>
        </a:xfrm>
        <a:prstGeom xmlns:a="http://schemas.openxmlformats.org/drawingml/2006/main" prst="line">
          <a:avLst/>
        </a:prstGeom>
        <a:ln xmlns:a="http://schemas.openxmlformats.org/drawingml/2006/main" w="12700" cmpd="sng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0.38686</cdr:x>
      <cdr:y>0.31306</cdr:y>
    </cdr:from>
    <cdr:to>
      <cdr:x>0.56915</cdr:x>
      <cdr:y>0.32365</cdr:y>
    </cdr:to>
    <cdr:sp macro="" textlink="">
      <cdr:nvSpPr>
        <cdr:cNvPr id="6" name="Straight Connector 5"/>
        <cdr:cNvSpPr/>
      </cdr:nvSpPr>
      <cdr:spPr>
        <a:xfrm xmlns:a="http://schemas.openxmlformats.org/drawingml/2006/main">
          <a:off x="2105784" y="1044327"/>
          <a:ext cx="992263" cy="35327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0.38865</cdr:x>
      <cdr:y>0.18507</cdr:y>
    </cdr:from>
    <cdr:to>
      <cdr:x>0.57094</cdr:x>
      <cdr:y>0.18507</cdr:y>
    </cdr:to>
    <cdr:sp macro="" textlink="">
      <cdr:nvSpPr>
        <cdr:cNvPr id="4" name="Straight Connector 3"/>
        <cdr:cNvSpPr/>
      </cdr:nvSpPr>
      <cdr:spPr>
        <a:xfrm xmlns:a="http://schemas.openxmlformats.org/drawingml/2006/main">
          <a:off x="2115526" y="617378"/>
          <a:ext cx="992264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24963</xdr:colOff>
      <xdr:row>1</xdr:row>
      <xdr:rowOff>22412</xdr:rowOff>
    </xdr:from>
    <xdr:to>
      <xdr:col>14</xdr:col>
      <xdr:colOff>593912</xdr:colOff>
      <xdr:row>16</xdr:row>
      <xdr:rowOff>145677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44203</xdr:colOff>
      <xdr:row>18</xdr:row>
      <xdr:rowOff>190498</xdr:rowOff>
    </xdr:from>
    <xdr:to>
      <xdr:col>15</xdr:col>
      <xdr:colOff>0</xdr:colOff>
      <xdr:row>36</xdr:row>
      <xdr:rowOff>156881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5598</xdr:colOff>
      <xdr:row>1</xdr:row>
      <xdr:rowOff>11205</xdr:rowOff>
    </xdr:from>
    <xdr:to>
      <xdr:col>13</xdr:col>
      <xdr:colOff>336175</xdr:colOff>
      <xdr:row>17</xdr:row>
      <xdr:rowOff>134469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11207</xdr:colOff>
      <xdr:row>19</xdr:row>
      <xdr:rowOff>11205</xdr:rowOff>
    </xdr:from>
    <xdr:to>
      <xdr:col>13</xdr:col>
      <xdr:colOff>437028</xdr:colOff>
      <xdr:row>35</xdr:row>
      <xdr:rowOff>189381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1</xdr:row>
      <xdr:rowOff>156882</xdr:rowOff>
    </xdr:from>
    <xdr:to>
      <xdr:col>17</xdr:col>
      <xdr:colOff>302559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0.0247</cdr:x>
      <cdr:y>0.81295</cdr:y>
    </cdr:from>
    <cdr:to>
      <cdr:x>0.99195</cdr:x>
      <cdr:y>0.93878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1808" y="3124652"/>
          <a:ext cx="6728241" cy="483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latin typeface="Times New Roman" pitchFamily="18" charset="0"/>
              <a:cs typeface="Times New Roman" pitchFamily="18" charset="0"/>
            </a:rPr>
            <a:t>Revenues      8,726.4        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 </a:t>
          </a:r>
          <a:r>
            <a:rPr lang="en-US" sz="1100" b="1">
              <a:latin typeface="Times New Roman" pitchFamily="18" charset="0"/>
              <a:cs typeface="Times New Roman" pitchFamily="18" charset="0"/>
            </a:rPr>
            <a:t>2,669.4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       </a:t>
          </a:r>
          <a:r>
            <a:rPr lang="en-US" sz="1100" b="1">
              <a:latin typeface="Times New Roman" pitchFamily="18" charset="0"/>
              <a:cs typeface="Times New Roman" pitchFamily="18" charset="0"/>
            </a:rPr>
            <a:t>17,472.6       39,785.8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       </a:t>
          </a:r>
          <a:r>
            <a:rPr lang="en-US" sz="1100" b="1">
              <a:latin typeface="Times New Roman" pitchFamily="18" charset="0"/>
              <a:cs typeface="Times New Roman" pitchFamily="18" charset="0"/>
            </a:rPr>
            <a:t>5,748.0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       </a:t>
          </a:r>
          <a:r>
            <a:rPr lang="en-US" sz="1100" b="1">
              <a:latin typeface="Times New Roman" pitchFamily="18" charset="0"/>
              <a:cs typeface="Times New Roman" pitchFamily="18" charset="0"/>
            </a:rPr>
            <a:t>13,573.0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       </a:t>
          </a:r>
          <a:r>
            <a:rPr lang="en-US" sz="1100" b="1">
              <a:latin typeface="Times New Roman" pitchFamily="18" charset="0"/>
              <a:cs typeface="Times New Roman" pitchFamily="18" charset="0"/>
            </a:rPr>
            <a:t>1,316.6        10,821.7</a:t>
          </a:r>
        </a:p>
        <a:p xmlns:a="http://schemas.openxmlformats.org/drawingml/2006/main">
          <a:r>
            <a:rPr lang="en-US" sz="1100" b="1">
              <a:latin typeface="Times New Roman" pitchFamily="18" charset="0"/>
              <a:cs typeface="Times New Roman" pitchFamily="18" charset="0"/>
            </a:rPr>
            <a:t>(EUR)</a:t>
          </a:r>
        </a:p>
      </cdr:txBody>
    </cdr:sp>
  </cdr:relSizeAnchor>
  <cdr:relSizeAnchor xmlns:cdr="http://schemas.openxmlformats.org/drawingml/2006/chartDrawing">
    <cdr:from>
      <cdr:x>0.02537</cdr:x>
      <cdr:y>0.91254</cdr:y>
    </cdr:from>
    <cdr:to>
      <cdr:x>0.76802</cdr:x>
      <cdr:y>0.97668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6493" y="3507441"/>
          <a:ext cx="5165911" cy="246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Note: EBITA margin calculated</a:t>
          </a:r>
          <a:r>
            <a:rPr lang="en-US" sz="1100" baseline="0"/>
            <a:t> using Worldscope data, unadjusted for in-depth analysis</a:t>
          </a:r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601754</xdr:colOff>
      <xdr:row>3</xdr:row>
      <xdr:rowOff>1</xdr:rowOff>
    </xdr:from>
    <xdr:to>
      <xdr:col>15</xdr:col>
      <xdr:colOff>112059</xdr:colOff>
      <xdr:row>21</xdr:row>
      <xdr:rowOff>168089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14006</xdr:colOff>
      <xdr:row>22</xdr:row>
      <xdr:rowOff>168648</xdr:rowOff>
    </xdr:from>
    <xdr:to>
      <xdr:col>15</xdr:col>
      <xdr:colOff>145677</xdr:colOff>
      <xdr:row>42</xdr:row>
      <xdr:rowOff>89647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5"/>
  <sheetViews>
    <sheetView tabSelected="1" workbookViewId="0">
      <selection activeCell="A2" sqref="A2"/>
    </sheetView>
  </sheetViews>
  <sheetFormatPr defaultRowHeight="18.75" customHeight="1"/>
  <sheetData>
    <row r="3" spans="2:2" ht="18.75" customHeight="1">
      <c r="B3" s="14" t="s">
        <v>91</v>
      </c>
    </row>
    <row r="4" spans="2:2" ht="18.75" customHeight="1">
      <c r="B4" s="14" t="s">
        <v>93</v>
      </c>
    </row>
    <row r="5" spans="2:2" ht="18.75" customHeight="1">
      <c r="B5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zoomScale="85" zoomScaleNormal="85" workbookViewId="0">
      <selection activeCell="A2" sqref="A2"/>
    </sheetView>
  </sheetViews>
  <sheetFormatPr defaultRowHeight="15"/>
  <cols>
    <col min="1" max="1" width="32" style="2" customWidth="1"/>
    <col min="2" max="2" width="9.140625" style="2"/>
    <col min="3" max="3" width="9.42578125" style="2" bestFit="1" customWidth="1"/>
    <col min="4" max="6" width="9.140625" style="2"/>
    <col min="7" max="7" width="9" style="2" customWidth="1"/>
    <col min="8" max="16384" width="9.140625" style="2"/>
  </cols>
  <sheetData>
    <row r="1" spans="1:7">
      <c r="A1" s="22"/>
      <c r="B1" s="22"/>
      <c r="C1" s="22"/>
      <c r="D1" s="22"/>
      <c r="E1" s="22"/>
      <c r="F1" s="22"/>
      <c r="G1" s="22"/>
    </row>
    <row r="2" spans="1:7">
      <c r="A2" s="23" t="s">
        <v>121</v>
      </c>
      <c r="B2" s="22"/>
      <c r="C2" s="22"/>
      <c r="D2" s="22"/>
      <c r="E2" s="22"/>
      <c r="F2" s="22"/>
      <c r="G2" s="22"/>
    </row>
    <row r="3" spans="1:7">
      <c r="A3" s="22" t="s">
        <v>61</v>
      </c>
      <c r="B3" s="22"/>
      <c r="C3" s="22"/>
      <c r="D3" s="22"/>
      <c r="E3" s="22"/>
      <c r="F3" s="22"/>
      <c r="G3" s="22"/>
    </row>
    <row r="4" spans="1:7">
      <c r="A4" s="22"/>
      <c r="B4" s="22"/>
      <c r="C4" s="22"/>
      <c r="D4" s="22"/>
      <c r="E4" s="22"/>
      <c r="F4" s="22"/>
      <c r="G4" s="22"/>
    </row>
    <row r="5" spans="1:7">
      <c r="A5" s="25" t="s">
        <v>17</v>
      </c>
      <c r="B5" s="25">
        <v>2005</v>
      </c>
      <c r="C5" s="25">
        <f t="shared" ref="C5:D5" si="0">B5+1</f>
        <v>2006</v>
      </c>
      <c r="D5" s="25">
        <f t="shared" si="0"/>
        <v>2007</v>
      </c>
      <c r="E5" s="25">
        <f>D5+1</f>
        <v>2008</v>
      </c>
      <c r="F5" s="25">
        <f>E5+1</f>
        <v>2009</v>
      </c>
      <c r="G5" s="22"/>
    </row>
    <row r="6" spans="1:7">
      <c r="A6" s="21" t="s">
        <v>14</v>
      </c>
      <c r="B6" s="30">
        <v>0.03</v>
      </c>
      <c r="C6" s="30">
        <v>4.5999999999999999E-2</v>
      </c>
      <c r="D6" s="30">
        <v>5.8000000000000003E-2</v>
      </c>
      <c r="E6" s="30">
        <v>0.03</v>
      </c>
      <c r="F6" s="30">
        <v>-3.5000000000000003E-2</v>
      </c>
      <c r="G6" s="22"/>
    </row>
    <row r="7" spans="1:7">
      <c r="A7" s="21" t="s">
        <v>15</v>
      </c>
      <c r="B7" s="30">
        <v>0.01</v>
      </c>
      <c r="C7" s="30">
        <v>-1E-3</v>
      </c>
      <c r="D7" s="30">
        <v>-2.7E-2</v>
      </c>
      <c r="E7" s="30">
        <v>-3.5000000000000003E-2</v>
      </c>
      <c r="F7" s="30">
        <v>-2.4E-2</v>
      </c>
      <c r="G7" s="22"/>
    </row>
    <row r="8" spans="1:7">
      <c r="A8" s="21" t="s">
        <v>16</v>
      </c>
      <c r="B8" s="31">
        <v>8.5000000000000006E-2</v>
      </c>
      <c r="C8" s="31">
        <v>5.0000000000000001E-3</v>
      </c>
      <c r="D8" s="31">
        <v>-5.0000000000000001E-3</v>
      </c>
      <c r="E8" s="31">
        <v>8.5999999999999993E-2</v>
      </c>
      <c r="F8" s="31">
        <v>0.02</v>
      </c>
      <c r="G8" s="22"/>
    </row>
    <row r="9" spans="1:7" ht="15.75" thickBot="1">
      <c r="A9" s="28" t="s">
        <v>30</v>
      </c>
      <c r="B9" s="29">
        <f>SUM(B6:B8)</f>
        <v>0.125</v>
      </c>
      <c r="C9" s="29">
        <f t="shared" ref="C9:F9" si="1">SUM(C6:C8)</f>
        <v>4.9999999999999996E-2</v>
      </c>
      <c r="D9" s="29">
        <f t="shared" si="1"/>
        <v>2.6000000000000002E-2</v>
      </c>
      <c r="E9" s="29">
        <f t="shared" si="1"/>
        <v>8.0999999999999989E-2</v>
      </c>
      <c r="F9" s="29">
        <f t="shared" si="1"/>
        <v>-3.9000000000000007E-2</v>
      </c>
      <c r="G9" s="22"/>
    </row>
    <row r="10" spans="1:7" ht="15.75" thickTop="1">
      <c r="A10" s="22"/>
      <c r="B10" s="22"/>
      <c r="C10" s="22"/>
      <c r="D10" s="22"/>
      <c r="E10" s="22"/>
      <c r="F10" s="22"/>
      <c r="G10" s="22"/>
    </row>
    <row r="11" spans="1:7">
      <c r="A11" s="22"/>
      <c r="B11" s="22"/>
      <c r="C11" s="22"/>
      <c r="D11" s="22"/>
      <c r="E11" s="22"/>
      <c r="F11" s="22"/>
      <c r="G11" s="22"/>
    </row>
    <row r="12" spans="1:7">
      <c r="A12" s="23" t="s">
        <v>49</v>
      </c>
      <c r="B12" s="22"/>
      <c r="C12" s="22"/>
      <c r="D12" s="22"/>
      <c r="E12" s="22"/>
      <c r="F12" s="22"/>
      <c r="G12" s="22"/>
    </row>
    <row r="13" spans="1:7">
      <c r="A13" s="22" t="s">
        <v>44</v>
      </c>
      <c r="B13" s="22"/>
      <c r="C13" s="22"/>
      <c r="D13" s="22"/>
      <c r="E13" s="22"/>
      <c r="F13" s="22"/>
      <c r="G13" s="22"/>
    </row>
    <row r="14" spans="1:7">
      <c r="A14" s="22"/>
      <c r="B14" s="22"/>
      <c r="C14" s="22"/>
      <c r="D14" s="22"/>
      <c r="E14" s="22"/>
      <c r="F14" s="22"/>
      <c r="G14" s="22"/>
    </row>
    <row r="15" spans="1:7">
      <c r="A15" s="25" t="s">
        <v>29</v>
      </c>
      <c r="B15" s="25">
        <v>2005</v>
      </c>
      <c r="C15" s="25">
        <f>B15+1</f>
        <v>2006</v>
      </c>
      <c r="D15" s="25">
        <f>C15+1</f>
        <v>2007</v>
      </c>
      <c r="E15" s="25">
        <f>D15+1</f>
        <v>2008</v>
      </c>
      <c r="F15" s="25">
        <f>E15+1</f>
        <v>2009</v>
      </c>
      <c r="G15" s="22"/>
    </row>
    <row r="16" spans="1:7">
      <c r="A16" s="21" t="s">
        <v>14</v>
      </c>
      <c r="B16" s="30">
        <v>0.06</v>
      </c>
      <c r="C16" s="30">
        <v>7.0000000000000007E-2</v>
      </c>
      <c r="D16" s="30">
        <v>7.0000000000000007E-2</v>
      </c>
      <c r="E16" s="30">
        <v>0.1</v>
      </c>
      <c r="F16" s="30">
        <v>0.08</v>
      </c>
      <c r="G16" s="22"/>
    </row>
    <row r="17" spans="1:8">
      <c r="A17" s="21" t="s">
        <v>15</v>
      </c>
      <c r="B17" s="30">
        <v>0.02</v>
      </c>
      <c r="C17" s="30">
        <v>0.01</v>
      </c>
      <c r="D17" s="30">
        <v>0.03</v>
      </c>
      <c r="E17" s="30">
        <v>0.12</v>
      </c>
      <c r="F17" s="30">
        <v>0.1</v>
      </c>
      <c r="G17" s="22"/>
    </row>
    <row r="18" spans="1:8">
      <c r="A18" s="21" t="s">
        <v>16</v>
      </c>
      <c r="B18" s="31">
        <v>0</v>
      </c>
      <c r="C18" s="31">
        <v>0.1</v>
      </c>
      <c r="D18" s="31">
        <v>0</v>
      </c>
      <c r="E18" s="31">
        <v>0.03</v>
      </c>
      <c r="F18" s="31">
        <v>0</v>
      </c>
      <c r="G18" s="22"/>
    </row>
    <row r="19" spans="1:8" ht="15.75" thickBot="1">
      <c r="A19" s="28" t="s">
        <v>30</v>
      </c>
      <c r="B19" s="29">
        <v>0.08</v>
      </c>
      <c r="C19" s="29">
        <v>0.18</v>
      </c>
      <c r="D19" s="29">
        <f>SUM(D16:D18)</f>
        <v>0.1</v>
      </c>
      <c r="E19" s="29">
        <f>SUM(E16:E18)</f>
        <v>0.25</v>
      </c>
      <c r="F19" s="29">
        <f>SUM(F16:F18)</f>
        <v>0.18</v>
      </c>
      <c r="G19" s="22"/>
    </row>
    <row r="20" spans="1:8" ht="15.75" thickTop="1">
      <c r="A20" s="22"/>
      <c r="B20" s="22"/>
      <c r="C20" s="22"/>
      <c r="D20" s="22"/>
      <c r="E20" s="22"/>
      <c r="F20" s="22"/>
      <c r="G20" s="22"/>
      <c r="H20" s="5"/>
    </row>
    <row r="21" spans="1:8">
      <c r="A21" s="22"/>
      <c r="B21" s="22"/>
      <c r="C21" s="22"/>
      <c r="D21" s="22"/>
      <c r="E21" s="22"/>
      <c r="F21" s="22"/>
      <c r="G21" s="22"/>
      <c r="H21"/>
    </row>
    <row r="22" spans="1:8">
      <c r="A22" s="23" t="s">
        <v>17</v>
      </c>
      <c r="B22" s="22"/>
      <c r="C22" s="22"/>
      <c r="D22" s="22"/>
      <c r="E22" s="22"/>
      <c r="F22" s="22"/>
      <c r="G22" s="22"/>
      <c r="H22"/>
    </row>
    <row r="23" spans="1:8">
      <c r="A23" s="22" t="s">
        <v>62</v>
      </c>
      <c r="B23" s="21"/>
      <c r="C23" s="21"/>
      <c r="D23" s="21"/>
      <c r="E23" s="21"/>
      <c r="F23" s="21"/>
      <c r="G23" s="22"/>
      <c r="H23" s="5"/>
    </row>
    <row r="24" spans="1:8">
      <c r="A24" s="21"/>
      <c r="B24" s="21"/>
      <c r="C24" s="21"/>
      <c r="D24" s="21"/>
      <c r="E24" s="21"/>
      <c r="F24" s="21"/>
      <c r="G24" s="22"/>
      <c r="H24" s="5"/>
    </row>
    <row r="25" spans="1:8">
      <c r="A25" s="9" t="s">
        <v>14</v>
      </c>
      <c r="B25" s="8">
        <v>2005</v>
      </c>
      <c r="C25" s="8">
        <f>B25+1</f>
        <v>2006</v>
      </c>
      <c r="D25" s="8">
        <f>C25+1</f>
        <v>2007</v>
      </c>
      <c r="E25" s="8">
        <f>D25+1</f>
        <v>2008</v>
      </c>
      <c r="F25" s="8">
        <f>E25+1</f>
        <v>2009</v>
      </c>
      <c r="G25" s="8" t="s">
        <v>42</v>
      </c>
    </row>
    <row r="26" spans="1:8">
      <c r="A26" s="21" t="s">
        <v>46</v>
      </c>
      <c r="B26" s="26">
        <v>0.03</v>
      </c>
      <c r="C26" s="26">
        <v>4.5999999999999999E-2</v>
      </c>
      <c r="D26" s="26">
        <v>5.5E-2</v>
      </c>
      <c r="E26" s="26">
        <v>3.7999999999999999E-2</v>
      </c>
      <c r="F26" s="26">
        <v>2.9000000000000001E-2</v>
      </c>
      <c r="G26" s="27">
        <f>(G35/B35)^(1/5)-1</f>
        <v>3.9553438914350147E-2</v>
      </c>
    </row>
    <row r="27" spans="1:8">
      <c r="A27" s="21" t="s">
        <v>47</v>
      </c>
      <c r="B27" s="26">
        <v>1.2999999999999999E-2</v>
      </c>
      <c r="C27" s="26">
        <v>4.1000000000000002E-2</v>
      </c>
      <c r="D27" s="26">
        <v>5.8999999999999997E-2</v>
      </c>
      <c r="E27" s="26">
        <v>4.7E-2</v>
      </c>
      <c r="F27" s="26">
        <v>3.5000000000000003E-2</v>
      </c>
      <c r="G27" s="27">
        <f>(G36/B36)^(1/5)-1</f>
        <v>3.8887769030122588E-2</v>
      </c>
    </row>
    <row r="28" spans="1:8">
      <c r="A28" s="21" t="s">
        <v>48</v>
      </c>
      <c r="B28" s="26">
        <v>5.3999999999999999E-2</v>
      </c>
      <c r="C28" s="26">
        <v>8.5000000000000006E-2</v>
      </c>
      <c r="D28" s="26">
        <v>6.5000000000000002E-2</v>
      </c>
      <c r="E28" s="26">
        <v>1.2999999999999999E-2</v>
      </c>
      <c r="F28" s="26">
        <v>-0.10199999999999999</v>
      </c>
      <c r="G28" s="27">
        <f>(G37/B37)^(1/5)-1</f>
        <v>2.0707128333006919E-2</v>
      </c>
    </row>
    <row r="30" spans="1:8">
      <c r="A30" s="5" t="s">
        <v>17</v>
      </c>
      <c r="B30" s="6">
        <f>B6</f>
        <v>0.03</v>
      </c>
      <c r="C30" s="6">
        <f t="shared" ref="C30:F30" si="2">C6</f>
        <v>4.5999999999999999E-2</v>
      </c>
      <c r="D30" s="6">
        <f t="shared" si="2"/>
        <v>5.8000000000000003E-2</v>
      </c>
      <c r="E30" s="6">
        <f t="shared" si="2"/>
        <v>0.03</v>
      </c>
      <c r="F30" s="6">
        <f t="shared" si="2"/>
        <v>-3.5000000000000003E-2</v>
      </c>
      <c r="G30" s="6">
        <f>G6</f>
        <v>0</v>
      </c>
    </row>
    <row r="31" spans="1:8">
      <c r="A31" s="21" t="s">
        <v>45</v>
      </c>
      <c r="B31" s="26">
        <f>B16</f>
        <v>0.06</v>
      </c>
      <c r="C31" s="26">
        <f>C16</f>
        <v>7.0000000000000007E-2</v>
      </c>
      <c r="D31" s="26">
        <f>D16</f>
        <v>7.0000000000000007E-2</v>
      </c>
      <c r="E31" s="26">
        <f>E16</f>
        <v>0.1</v>
      </c>
      <c r="F31" s="26">
        <f>F16</f>
        <v>0.08</v>
      </c>
      <c r="G31" s="27">
        <f>(G40/B40)^(1/5)-1</f>
        <v>7.5915024601568959E-2</v>
      </c>
    </row>
    <row r="34" spans="1:9">
      <c r="A34" s="9" t="s">
        <v>63</v>
      </c>
      <c r="B34" s="8">
        <f>C34-1</f>
        <v>2004</v>
      </c>
      <c r="C34" s="8">
        <v>2005</v>
      </c>
      <c r="D34" s="8">
        <f>C34+1</f>
        <v>2006</v>
      </c>
      <c r="E34" s="8">
        <f>D34+1</f>
        <v>2007</v>
      </c>
      <c r="F34" s="8">
        <f>E34+1</f>
        <v>2008</v>
      </c>
      <c r="G34" s="8">
        <f>F34+1</f>
        <v>2009</v>
      </c>
    </row>
    <row r="35" spans="1:9">
      <c r="A35" s="21" t="s">
        <v>46</v>
      </c>
      <c r="B35" s="24">
        <v>100</v>
      </c>
      <c r="C35" s="24">
        <f t="shared" ref="C35:G37" si="3">B35*(1+B26)</f>
        <v>103</v>
      </c>
      <c r="D35" s="24">
        <f t="shared" si="3"/>
        <v>107.738</v>
      </c>
      <c r="E35" s="24">
        <f t="shared" si="3"/>
        <v>113.66359</v>
      </c>
      <c r="F35" s="24">
        <f t="shared" si="3"/>
        <v>117.98280642</v>
      </c>
      <c r="G35" s="24">
        <f t="shared" si="3"/>
        <v>121.40430780617999</v>
      </c>
    </row>
    <row r="36" spans="1:9">
      <c r="A36" s="21" t="s">
        <v>47</v>
      </c>
      <c r="B36" s="24">
        <v>100</v>
      </c>
      <c r="C36" s="24">
        <f t="shared" si="3"/>
        <v>101.29999999999998</v>
      </c>
      <c r="D36" s="24">
        <f t="shared" si="3"/>
        <v>105.45329999999997</v>
      </c>
      <c r="E36" s="24">
        <f t="shared" si="3"/>
        <v>111.67504469999996</v>
      </c>
      <c r="F36" s="24">
        <f t="shared" si="3"/>
        <v>116.92377180089994</v>
      </c>
      <c r="G36" s="24">
        <f t="shared" si="3"/>
        <v>121.01610381393144</v>
      </c>
    </row>
    <row r="37" spans="1:9">
      <c r="A37" s="21" t="s">
        <v>48</v>
      </c>
      <c r="B37" s="24">
        <v>100</v>
      </c>
      <c r="C37" s="24">
        <f t="shared" si="3"/>
        <v>105.4</v>
      </c>
      <c r="D37" s="24">
        <f t="shared" si="3"/>
        <v>114.35900000000001</v>
      </c>
      <c r="E37" s="24">
        <f t="shared" si="3"/>
        <v>121.79233500000001</v>
      </c>
      <c r="F37" s="24">
        <f t="shared" si="3"/>
        <v>123.375635355</v>
      </c>
      <c r="G37" s="24">
        <f t="shared" si="3"/>
        <v>110.79132054879</v>
      </c>
    </row>
    <row r="39" spans="1:9">
      <c r="A39" s="5" t="s">
        <v>17</v>
      </c>
      <c r="B39" s="24">
        <v>100</v>
      </c>
      <c r="C39" s="24">
        <f>B39*(1+B30)</f>
        <v>103</v>
      </c>
      <c r="D39" s="24">
        <f t="shared" ref="D39:G39" si="4">C39*(1+C30)</f>
        <v>107.738</v>
      </c>
      <c r="E39" s="24">
        <f t="shared" si="4"/>
        <v>113.98680400000001</v>
      </c>
      <c r="F39" s="24">
        <f t="shared" si="4"/>
        <v>117.40640812000001</v>
      </c>
      <c r="G39" s="24">
        <f t="shared" si="4"/>
        <v>113.2971838358</v>
      </c>
    </row>
    <row r="40" spans="1:9">
      <c r="A40" s="10" t="s">
        <v>49</v>
      </c>
      <c r="B40" s="24">
        <v>100</v>
      </c>
      <c r="C40" s="24">
        <f>B40*(1+B31)</f>
        <v>106</v>
      </c>
      <c r="D40" s="24">
        <f t="shared" ref="D40:G40" si="5">C40*(1+C31)</f>
        <v>113.42</v>
      </c>
      <c r="E40" s="24">
        <f t="shared" si="5"/>
        <v>121.35940000000001</v>
      </c>
      <c r="F40" s="24">
        <f t="shared" si="5"/>
        <v>133.49534000000003</v>
      </c>
      <c r="G40" s="24">
        <f t="shared" si="5"/>
        <v>144.17496720000003</v>
      </c>
    </row>
    <row r="41" spans="1:9">
      <c r="A41"/>
      <c r="B41"/>
      <c r="C41"/>
      <c r="D41"/>
      <c r="E41"/>
      <c r="F41"/>
      <c r="G41"/>
      <c r="H41"/>
    </row>
    <row r="42" spans="1:9">
      <c r="A42"/>
      <c r="B42"/>
      <c r="C42"/>
      <c r="D42"/>
      <c r="E42"/>
      <c r="F42"/>
      <c r="G42"/>
      <c r="H42"/>
      <c r="I42"/>
    </row>
    <row r="43" spans="1:9">
      <c r="A43"/>
      <c r="B43"/>
      <c r="C43"/>
      <c r="D43"/>
      <c r="E43"/>
      <c r="F43"/>
      <c r="G43"/>
      <c r="H43"/>
      <c r="I43"/>
    </row>
    <row r="44" spans="1:9">
      <c r="A44"/>
      <c r="B44"/>
      <c r="C44"/>
      <c r="D44"/>
      <c r="E44"/>
      <c r="F44"/>
      <c r="G44"/>
      <c r="H44"/>
      <c r="I44"/>
    </row>
    <row r="45" spans="1:9">
      <c r="A45"/>
      <c r="B45"/>
      <c r="C45"/>
      <c r="D45"/>
      <c r="E45"/>
      <c r="F45"/>
      <c r="G45"/>
      <c r="H45"/>
      <c r="I45"/>
    </row>
    <row r="46" spans="1:9">
      <c r="A46"/>
      <c r="B46"/>
      <c r="C46"/>
      <c r="D46"/>
      <c r="E46"/>
      <c r="F46"/>
      <c r="G46"/>
      <c r="H46"/>
      <c r="I46"/>
    </row>
    <row r="47" spans="1:9">
      <c r="A47"/>
      <c r="B47"/>
      <c r="C47"/>
      <c r="D47"/>
      <c r="E47"/>
      <c r="F47"/>
      <c r="G47"/>
      <c r="H47"/>
      <c r="I47"/>
    </row>
    <row r="48" spans="1:9">
      <c r="A48"/>
      <c r="B48"/>
      <c r="C48"/>
      <c r="D48"/>
      <c r="E48"/>
      <c r="F48"/>
      <c r="G48"/>
      <c r="H48"/>
      <c r="I48"/>
    </row>
    <row r="49" spans="1:9">
      <c r="A49"/>
      <c r="B49"/>
      <c r="C49"/>
      <c r="D49"/>
      <c r="E49"/>
      <c r="F49"/>
      <c r="G49"/>
      <c r="H49"/>
      <c r="I49"/>
    </row>
    <row r="50" spans="1:9">
      <c r="A50"/>
      <c r="B50"/>
      <c r="C50"/>
      <c r="D50"/>
      <c r="E50"/>
      <c r="F50"/>
      <c r="G50"/>
      <c r="H50"/>
      <c r="I50"/>
    </row>
    <row r="51" spans="1:9">
      <c r="A51"/>
      <c r="B51"/>
      <c r="C51"/>
      <c r="D51"/>
      <c r="E51"/>
      <c r="F51"/>
      <c r="G51"/>
      <c r="H51"/>
      <c r="I5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T53"/>
  <sheetViews>
    <sheetView zoomScale="85" zoomScaleNormal="85" workbookViewId="0">
      <selection activeCell="A2" sqref="A2"/>
    </sheetView>
  </sheetViews>
  <sheetFormatPr defaultRowHeight="15" customHeight="1"/>
  <cols>
    <col min="1" max="1" width="40.5703125" style="2" customWidth="1"/>
    <col min="2" max="7" width="11.5703125" style="2" customWidth="1"/>
    <col min="8" max="16384" width="9.140625" style="2"/>
  </cols>
  <sheetData>
    <row r="2" spans="1:20" ht="15" customHeight="1">
      <c r="A2" s="23" t="s">
        <v>17</v>
      </c>
    </row>
    <row r="3" spans="1:20" ht="15" customHeight="1">
      <c r="A3" s="3" t="s">
        <v>82</v>
      </c>
      <c r="I3" s="45"/>
      <c r="J3" s="45"/>
      <c r="K3" s="45"/>
      <c r="L3" s="45"/>
      <c r="M3" s="45"/>
      <c r="N3" s="45"/>
      <c r="O3" s="45"/>
      <c r="P3" s="45"/>
      <c r="Q3" s="45"/>
    </row>
    <row r="4" spans="1:20" ht="15" customHeight="1">
      <c r="I4" s="45"/>
      <c r="J4" s="45"/>
      <c r="K4" s="45"/>
      <c r="L4" s="45"/>
      <c r="M4" s="45"/>
      <c r="N4" s="45"/>
      <c r="O4" s="45"/>
      <c r="P4" s="45"/>
      <c r="Q4" s="45"/>
    </row>
    <row r="5" spans="1:20" ht="15" customHeight="1">
      <c r="A5" s="4" t="s">
        <v>39</v>
      </c>
      <c r="B5" s="4">
        <v>2005</v>
      </c>
      <c r="C5" s="4">
        <v>2006</v>
      </c>
      <c r="D5" s="4">
        <v>2007</v>
      </c>
      <c r="E5" s="4">
        <v>2008</v>
      </c>
      <c r="F5" s="4">
        <v>2009</v>
      </c>
      <c r="I5" s="45"/>
      <c r="J5" s="45"/>
      <c r="K5" s="45"/>
      <c r="L5" s="45"/>
      <c r="M5" s="45"/>
      <c r="N5" s="45"/>
      <c r="O5" s="45"/>
      <c r="P5" s="45"/>
      <c r="Q5" s="45"/>
    </row>
    <row r="6" spans="1:20" ht="15" customHeight="1">
      <c r="A6" s="22" t="s">
        <v>86</v>
      </c>
      <c r="B6" s="44">
        <f>7490</f>
        <v>7490</v>
      </c>
      <c r="C6" s="44">
        <v>8045</v>
      </c>
      <c r="D6" s="44">
        <v>8480</v>
      </c>
      <c r="E6" s="44">
        <v>8863</v>
      </c>
      <c r="F6" s="44">
        <f>8335</f>
        <v>8335</v>
      </c>
      <c r="H6"/>
      <c r="I6" s="46"/>
      <c r="J6" s="46"/>
      <c r="K6" s="46"/>
      <c r="L6" s="46"/>
      <c r="M6" s="46"/>
      <c r="N6" s="46"/>
      <c r="O6" s="46"/>
      <c r="P6" s="46"/>
      <c r="Q6" s="46"/>
      <c r="R6"/>
      <c r="S6"/>
      <c r="T6"/>
    </row>
    <row r="7" spans="1:20" ht="15" customHeight="1">
      <c r="A7" s="22" t="s">
        <v>34</v>
      </c>
      <c r="B7" s="44">
        <f>2733</f>
        <v>2733</v>
      </c>
      <c r="C7" s="44">
        <v>2742</v>
      </c>
      <c r="D7" s="44">
        <v>2557</v>
      </c>
      <c r="E7" s="44">
        <v>2700</v>
      </c>
      <c r="F7" s="44">
        <f>2546</f>
        <v>2546</v>
      </c>
      <c r="H7" s="14"/>
      <c r="I7" s="46"/>
      <c r="J7" s="46"/>
      <c r="K7" s="46"/>
      <c r="L7" s="46"/>
      <c r="M7" s="46"/>
      <c r="N7" s="46"/>
      <c r="O7" s="46"/>
      <c r="P7" s="46"/>
      <c r="Q7" s="46"/>
      <c r="R7"/>
      <c r="S7"/>
      <c r="T7"/>
    </row>
    <row r="8" spans="1:20" ht="15" customHeight="1">
      <c r="A8" s="22" t="s">
        <v>37</v>
      </c>
      <c r="B8" s="44">
        <f>571</f>
        <v>571</v>
      </c>
      <c r="C8" s="44">
        <v>663</v>
      </c>
      <c r="D8" s="44">
        <v>691</v>
      </c>
      <c r="E8" s="44">
        <v>780</v>
      </c>
      <c r="F8" s="44">
        <f>825</f>
        <v>825</v>
      </c>
      <c r="H8"/>
      <c r="I8" s="46"/>
      <c r="J8" s="46"/>
      <c r="K8" s="46"/>
      <c r="L8" s="46"/>
      <c r="M8" s="46"/>
      <c r="N8" s="46"/>
      <c r="O8" s="46"/>
      <c r="P8" s="46"/>
      <c r="Q8" s="46"/>
      <c r="R8"/>
      <c r="S8"/>
      <c r="T8"/>
    </row>
    <row r="9" spans="1:20" ht="15" customHeight="1">
      <c r="A9" s="22" t="s">
        <v>38</v>
      </c>
      <c r="B9" s="44">
        <f>931</f>
        <v>931</v>
      </c>
      <c r="C9" s="44">
        <v>1041</v>
      </c>
      <c r="D9" s="44">
        <v>1103</v>
      </c>
      <c r="E9" s="44">
        <v>1545</v>
      </c>
      <c r="F9" s="44">
        <f>1657</f>
        <v>1657</v>
      </c>
      <c r="H9"/>
      <c r="I9" s="46"/>
      <c r="J9" s="46"/>
      <c r="K9" s="46"/>
      <c r="L9" s="46"/>
      <c r="M9" s="46"/>
      <c r="N9" s="46"/>
      <c r="O9" s="46"/>
      <c r="P9" s="46"/>
      <c r="Q9" s="46"/>
      <c r="R9"/>
      <c r="S9"/>
      <c r="T9"/>
    </row>
    <row r="10" spans="1:20" ht="15" customHeight="1">
      <c r="A10" s="22" t="s">
        <v>51</v>
      </c>
      <c r="B10" s="44">
        <f>B8+B9</f>
        <v>1502</v>
      </c>
      <c r="C10" s="44">
        <f>C8+C9</f>
        <v>1704</v>
      </c>
      <c r="D10" s="44">
        <f>D8+D9</f>
        <v>1794</v>
      </c>
      <c r="E10" s="44">
        <f>E8+E9</f>
        <v>2325</v>
      </c>
      <c r="F10" s="44">
        <f>F8+F9</f>
        <v>2482</v>
      </c>
      <c r="H10" s="32"/>
      <c r="I10" s="46"/>
      <c r="J10" s="46"/>
      <c r="K10" s="46"/>
      <c r="L10" s="46"/>
      <c r="M10" s="46"/>
      <c r="N10" s="46"/>
      <c r="O10" s="46"/>
      <c r="P10" s="46"/>
      <c r="Q10" s="46"/>
      <c r="R10"/>
      <c r="S10"/>
      <c r="T10"/>
    </row>
    <row r="11" spans="1:20" ht="15" customHeight="1">
      <c r="A11" s="22" t="s">
        <v>36</v>
      </c>
      <c r="B11" s="44">
        <f>249</f>
        <v>249</v>
      </c>
      <c r="C11" s="44">
        <v>249</v>
      </c>
      <c r="D11" s="44">
        <v>243</v>
      </c>
      <c r="E11" s="44">
        <v>243</v>
      </c>
      <c r="F11" s="44">
        <v>210</v>
      </c>
      <c r="H11" s="32"/>
      <c r="I11" s="46"/>
      <c r="J11" s="46"/>
      <c r="K11" s="46"/>
      <c r="L11" s="46"/>
      <c r="M11" s="46"/>
      <c r="N11" s="46"/>
      <c r="O11" s="46"/>
      <c r="P11" s="46"/>
      <c r="Q11" s="46"/>
      <c r="R11"/>
      <c r="S11"/>
      <c r="T11"/>
    </row>
    <row r="12" spans="1:20" ht="15" customHeight="1">
      <c r="A12" s="2" t="s">
        <v>83</v>
      </c>
      <c r="B12" s="44">
        <f>B13-B11</f>
        <v>11725</v>
      </c>
      <c r="C12" s="44">
        <f>C13-C11</f>
        <v>12491</v>
      </c>
      <c r="D12" s="44">
        <f>D13-D11</f>
        <v>12831</v>
      </c>
      <c r="E12" s="44">
        <f>E13-E11</f>
        <v>13888</v>
      </c>
      <c r="F12" s="44">
        <f>F13-F11</f>
        <v>13363</v>
      </c>
      <c r="H12"/>
      <c r="I12" s="46"/>
      <c r="J12" s="46"/>
      <c r="K12" s="46"/>
      <c r="L12" s="46"/>
      <c r="M12" s="46"/>
      <c r="N12" s="46"/>
      <c r="O12" s="46"/>
      <c r="P12" s="46"/>
      <c r="Q12" s="46"/>
      <c r="R12"/>
      <c r="S12"/>
      <c r="T12"/>
    </row>
    <row r="13" spans="1:20" ht="15" customHeight="1">
      <c r="A13" s="33" t="s">
        <v>17</v>
      </c>
      <c r="B13" s="39">
        <f>SUM(B6:B9)+B11</f>
        <v>11974</v>
      </c>
      <c r="C13" s="39">
        <f>SUM(C6:C9)+C11</f>
        <v>12740</v>
      </c>
      <c r="D13" s="39">
        <f>SUM(D6:D9)+D11</f>
        <v>13074</v>
      </c>
      <c r="E13" s="39">
        <f>SUM(E6:E9)+E11</f>
        <v>14131</v>
      </c>
      <c r="F13" s="39">
        <f>SUM(F6:F9)+F11</f>
        <v>13573</v>
      </c>
      <c r="H13"/>
      <c r="I13" s="46"/>
      <c r="J13" s="46"/>
      <c r="K13" s="46"/>
      <c r="L13" s="46"/>
      <c r="M13" s="46"/>
      <c r="N13" s="46"/>
      <c r="O13" s="46"/>
      <c r="P13" s="46"/>
      <c r="Q13" s="46"/>
      <c r="R13"/>
      <c r="S13"/>
      <c r="T13"/>
    </row>
    <row r="14" spans="1:20" ht="15" customHeight="1">
      <c r="A14" s="37"/>
      <c r="B14" s="38"/>
      <c r="C14" s="38"/>
      <c r="D14" s="38"/>
      <c r="E14" s="38"/>
      <c r="F14" s="38"/>
      <c r="H14"/>
      <c r="I14" s="46"/>
      <c r="J14" s="46"/>
      <c r="K14" s="46"/>
      <c r="L14" s="46"/>
      <c r="M14" s="46"/>
      <c r="N14" s="46"/>
      <c r="O14" s="46"/>
      <c r="P14" s="46"/>
      <c r="Q14" s="46"/>
      <c r="R14"/>
      <c r="S14"/>
      <c r="T14"/>
    </row>
    <row r="15" spans="1:20" ht="15" customHeight="1">
      <c r="A15" s="43" t="s">
        <v>85</v>
      </c>
      <c r="H15"/>
      <c r="I15" s="46"/>
      <c r="J15" s="46"/>
      <c r="K15" s="46"/>
      <c r="L15" s="46"/>
      <c r="M15" s="46"/>
      <c r="N15" s="46"/>
      <c r="O15" s="46"/>
      <c r="P15" s="46"/>
      <c r="Q15" s="46"/>
      <c r="R15"/>
      <c r="S15"/>
      <c r="T15"/>
    </row>
    <row r="16" spans="1:20" ht="15" customHeight="1">
      <c r="G16"/>
      <c r="H16"/>
      <c r="I16" s="46"/>
      <c r="J16" s="46"/>
      <c r="K16" s="46"/>
      <c r="L16" s="46"/>
      <c r="M16" s="46"/>
      <c r="N16" s="46"/>
      <c r="O16" s="46"/>
      <c r="P16" s="46"/>
      <c r="Q16" s="46"/>
      <c r="R16"/>
      <c r="S16"/>
      <c r="T16"/>
    </row>
    <row r="17" spans="1:20" ht="15" customHeight="1">
      <c r="G17"/>
      <c r="H17"/>
      <c r="I17" s="46"/>
      <c r="J17" s="46"/>
      <c r="K17" s="46"/>
      <c r="L17" s="46"/>
      <c r="M17" s="46"/>
      <c r="N17" s="46"/>
      <c r="O17" s="46"/>
      <c r="P17" s="46"/>
      <c r="Q17" s="46"/>
      <c r="R17"/>
      <c r="S17"/>
      <c r="T17"/>
    </row>
    <row r="18" spans="1:20" ht="15" customHeight="1">
      <c r="A18" s="1" t="s">
        <v>64</v>
      </c>
      <c r="G18"/>
      <c r="H18"/>
      <c r="I18" s="46"/>
      <c r="J18" s="46"/>
      <c r="K18" s="46"/>
      <c r="L18" s="46"/>
      <c r="M18" s="46"/>
      <c r="N18" s="46"/>
      <c r="O18" s="46"/>
      <c r="P18" s="46"/>
      <c r="Q18" s="46"/>
      <c r="R18"/>
      <c r="S18"/>
      <c r="T18"/>
    </row>
    <row r="19" spans="1:20" ht="15" customHeight="1">
      <c r="A19" s="3" t="s">
        <v>82</v>
      </c>
      <c r="G19"/>
      <c r="H19"/>
      <c r="I19" s="46"/>
      <c r="J19" s="46"/>
      <c r="K19" s="46"/>
      <c r="L19" s="46"/>
      <c r="M19" s="46"/>
      <c r="N19" s="46"/>
      <c r="O19" s="46"/>
      <c r="P19" s="46"/>
      <c r="Q19" s="46"/>
      <c r="R19"/>
      <c r="S19"/>
      <c r="T19"/>
    </row>
    <row r="20" spans="1:20" ht="15" customHeight="1">
      <c r="G20"/>
      <c r="H20"/>
      <c r="I20" s="46"/>
      <c r="J20" s="46"/>
      <c r="K20" s="46"/>
      <c r="L20" s="46"/>
      <c r="M20" s="46"/>
      <c r="N20" s="46"/>
      <c r="O20" s="46"/>
      <c r="P20" s="46"/>
      <c r="Q20" s="46"/>
      <c r="R20"/>
      <c r="S20"/>
      <c r="T20"/>
    </row>
    <row r="21" spans="1:20" ht="15" customHeight="1">
      <c r="A21" s="4" t="s">
        <v>39</v>
      </c>
      <c r="B21" s="4">
        <v>2005</v>
      </c>
      <c r="C21" s="4">
        <v>2006</v>
      </c>
      <c r="D21" s="4">
        <v>2007</v>
      </c>
      <c r="E21" s="4">
        <v>2008</v>
      </c>
      <c r="F21" s="4">
        <v>2009</v>
      </c>
      <c r="G21"/>
      <c r="H21"/>
      <c r="I21" s="46"/>
      <c r="J21" s="46"/>
      <c r="K21" s="46"/>
      <c r="L21" s="46"/>
      <c r="M21" s="46"/>
      <c r="N21" s="46"/>
      <c r="O21" s="46"/>
      <c r="P21" s="46"/>
      <c r="Q21" s="46"/>
      <c r="R21"/>
      <c r="S21"/>
      <c r="T21"/>
    </row>
    <row r="22" spans="1:20" ht="15" customHeight="1">
      <c r="A22" s="2" t="s">
        <v>31</v>
      </c>
      <c r="B22" s="47">
        <f>2135</f>
        <v>2135</v>
      </c>
      <c r="C22" s="47">
        <v>2624</v>
      </c>
      <c r="D22" s="47">
        <v>2813</v>
      </c>
      <c r="E22" s="47">
        <v>3269</v>
      </c>
      <c r="F22" s="47">
        <f>3511</f>
        <v>3511</v>
      </c>
      <c r="G22"/>
      <c r="H22"/>
      <c r="I22" s="46"/>
      <c r="J22" s="46"/>
      <c r="K22" s="46"/>
      <c r="L22" s="46"/>
      <c r="M22" s="46"/>
      <c r="N22" s="46"/>
      <c r="O22" s="46"/>
      <c r="P22" s="46"/>
      <c r="Q22" s="46"/>
      <c r="R22"/>
      <c r="S22"/>
      <c r="T22"/>
    </row>
    <row r="23" spans="1:20" ht="15" customHeight="1">
      <c r="A23" s="2" t="s">
        <v>35</v>
      </c>
      <c r="B23" s="47">
        <f>1281</f>
        <v>1281</v>
      </c>
      <c r="C23" s="47">
        <v>1421</v>
      </c>
      <c r="D23" s="47">
        <v>1488</v>
      </c>
      <c r="E23" s="47">
        <v>1766</v>
      </c>
      <c r="F23" s="47">
        <f>2160</f>
        <v>2160</v>
      </c>
      <c r="G23"/>
      <c r="H23"/>
      <c r="I23" s="46"/>
      <c r="J23" s="46"/>
      <c r="K23" s="46"/>
      <c r="L23" s="46"/>
      <c r="M23" s="46"/>
      <c r="N23" s="46"/>
      <c r="O23" s="46"/>
      <c r="P23" s="46"/>
      <c r="Q23" s="46"/>
      <c r="R23"/>
      <c r="S23"/>
      <c r="T23"/>
    </row>
    <row r="24" spans="1:20" ht="15" customHeight="1">
      <c r="A24" s="2" t="s">
        <v>32</v>
      </c>
      <c r="B24" s="47">
        <f>763</f>
        <v>763</v>
      </c>
      <c r="C24" s="47">
        <v>877</v>
      </c>
      <c r="D24" s="47">
        <v>968</v>
      </c>
      <c r="E24" s="47">
        <v>1187</v>
      </c>
      <c r="F24" s="47">
        <f>1494</f>
        <v>1494</v>
      </c>
      <c r="G24"/>
      <c r="H24"/>
      <c r="I24" s="46"/>
      <c r="J24" s="46"/>
      <c r="K24" s="46"/>
      <c r="L24" s="46"/>
      <c r="M24" s="46"/>
      <c r="N24" s="46"/>
      <c r="O24" s="46"/>
      <c r="P24" s="46"/>
      <c r="Q24" s="46"/>
      <c r="R24"/>
      <c r="S24"/>
      <c r="T24"/>
    </row>
    <row r="25" spans="1:20" ht="15" customHeight="1">
      <c r="A25" s="2" t="s">
        <v>33</v>
      </c>
      <c r="B25" s="47">
        <v>0</v>
      </c>
      <c r="C25" s="47">
        <v>0</v>
      </c>
      <c r="D25" s="47">
        <v>0</v>
      </c>
      <c r="E25" s="47">
        <v>341</v>
      </c>
      <c r="F25" s="47">
        <f>588</f>
        <v>588</v>
      </c>
      <c r="G25"/>
      <c r="H25"/>
      <c r="I25" s="46"/>
      <c r="J25" s="46"/>
      <c r="K25" s="46"/>
      <c r="L25" s="46"/>
      <c r="M25" s="46"/>
      <c r="N25" s="46"/>
      <c r="O25" s="46"/>
      <c r="P25" s="46"/>
      <c r="Q25" s="46"/>
      <c r="R25"/>
      <c r="S25"/>
      <c r="T25"/>
    </row>
    <row r="26" spans="1:20" ht="15" customHeight="1">
      <c r="A26" s="33" t="s">
        <v>64</v>
      </c>
      <c r="B26" s="39">
        <f>SUM(B22:B25)</f>
        <v>4179</v>
      </c>
      <c r="C26" s="39">
        <f t="shared" ref="C26:F26" si="0">SUM(C22:C25)</f>
        <v>4922</v>
      </c>
      <c r="D26" s="39">
        <f t="shared" si="0"/>
        <v>5269</v>
      </c>
      <c r="E26" s="39">
        <f t="shared" si="0"/>
        <v>6563</v>
      </c>
      <c r="F26" s="39">
        <f t="shared" si="0"/>
        <v>7753</v>
      </c>
      <c r="G26"/>
      <c r="H26"/>
      <c r="I26" s="46"/>
      <c r="J26" s="46"/>
      <c r="K26" s="46"/>
      <c r="L26" s="46"/>
      <c r="M26" s="46"/>
      <c r="N26" s="46"/>
      <c r="O26" s="46"/>
      <c r="P26" s="46"/>
      <c r="Q26" s="46"/>
      <c r="R26"/>
      <c r="S26"/>
      <c r="T26"/>
    </row>
    <row r="27" spans="1:20" ht="15" customHeight="1">
      <c r="A27" s="37"/>
      <c r="B27" s="38"/>
      <c r="C27" s="38"/>
      <c r="D27" s="38"/>
      <c r="E27" s="38"/>
      <c r="F27" s="38"/>
      <c r="G27"/>
      <c r="H27"/>
      <c r="I27" s="46"/>
      <c r="J27" s="46"/>
      <c r="K27" s="46"/>
      <c r="L27" s="46"/>
      <c r="M27" s="46"/>
      <c r="N27" s="46"/>
      <c r="O27" s="46"/>
      <c r="P27" s="46"/>
      <c r="Q27" s="46"/>
      <c r="R27"/>
      <c r="S27"/>
      <c r="T27"/>
    </row>
    <row r="28" spans="1:20" ht="15" customHeight="1">
      <c r="A28" s="43" t="s">
        <v>117</v>
      </c>
      <c r="G28"/>
      <c r="H28"/>
      <c r="I28" s="46"/>
      <c r="J28" s="46"/>
      <c r="K28" s="46"/>
      <c r="L28" s="46"/>
      <c r="M28" s="46"/>
      <c r="N28" s="46"/>
      <c r="O28" s="46"/>
      <c r="P28" s="46"/>
      <c r="Q28" s="46"/>
      <c r="R28"/>
      <c r="S28"/>
      <c r="T28"/>
    </row>
    <row r="29" spans="1:20" ht="15" customHeight="1">
      <c r="A29" s="43"/>
      <c r="G29"/>
      <c r="I29" s="45"/>
      <c r="J29" s="45"/>
      <c r="K29" s="45"/>
      <c r="L29" s="45"/>
      <c r="M29" s="45"/>
      <c r="N29" s="45"/>
      <c r="O29" s="45"/>
      <c r="P29" s="45"/>
      <c r="Q29" s="45"/>
    </row>
    <row r="30" spans="1:20" ht="15" customHeight="1">
      <c r="G30"/>
      <c r="I30" s="45"/>
      <c r="J30" s="45"/>
      <c r="K30" s="45"/>
      <c r="L30" s="45"/>
      <c r="M30" s="45"/>
      <c r="N30" s="45"/>
      <c r="O30" s="45"/>
      <c r="P30" s="45"/>
      <c r="Q30" s="45"/>
    </row>
    <row r="31" spans="1:20" ht="15" customHeight="1">
      <c r="A31" s="1" t="s">
        <v>17</v>
      </c>
      <c r="G31"/>
      <c r="I31" s="45"/>
      <c r="J31" s="45"/>
      <c r="K31" s="45"/>
      <c r="L31" s="45"/>
      <c r="M31" s="45"/>
      <c r="N31" s="45"/>
      <c r="O31" s="45"/>
      <c r="P31" s="45"/>
      <c r="Q31" s="45"/>
    </row>
    <row r="32" spans="1:20" ht="15" customHeight="1">
      <c r="A32" s="2" t="s">
        <v>87</v>
      </c>
      <c r="B32" s="7"/>
      <c r="C32" s="7"/>
      <c r="D32" s="7"/>
      <c r="E32" s="7"/>
      <c r="F32" s="7"/>
      <c r="I32" s="45"/>
      <c r="J32" s="45"/>
      <c r="K32" s="45"/>
      <c r="L32" s="45"/>
      <c r="M32" s="45"/>
      <c r="N32" s="45"/>
      <c r="O32" s="45"/>
      <c r="P32" s="45"/>
      <c r="Q32" s="45"/>
    </row>
    <row r="33" spans="1:17" ht="15" customHeight="1">
      <c r="B33" s="7"/>
      <c r="C33" s="7"/>
      <c r="D33" s="7"/>
      <c r="E33" s="7"/>
      <c r="F33" s="7"/>
      <c r="I33" s="45"/>
      <c r="J33" s="45"/>
      <c r="K33" s="45"/>
      <c r="L33" s="45"/>
      <c r="M33" s="45"/>
      <c r="N33" s="45"/>
      <c r="O33" s="45"/>
      <c r="P33" s="45"/>
      <c r="Q33" s="45"/>
    </row>
    <row r="34" spans="1:17" ht="15" customHeight="1">
      <c r="A34" s="4" t="s">
        <v>95</v>
      </c>
      <c r="B34" s="4">
        <v>2005</v>
      </c>
      <c r="C34" s="4">
        <v>2006</v>
      </c>
      <c r="D34" s="4">
        <v>2007</v>
      </c>
      <c r="E34" s="4">
        <v>2008</v>
      </c>
      <c r="F34" s="4">
        <v>2009</v>
      </c>
      <c r="I34" s="45"/>
      <c r="J34" s="45"/>
      <c r="K34" s="45"/>
      <c r="L34" s="45"/>
      <c r="M34" s="45"/>
      <c r="N34" s="45"/>
      <c r="O34" s="45"/>
      <c r="P34" s="45"/>
      <c r="Q34" s="45"/>
    </row>
    <row r="35" spans="1:17" ht="15" customHeight="1">
      <c r="A35" s="22" t="s">
        <v>86</v>
      </c>
      <c r="B35" s="36">
        <f t="shared" ref="B35:F39" si="1">B6/B$12</f>
        <v>0.63880597014925378</v>
      </c>
      <c r="C35" s="36">
        <f t="shared" si="1"/>
        <v>0.6440637258826355</v>
      </c>
      <c r="D35" s="36">
        <f t="shared" si="1"/>
        <v>0.66089938430363959</v>
      </c>
      <c r="E35" s="36">
        <f t="shared" si="1"/>
        <v>0.63817684331797231</v>
      </c>
      <c r="F35" s="36">
        <f t="shared" si="1"/>
        <v>0.62373718476390028</v>
      </c>
      <c r="I35" s="45"/>
      <c r="J35" s="45"/>
      <c r="K35" s="45"/>
      <c r="L35" s="45"/>
      <c r="M35" s="45"/>
      <c r="N35" s="45"/>
      <c r="O35" s="45"/>
      <c r="P35" s="45"/>
      <c r="Q35" s="45"/>
    </row>
    <row r="36" spans="1:17" ht="15" customHeight="1">
      <c r="A36" s="22" t="s">
        <v>34</v>
      </c>
      <c r="B36" s="36">
        <f t="shared" si="1"/>
        <v>0.23309168443496803</v>
      </c>
      <c r="C36" s="36">
        <f t="shared" si="1"/>
        <v>0.21951805299815869</v>
      </c>
      <c r="D36" s="36">
        <f t="shared" si="1"/>
        <v>0.19928298651702908</v>
      </c>
      <c r="E36" s="36">
        <f t="shared" si="1"/>
        <v>0.19441244239631336</v>
      </c>
      <c r="F36" s="36">
        <f t="shared" si="1"/>
        <v>0.19052607947317218</v>
      </c>
      <c r="I36" s="45"/>
      <c r="J36" s="45"/>
      <c r="K36" s="45"/>
      <c r="L36" s="45"/>
      <c r="M36" s="45"/>
      <c r="N36" s="45"/>
      <c r="O36" s="45"/>
      <c r="P36" s="45"/>
      <c r="Q36" s="45"/>
    </row>
    <row r="37" spans="1:17" ht="15" customHeight="1">
      <c r="A37" s="22" t="s">
        <v>37</v>
      </c>
      <c r="B37" s="36">
        <f t="shared" si="1"/>
        <v>4.8699360341151389E-2</v>
      </c>
      <c r="C37" s="36">
        <f t="shared" si="1"/>
        <v>5.3078216315747336E-2</v>
      </c>
      <c r="D37" s="36">
        <f t="shared" si="1"/>
        <v>5.3853947470968749E-2</v>
      </c>
      <c r="E37" s="36">
        <f t="shared" si="1"/>
        <v>5.6163594470046083E-2</v>
      </c>
      <c r="F37" s="36">
        <f t="shared" si="1"/>
        <v>6.1737633764873158E-2</v>
      </c>
      <c r="I37" s="45"/>
      <c r="J37" s="45"/>
      <c r="K37" s="45"/>
      <c r="L37" s="45"/>
      <c r="M37" s="45"/>
      <c r="N37" s="45"/>
      <c r="O37" s="45"/>
      <c r="P37" s="45"/>
      <c r="Q37" s="45"/>
    </row>
    <row r="38" spans="1:17" ht="15" customHeight="1">
      <c r="A38" s="22" t="s">
        <v>38</v>
      </c>
      <c r="B38" s="36">
        <f t="shared" si="1"/>
        <v>7.9402985074626869E-2</v>
      </c>
      <c r="C38" s="36">
        <f t="shared" si="1"/>
        <v>8.3340004803458489E-2</v>
      </c>
      <c r="D38" s="36">
        <f t="shared" si="1"/>
        <v>8.5963681708362563E-2</v>
      </c>
      <c r="E38" s="36">
        <f t="shared" si="1"/>
        <v>0.11124711981566821</v>
      </c>
      <c r="F38" s="36">
        <f t="shared" si="1"/>
        <v>0.12399910199805433</v>
      </c>
      <c r="I38" s="45"/>
      <c r="J38" s="45"/>
      <c r="K38" s="45"/>
      <c r="L38" s="45"/>
      <c r="M38" s="45"/>
      <c r="N38" s="45"/>
      <c r="O38" s="45"/>
      <c r="P38" s="45"/>
      <c r="Q38" s="45"/>
    </row>
    <row r="39" spans="1:17" ht="15" customHeight="1">
      <c r="A39" s="22" t="s">
        <v>51</v>
      </c>
      <c r="B39" s="36">
        <f t="shared" si="1"/>
        <v>0.12810234541577825</v>
      </c>
      <c r="C39" s="36">
        <f t="shared" si="1"/>
        <v>0.13641822111920582</v>
      </c>
      <c r="D39" s="36">
        <f t="shared" si="1"/>
        <v>0.1398176291793313</v>
      </c>
      <c r="E39" s="36">
        <f t="shared" si="1"/>
        <v>0.16741071428571427</v>
      </c>
      <c r="F39" s="36">
        <f t="shared" si="1"/>
        <v>0.18573673576292749</v>
      </c>
    </row>
    <row r="40" spans="1:17" ht="15" customHeight="1">
      <c r="A40" s="33" t="s">
        <v>17</v>
      </c>
      <c r="B40" s="40">
        <f>SUM(B35:B38)</f>
        <v>1.0000000000000002</v>
      </c>
      <c r="C40" s="40">
        <f>SUM(C35:C38)</f>
        <v>1</v>
      </c>
      <c r="D40" s="40">
        <f>SUM(D35:D38)</f>
        <v>0.99999999999999989</v>
      </c>
      <c r="E40" s="40">
        <f>SUM(E35:E38)</f>
        <v>1</v>
      </c>
      <c r="F40" s="40">
        <f>SUM(F35:F38)</f>
        <v>0.99999999999999989</v>
      </c>
    </row>
    <row r="41" spans="1:17" ht="15" customHeight="1">
      <c r="A41" s="41"/>
      <c r="B41" s="42"/>
      <c r="C41" s="42"/>
      <c r="D41" s="42"/>
      <c r="E41" s="42"/>
      <c r="F41" s="42"/>
    </row>
    <row r="43" spans="1:17" ht="15" customHeight="1">
      <c r="A43" s="1" t="s">
        <v>64</v>
      </c>
    </row>
    <row r="44" spans="1:17" ht="15" customHeight="1">
      <c r="A44" s="3" t="s">
        <v>88</v>
      </c>
    </row>
    <row r="46" spans="1:17" ht="15" customHeight="1">
      <c r="A46" s="4" t="s">
        <v>95</v>
      </c>
      <c r="B46" s="4">
        <v>2005</v>
      </c>
      <c r="C46" s="4">
        <v>2006</v>
      </c>
      <c r="D46" s="4">
        <v>2007</v>
      </c>
      <c r="E46" s="8" t="s">
        <v>94</v>
      </c>
      <c r="F46" s="8" t="s">
        <v>84</v>
      </c>
    </row>
    <row r="47" spans="1:17" ht="15" customHeight="1">
      <c r="A47" s="2" t="s">
        <v>31</v>
      </c>
      <c r="B47" s="36">
        <f t="shared" ref="B47:D50" si="2">B22/B$26</f>
        <v>0.51088777219430481</v>
      </c>
      <c r="C47" s="36">
        <f t="shared" si="2"/>
        <v>0.53311661926046328</v>
      </c>
      <c r="D47" s="36">
        <f t="shared" si="2"/>
        <v>0.53387739609033968</v>
      </c>
      <c r="E47" s="36">
        <f>(E22+E$25/2)/E$26</f>
        <v>0.52407435623952459</v>
      </c>
      <c r="F47" s="36">
        <f>(F22+F$25/2)/F$26</f>
        <v>0.49077776344640783</v>
      </c>
    </row>
    <row r="48" spans="1:17" ht="15" customHeight="1">
      <c r="A48" s="2" t="s">
        <v>35</v>
      </c>
      <c r="B48" s="36">
        <f t="shared" si="2"/>
        <v>0.30653266331658291</v>
      </c>
      <c r="C48" s="36">
        <f t="shared" si="2"/>
        <v>0.28870377895164567</v>
      </c>
      <c r="D48" s="36">
        <f t="shared" si="2"/>
        <v>0.28240652875308409</v>
      </c>
      <c r="E48" s="36">
        <f>(E23+E$25/2)/E$26</f>
        <v>0.29506323327746459</v>
      </c>
      <c r="F48" s="36">
        <f>(F23+F$25/2)/F$26</f>
        <v>0.31652263639881334</v>
      </c>
    </row>
    <row r="49" spans="1:7" ht="15" customHeight="1">
      <c r="A49" s="2" t="s">
        <v>32</v>
      </c>
      <c r="B49" s="36">
        <f t="shared" si="2"/>
        <v>0.18257956448911222</v>
      </c>
      <c r="C49" s="36">
        <f t="shared" si="2"/>
        <v>0.17817960178789111</v>
      </c>
      <c r="D49" s="36">
        <f t="shared" si="2"/>
        <v>0.1837160751565762</v>
      </c>
      <c r="E49" s="36">
        <f>E24/E$26</f>
        <v>0.18086241048301083</v>
      </c>
      <c r="F49" s="36">
        <f>F24/F$26</f>
        <v>0.1926996001547788</v>
      </c>
    </row>
    <row r="50" spans="1:7" ht="15" customHeight="1">
      <c r="A50" s="2" t="s">
        <v>33</v>
      </c>
      <c r="B50" s="36">
        <f t="shared" si="2"/>
        <v>0</v>
      </c>
      <c r="C50" s="36">
        <f t="shared" si="2"/>
        <v>0</v>
      </c>
      <c r="D50" s="36">
        <f t="shared" si="2"/>
        <v>0</v>
      </c>
      <c r="E50" s="48">
        <v>0</v>
      </c>
      <c r="F50" s="48">
        <v>0</v>
      </c>
    </row>
    <row r="51" spans="1:7" ht="15" customHeight="1">
      <c r="A51" s="33" t="s">
        <v>64</v>
      </c>
      <c r="B51" s="40">
        <f>SUM(B47:B50)</f>
        <v>1</v>
      </c>
      <c r="C51" s="40">
        <f t="shared" ref="C51" si="3">SUM(C47:C50)</f>
        <v>1</v>
      </c>
      <c r="D51" s="40">
        <f t="shared" ref="D51" si="4">SUM(D47:D50)</f>
        <v>0.99999999999999989</v>
      </c>
      <c r="E51" s="40">
        <f t="shared" ref="E51:F51" si="5">SUM(E47:E50)</f>
        <v>1</v>
      </c>
      <c r="F51" s="40">
        <f t="shared" si="5"/>
        <v>1</v>
      </c>
    </row>
    <row r="52" spans="1:7" ht="15" customHeight="1">
      <c r="A52" s="41"/>
      <c r="B52" s="42"/>
      <c r="C52" s="42"/>
      <c r="D52" s="42"/>
      <c r="E52" s="42"/>
      <c r="F52" s="42"/>
    </row>
    <row r="53" spans="1:7" ht="15" customHeight="1">
      <c r="A53" s="43" t="s">
        <v>118</v>
      </c>
      <c r="G53" s="4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6"/>
  <sheetViews>
    <sheetView zoomScale="85" zoomScaleNormal="85" workbookViewId="0">
      <selection activeCell="A2" sqref="A2"/>
    </sheetView>
  </sheetViews>
  <sheetFormatPr defaultRowHeight="15"/>
  <cols>
    <col min="1" max="1" width="26.7109375" style="16" customWidth="1"/>
    <col min="2" max="7" width="11.85546875" style="16" customWidth="1"/>
    <col min="8" max="16384" width="9.140625" style="16"/>
  </cols>
  <sheetData>
    <row r="2" spans="1:6">
      <c r="A2" s="55" t="str">
        <f>company_name</f>
        <v>Competitive Benchmarking: Henkel AG and Reckitt Benckiser plc</v>
      </c>
      <c r="B2" s="53"/>
      <c r="C2" s="53"/>
      <c r="D2" s="53"/>
      <c r="E2" s="53"/>
      <c r="F2" s="53"/>
    </row>
    <row r="3" spans="1:6" ht="18" customHeight="1">
      <c r="A3" s="100" t="s">
        <v>106</v>
      </c>
      <c r="B3" s="101"/>
      <c r="C3" s="101"/>
      <c r="D3" s="101"/>
      <c r="E3" s="53"/>
      <c r="F3" s="53"/>
    </row>
    <row r="4" spans="1:6">
      <c r="A4" s="53"/>
      <c r="B4" s="53"/>
      <c r="C4" s="53"/>
      <c r="D4" s="56"/>
      <c r="E4" s="56"/>
      <c r="F4" s="56"/>
    </row>
    <row r="5" spans="1:6">
      <c r="A5" s="53"/>
      <c r="B5" s="104" t="s">
        <v>17</v>
      </c>
      <c r="C5" s="102" t="s">
        <v>64</v>
      </c>
      <c r="D5" s="56"/>
      <c r="E5" s="56"/>
      <c r="F5" s="56"/>
    </row>
    <row r="6" spans="1:6">
      <c r="A6" s="54" t="s">
        <v>105</v>
      </c>
      <c r="B6" s="105"/>
      <c r="C6" s="103"/>
      <c r="D6" s="53"/>
      <c r="E6" s="53"/>
      <c r="F6" s="53"/>
    </row>
    <row r="7" spans="1:6">
      <c r="A7" s="57" t="s">
        <v>18</v>
      </c>
      <c r="B7" s="58">
        <v>0.54090000000000005</v>
      </c>
      <c r="C7" s="58">
        <v>0.39839999999999998</v>
      </c>
      <c r="D7" s="53"/>
      <c r="E7" s="53"/>
      <c r="F7" s="53"/>
    </row>
    <row r="8" spans="1:6">
      <c r="A8" s="57" t="s">
        <v>59</v>
      </c>
      <c r="B8" s="58">
        <f>0.0524+0.2854</f>
        <v>0.33779999999999999</v>
      </c>
      <c r="C8" s="58">
        <f>0.0704+0.2733</f>
        <v>0.34370000000000001</v>
      </c>
      <c r="D8" s="53"/>
      <c r="E8" s="53"/>
      <c r="F8" s="53"/>
    </row>
    <row r="9" spans="1:6">
      <c r="A9" s="59" t="s">
        <v>104</v>
      </c>
      <c r="B9" s="58">
        <v>2.8199999999999999E-2</v>
      </c>
      <c r="C9" s="58">
        <v>1.6299999999999999E-2</v>
      </c>
      <c r="D9" s="53"/>
      <c r="E9" s="53"/>
      <c r="F9" s="53"/>
    </row>
    <row r="10" spans="1:6">
      <c r="A10" s="57" t="s">
        <v>50</v>
      </c>
      <c r="B10" s="58">
        <f>10.33%-1.02%</f>
        <v>9.3100000000000002E-2</v>
      </c>
      <c r="C10" s="58">
        <f>24.66%-0.5%</f>
        <v>0.24160000000000001</v>
      </c>
      <c r="D10" s="53"/>
      <c r="E10" s="53"/>
      <c r="F10" s="53"/>
    </row>
    <row r="11" spans="1:6">
      <c r="A11" s="53"/>
      <c r="B11" s="53"/>
      <c r="C11" s="53"/>
      <c r="D11" s="53"/>
      <c r="E11" s="53"/>
      <c r="F11" s="53"/>
    </row>
    <row r="12" spans="1:6">
      <c r="A12" s="53"/>
      <c r="B12" s="53"/>
      <c r="C12" s="53"/>
      <c r="D12" s="53"/>
      <c r="E12" s="53"/>
      <c r="F12" s="53"/>
    </row>
    <row r="13" spans="1:6">
      <c r="A13" s="55" t="s">
        <v>21</v>
      </c>
      <c r="B13" s="53"/>
      <c r="C13" s="53"/>
      <c r="D13" s="53"/>
      <c r="E13" s="53"/>
      <c r="F13" s="53"/>
    </row>
    <row r="14" spans="1:6">
      <c r="A14" s="69" t="s">
        <v>90</v>
      </c>
      <c r="B14" s="69"/>
      <c r="C14" s="69"/>
      <c r="D14" s="69"/>
      <c r="E14" s="53"/>
      <c r="F14" s="53"/>
    </row>
    <row r="15" spans="1:6" ht="16.5" customHeight="1">
      <c r="A15" s="53"/>
      <c r="B15" s="53"/>
      <c r="C15" s="53"/>
      <c r="D15" s="53"/>
      <c r="E15" s="53"/>
      <c r="F15" s="53"/>
    </row>
    <row r="16" spans="1:6">
      <c r="A16" s="49"/>
      <c r="B16" s="49">
        <v>2005</v>
      </c>
      <c r="C16" s="49">
        <v>2006</v>
      </c>
      <c r="D16" s="49">
        <v>2007</v>
      </c>
      <c r="E16" s="49">
        <v>2008</v>
      </c>
      <c r="F16" s="49">
        <v>2009</v>
      </c>
    </row>
    <row r="17" spans="1:6">
      <c r="A17" s="19" t="s">
        <v>17</v>
      </c>
      <c r="B17" s="58">
        <v>0.10205445131117422</v>
      </c>
      <c r="C17" s="58">
        <v>9.8979591836734687E-2</v>
      </c>
      <c r="D17" s="58">
        <v>0.10731222273214013</v>
      </c>
      <c r="E17" s="58">
        <v>0.10869719057391551</v>
      </c>
      <c r="F17" s="58">
        <v>0.10329330288071907</v>
      </c>
    </row>
    <row r="18" spans="1:6">
      <c r="A18" s="19" t="s">
        <v>49</v>
      </c>
      <c r="B18" s="74">
        <v>0.2031586503948313</v>
      </c>
      <c r="C18" s="74">
        <v>0.21698496546119464</v>
      </c>
      <c r="D18" s="74">
        <v>0.22755741127348644</v>
      </c>
      <c r="E18" s="74">
        <v>0.23510589669358525</v>
      </c>
      <c r="F18" s="74">
        <v>0.24661421385270219</v>
      </c>
    </row>
    <row r="19" spans="1:6">
      <c r="A19" s="51"/>
      <c r="B19" s="60"/>
      <c r="C19" s="60"/>
      <c r="D19" s="53"/>
      <c r="E19" s="53"/>
      <c r="F19" s="53"/>
    </row>
    <row r="20" spans="1:6">
      <c r="A20" s="61" t="s">
        <v>96</v>
      </c>
      <c r="B20" s="53"/>
      <c r="C20" s="53"/>
      <c r="D20" s="53"/>
      <c r="E20" s="53"/>
      <c r="F20" s="53"/>
    </row>
    <row r="21" spans="1:6">
      <c r="A21" s="53"/>
      <c r="B21" s="53"/>
      <c r="C21" s="53"/>
      <c r="D21" s="53"/>
      <c r="E21" s="53"/>
      <c r="F21" s="53"/>
    </row>
    <row r="22" spans="1:6">
      <c r="A22" s="53"/>
      <c r="B22" s="53"/>
      <c r="C22" s="53"/>
      <c r="D22" s="53"/>
      <c r="E22" s="53"/>
      <c r="F22" s="53"/>
    </row>
    <row r="23" spans="1:6">
      <c r="A23" s="55" t="s">
        <v>21</v>
      </c>
      <c r="B23" s="53"/>
      <c r="C23" s="53"/>
      <c r="D23" s="53"/>
      <c r="E23" s="53"/>
      <c r="F23" s="53"/>
    </row>
    <row r="24" spans="1:6" ht="15" customHeight="1">
      <c r="A24" s="53" t="s">
        <v>89</v>
      </c>
      <c r="B24" s="53"/>
      <c r="C24" s="53"/>
      <c r="D24" s="53"/>
      <c r="E24" s="53"/>
      <c r="F24" s="53"/>
    </row>
    <row r="25" spans="1:6">
      <c r="A25" s="53"/>
      <c r="B25" s="53"/>
      <c r="C25" s="53"/>
      <c r="D25" s="53"/>
      <c r="E25" s="53"/>
      <c r="F25" s="53"/>
    </row>
    <row r="26" spans="1:6">
      <c r="A26" s="54" t="s">
        <v>105</v>
      </c>
      <c r="B26" s="49" t="s">
        <v>97</v>
      </c>
      <c r="C26" s="53"/>
      <c r="D26" s="54" t="s">
        <v>105</v>
      </c>
      <c r="E26" s="62"/>
      <c r="F26" s="52" t="s">
        <v>103</v>
      </c>
    </row>
    <row r="27" spans="1:6">
      <c r="A27" s="63" t="s">
        <v>98</v>
      </c>
      <c r="B27" s="64">
        <v>0.45914683562955866</v>
      </c>
      <c r="C27" s="53"/>
      <c r="D27" s="65" t="s">
        <v>98</v>
      </c>
      <c r="E27" s="53"/>
      <c r="F27" s="73">
        <v>0.6015735844189346</v>
      </c>
    </row>
    <row r="28" spans="1:6" ht="17.25">
      <c r="A28" s="63" t="s">
        <v>99</v>
      </c>
      <c r="B28" s="64">
        <v>0.28541958299565301</v>
      </c>
      <c r="C28" s="53"/>
      <c r="D28" s="65" t="s">
        <v>101</v>
      </c>
      <c r="E28" s="53"/>
      <c r="F28" s="73">
        <v>0.27331355604282198</v>
      </c>
    </row>
    <row r="29" spans="1:6">
      <c r="A29" s="66" t="s">
        <v>100</v>
      </c>
      <c r="B29" s="64">
        <v>0.10329330288071907</v>
      </c>
      <c r="C29" s="53"/>
      <c r="D29" s="67" t="s">
        <v>102</v>
      </c>
      <c r="E29" s="53"/>
      <c r="F29" s="70">
        <v>7.0424351863794657E-2</v>
      </c>
    </row>
    <row r="30" spans="1:6">
      <c r="A30" s="53"/>
      <c r="B30" s="53"/>
      <c r="C30" s="53"/>
      <c r="D30" s="68" t="s">
        <v>100</v>
      </c>
      <c r="E30" s="53"/>
      <c r="F30" s="73">
        <v>0.24661421385270219</v>
      </c>
    </row>
    <row r="32" spans="1:6">
      <c r="A32" s="61" t="s">
        <v>96</v>
      </c>
    </row>
    <row r="34" spans="2:6">
      <c r="B34" s="12"/>
      <c r="C34" s="12"/>
      <c r="D34" s="12"/>
      <c r="E34" s="12"/>
      <c r="F34" s="12"/>
    </row>
    <row r="35" spans="2:6">
      <c r="B35" s="11"/>
      <c r="C35" s="11"/>
      <c r="D35" s="11"/>
      <c r="E35" s="11"/>
      <c r="F35" s="13"/>
    </row>
    <row r="36" spans="2:6">
      <c r="B36" s="17"/>
      <c r="C36" s="17"/>
      <c r="D36" s="17"/>
      <c r="E36" s="17"/>
      <c r="F36" s="17"/>
    </row>
  </sheetData>
  <mergeCells count="3">
    <mergeCell ref="A3:D3"/>
    <mergeCell ref="C5:C6"/>
    <mergeCell ref="B5:B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I50"/>
  <sheetViews>
    <sheetView zoomScale="85" zoomScaleNormal="85" workbookViewId="0">
      <selection activeCell="A2" sqref="A2"/>
    </sheetView>
  </sheetViews>
  <sheetFormatPr defaultColWidth="8.85546875" defaultRowHeight="15"/>
  <cols>
    <col min="1" max="1" width="33.140625" style="16" customWidth="1"/>
    <col min="2" max="16384" width="8.85546875" style="16"/>
  </cols>
  <sheetData>
    <row r="2" spans="1:9">
      <c r="A2" s="55" t="str">
        <f>company_name</f>
        <v>Competitive Benchmarking: Henkel AG and Reckitt Benckiser plc</v>
      </c>
    </row>
    <row r="3" spans="1:9">
      <c r="A3" s="16" t="s">
        <v>113</v>
      </c>
    </row>
    <row r="5" spans="1:9">
      <c r="I5" s="17"/>
    </row>
    <row r="6" spans="1:9">
      <c r="A6" s="18" t="s">
        <v>60</v>
      </c>
      <c r="B6" s="18">
        <v>2005</v>
      </c>
      <c r="C6" s="18">
        <v>2006</v>
      </c>
      <c r="D6" s="18">
        <v>2007</v>
      </c>
      <c r="E6" s="18">
        <v>2008</v>
      </c>
      <c r="F6" s="18">
        <v>2009</v>
      </c>
      <c r="I6" s="17"/>
    </row>
    <row r="7" spans="1:9">
      <c r="A7" s="19" t="s">
        <v>46</v>
      </c>
      <c r="B7" s="17">
        <f>(B25+B34)/B16</f>
        <v>0.11373542783267636</v>
      </c>
      <c r="C7" s="17">
        <f t="shared" ref="C7:F7" si="0">(C25+C34)/C16</f>
        <v>0.11556296508931922</v>
      </c>
      <c r="D7" s="17">
        <f t="shared" si="0"/>
        <v>0.11768162965527157</v>
      </c>
      <c r="E7" s="17">
        <f t="shared" si="0"/>
        <v>0.11622076123514283</v>
      </c>
      <c r="F7" s="17">
        <f t="shared" si="0"/>
        <v>0.13410725548320374</v>
      </c>
      <c r="I7" s="17"/>
    </row>
    <row r="8" spans="1:9">
      <c r="A8" s="19" t="s">
        <v>47</v>
      </c>
      <c r="B8" s="17">
        <f t="shared" ref="B8:F9" si="1">(B26+B35)/B17</f>
        <v>0.1285137795382659</v>
      </c>
      <c r="C8" s="17">
        <f t="shared" si="1"/>
        <v>0.13369730827831386</v>
      </c>
      <c r="D8" s="17">
        <f t="shared" si="1"/>
        <v>0.13336375337272602</v>
      </c>
      <c r="E8" s="17">
        <f t="shared" si="1"/>
        <v>0.13727316744558124</v>
      </c>
      <c r="F8" s="17">
        <f t="shared" si="1"/>
        <v>0.14305497223726782</v>
      </c>
      <c r="I8" s="17"/>
    </row>
    <row r="9" spans="1:9">
      <c r="A9" s="19" t="s">
        <v>48</v>
      </c>
      <c r="B9" s="17">
        <f t="shared" si="1"/>
        <v>0.10586798015453634</v>
      </c>
      <c r="C9" s="17">
        <f t="shared" si="1"/>
        <v>0.10550239234449761</v>
      </c>
      <c r="D9" s="17">
        <f t="shared" si="1"/>
        <v>0.10917519263985148</v>
      </c>
      <c r="E9" s="17">
        <f t="shared" si="1"/>
        <v>9.9867330016583739E-2</v>
      </c>
      <c r="F9" s="17">
        <f t="shared" si="1"/>
        <v>4.8469742235809077E-2</v>
      </c>
      <c r="I9" s="17"/>
    </row>
    <row r="10" spans="1:9">
      <c r="A10" s="19" t="s">
        <v>45</v>
      </c>
      <c r="B10" s="17">
        <f>B48/B47</f>
        <v>0.2031586503948313</v>
      </c>
      <c r="C10" s="17">
        <f>C48/C47</f>
        <v>0.21698496546119464</v>
      </c>
      <c r="D10" s="17">
        <f>D48/D47</f>
        <v>0.22755741127348644</v>
      </c>
      <c r="E10" s="17">
        <f>E48/E47</f>
        <v>0.23510589669358525</v>
      </c>
      <c r="F10" s="17">
        <f>F48/F47</f>
        <v>0.24661421385270219</v>
      </c>
    </row>
    <row r="11" spans="1:9">
      <c r="A11" s="19"/>
    </row>
    <row r="12" spans="1:9">
      <c r="A12" s="19"/>
    </row>
    <row r="13" spans="1:9" ht="17.25">
      <c r="A13" s="76" t="s">
        <v>114</v>
      </c>
      <c r="B13" s="72"/>
      <c r="C13" s="72"/>
      <c r="D13" s="72"/>
      <c r="E13" s="72"/>
      <c r="F13" s="72"/>
    </row>
    <row r="14" spans="1:9">
      <c r="A14" s="72"/>
      <c r="B14" s="72"/>
      <c r="C14" s="72"/>
      <c r="D14" s="72"/>
      <c r="E14" s="72"/>
      <c r="F14" s="72"/>
    </row>
    <row r="15" spans="1:9">
      <c r="A15" s="82" t="s">
        <v>108</v>
      </c>
      <c r="B15" s="83">
        <v>2005</v>
      </c>
      <c r="C15" s="83">
        <v>2006</v>
      </c>
      <c r="D15" s="83">
        <v>2007</v>
      </c>
      <c r="E15" s="83">
        <v>2008</v>
      </c>
      <c r="F15" s="83">
        <v>2009</v>
      </c>
    </row>
    <row r="16" spans="1:9">
      <c r="A16" s="75" t="s">
        <v>40</v>
      </c>
      <c r="B16" s="77">
        <v>4088</v>
      </c>
      <c r="C16" s="77">
        <v>4117</v>
      </c>
      <c r="D16" s="77">
        <v>4148</v>
      </c>
      <c r="E16" s="77">
        <v>4172</v>
      </c>
      <c r="F16" s="77">
        <v>4129</v>
      </c>
    </row>
    <row r="17" spans="1:6">
      <c r="A17" s="75" t="s">
        <v>41</v>
      </c>
      <c r="B17" s="77">
        <v>2629</v>
      </c>
      <c r="C17" s="77">
        <v>2864</v>
      </c>
      <c r="D17" s="77">
        <v>2972</v>
      </c>
      <c r="E17" s="77">
        <v>3016</v>
      </c>
      <c r="F17" s="77">
        <v>3010</v>
      </c>
    </row>
    <row r="18" spans="1:6">
      <c r="A18" s="75" t="s">
        <v>109</v>
      </c>
      <c r="B18" s="77">
        <v>5008</v>
      </c>
      <c r="C18" s="77">
        <v>5510</v>
      </c>
      <c r="D18" s="77">
        <v>5711</v>
      </c>
      <c r="E18" s="77">
        <v>6700</v>
      </c>
      <c r="F18" s="77">
        <v>6224</v>
      </c>
    </row>
    <row r="19" spans="1:6">
      <c r="A19" s="75" t="s">
        <v>36</v>
      </c>
      <c r="B19" s="77">
        <v>249</v>
      </c>
      <c r="C19" s="77">
        <v>249</v>
      </c>
      <c r="D19" s="77">
        <v>0</v>
      </c>
      <c r="E19" s="77">
        <v>243</v>
      </c>
      <c r="F19" s="77">
        <v>210</v>
      </c>
    </row>
    <row r="20" spans="1:6" ht="15.75" thickBot="1">
      <c r="A20" s="78" t="s">
        <v>3</v>
      </c>
      <c r="B20" s="79">
        <v>11974</v>
      </c>
      <c r="C20" s="79">
        <v>12740</v>
      </c>
      <c r="D20" s="79">
        <v>12831</v>
      </c>
      <c r="E20" s="79">
        <v>14131</v>
      </c>
      <c r="F20" s="79">
        <v>13573</v>
      </c>
    </row>
    <row r="21" spans="1:6" ht="15.75" thickTop="1">
      <c r="A21" s="72"/>
      <c r="B21" s="72"/>
      <c r="C21" s="72"/>
      <c r="D21" s="72"/>
      <c r="E21" s="72"/>
      <c r="F21" s="72"/>
    </row>
    <row r="22" spans="1:6" ht="17.25">
      <c r="A22" s="76" t="s">
        <v>111</v>
      </c>
      <c r="B22" s="72"/>
      <c r="C22" s="72"/>
      <c r="D22" s="72"/>
      <c r="E22" s="72"/>
      <c r="F22" s="72"/>
    </row>
    <row r="24" spans="1:6">
      <c r="A24" s="80" t="s">
        <v>108</v>
      </c>
      <c r="B24" s="81">
        <v>2005</v>
      </c>
      <c r="C24" s="81">
        <v>2006</v>
      </c>
      <c r="D24" s="81">
        <v>2007</v>
      </c>
      <c r="E24" s="81">
        <v>2008</v>
      </c>
      <c r="F24" s="81">
        <v>2009</v>
      </c>
    </row>
    <row r="25" spans="1:6">
      <c r="A25" s="75" t="s">
        <v>40</v>
      </c>
      <c r="B25" s="77">
        <v>433</v>
      </c>
      <c r="C25" s="77">
        <v>449</v>
      </c>
      <c r="D25" s="77">
        <v>459</v>
      </c>
      <c r="E25" s="77">
        <v>439</v>
      </c>
      <c r="F25" s="77">
        <v>501</v>
      </c>
    </row>
    <row r="26" spans="1:6">
      <c r="A26" s="75" t="s">
        <v>41</v>
      </c>
      <c r="B26" s="77">
        <v>321</v>
      </c>
      <c r="C26" s="77">
        <v>359</v>
      </c>
      <c r="D26" s="77">
        <v>372</v>
      </c>
      <c r="E26" s="77">
        <v>376</v>
      </c>
      <c r="F26" s="77">
        <v>387</v>
      </c>
    </row>
    <row r="27" spans="1:6">
      <c r="A27" s="75" t="s">
        <v>109</v>
      </c>
      <c r="B27" s="77">
        <v>530</v>
      </c>
      <c r="C27" s="77">
        <v>579</v>
      </c>
      <c r="D27" s="77">
        <v>621</v>
      </c>
      <c r="E27" s="77">
        <v>658</v>
      </c>
      <c r="F27" s="77">
        <v>290</v>
      </c>
    </row>
    <row r="28" spans="1:6">
      <c r="A28" s="75" t="s">
        <v>36</v>
      </c>
      <c r="B28" s="77">
        <v>-122</v>
      </c>
      <c r="C28" s="77">
        <v>-89</v>
      </c>
      <c r="D28" s="77">
        <v>0</v>
      </c>
      <c r="E28" s="77">
        <v>-694</v>
      </c>
      <c r="F28" s="77">
        <v>-98</v>
      </c>
    </row>
    <row r="29" spans="1:6" ht="15.75" thickBot="1">
      <c r="A29" s="78" t="s">
        <v>3</v>
      </c>
      <c r="B29" s="79">
        <v>1162</v>
      </c>
      <c r="C29" s="79">
        <v>1298</v>
      </c>
      <c r="D29" s="79">
        <v>1452</v>
      </c>
      <c r="E29" s="79">
        <v>779</v>
      </c>
      <c r="F29" s="79">
        <v>1080</v>
      </c>
    </row>
    <row r="30" spans="1:6" ht="15.75" thickTop="1"/>
    <row r="31" spans="1:6">
      <c r="A31" s="76" t="s">
        <v>110</v>
      </c>
      <c r="B31" s="72"/>
      <c r="C31" s="72"/>
      <c r="D31" s="72"/>
      <c r="E31" s="72"/>
      <c r="F31" s="72"/>
    </row>
    <row r="33" spans="1:6">
      <c r="A33" s="80" t="s">
        <v>108</v>
      </c>
      <c r="B33" s="81">
        <v>2005</v>
      </c>
      <c r="C33" s="81">
        <v>2006</v>
      </c>
      <c r="D33" s="81">
        <v>2007</v>
      </c>
      <c r="E33" s="81">
        <v>2008</v>
      </c>
      <c r="F33" s="81">
        <v>2009</v>
      </c>
    </row>
    <row r="34" spans="1:6">
      <c r="A34" s="75" t="s">
        <v>40</v>
      </c>
      <c r="B34" s="77">
        <v>31.950428979980934</v>
      </c>
      <c r="C34" s="77">
        <v>26.772727272727273</v>
      </c>
      <c r="D34" s="77">
        <v>29.143399810066477</v>
      </c>
      <c r="E34" s="77">
        <v>45.873015873015873</v>
      </c>
      <c r="F34" s="77">
        <v>52.728857890148213</v>
      </c>
    </row>
    <row r="35" spans="1:6">
      <c r="A35" s="75" t="s">
        <v>41</v>
      </c>
      <c r="B35" s="77">
        <v>16.86272640610105</v>
      </c>
      <c r="C35" s="77">
        <v>23.909090909090907</v>
      </c>
      <c r="D35" s="77">
        <v>24.35707502374169</v>
      </c>
      <c r="E35" s="77">
        <v>38.015873015873012</v>
      </c>
      <c r="F35" s="77">
        <v>43.59546643417611</v>
      </c>
    </row>
    <row r="36" spans="1:6">
      <c r="A36" s="75" t="s">
        <v>109</v>
      </c>
      <c r="B36" s="77">
        <v>0.18684461391801716</v>
      </c>
      <c r="C36" s="77">
        <v>2.3181818181818183</v>
      </c>
      <c r="D36" s="77">
        <v>2.499525166191833</v>
      </c>
      <c r="E36" s="77">
        <v>11.111111111111111</v>
      </c>
      <c r="F36" s="77">
        <v>11.675675675675677</v>
      </c>
    </row>
    <row r="37" spans="1:6">
      <c r="A37" s="75" t="s">
        <v>36</v>
      </c>
      <c r="B37" s="77">
        <v>0</v>
      </c>
      <c r="C37" s="77">
        <v>0</v>
      </c>
      <c r="D37" s="77">
        <v>0</v>
      </c>
      <c r="E37" s="77">
        <v>0</v>
      </c>
      <c r="F37" s="77">
        <v>0</v>
      </c>
    </row>
    <row r="38" spans="1:6" ht="15.75" thickBot="1">
      <c r="A38" s="78" t="s">
        <v>3</v>
      </c>
      <c r="B38" s="79">
        <v>49</v>
      </c>
      <c r="C38" s="79">
        <v>53</v>
      </c>
      <c r="D38" s="79">
        <v>56</v>
      </c>
      <c r="E38" s="79">
        <v>95</v>
      </c>
      <c r="F38" s="79">
        <v>108</v>
      </c>
    </row>
    <row r="39" spans="1:6" ht="15.75" thickTop="1"/>
    <row r="40" spans="1:6" ht="17.25">
      <c r="A40" s="84" t="s">
        <v>112</v>
      </c>
    </row>
    <row r="41" spans="1:6">
      <c r="A41" s="72"/>
      <c r="B41" s="72"/>
      <c r="C41" s="72"/>
      <c r="D41" s="72"/>
      <c r="E41" s="72"/>
      <c r="F41" s="72"/>
    </row>
    <row r="42" spans="1:6">
      <c r="B42" s="72"/>
      <c r="C42" s="72"/>
      <c r="D42" s="72"/>
      <c r="E42" s="72"/>
      <c r="F42" s="72"/>
    </row>
    <row r="43" spans="1:6">
      <c r="A43" s="14" t="s">
        <v>49</v>
      </c>
    </row>
    <row r="44" spans="1:6">
      <c r="A44" s="16" t="s">
        <v>100</v>
      </c>
    </row>
    <row r="46" spans="1:6">
      <c r="A46" s="18" t="s">
        <v>43</v>
      </c>
      <c r="B46" s="18">
        <v>2005</v>
      </c>
      <c r="C46" s="18">
        <f>B46+1</f>
        <v>2006</v>
      </c>
      <c r="D46" s="18">
        <f>C46+1</f>
        <v>2007</v>
      </c>
      <c r="E46" s="18">
        <f>D46+1</f>
        <v>2008</v>
      </c>
      <c r="F46" s="18">
        <v>2009</v>
      </c>
    </row>
    <row r="47" spans="1:6">
      <c r="A47" s="20" t="s">
        <v>19</v>
      </c>
      <c r="B47" s="71">
        <v>4179</v>
      </c>
      <c r="C47" s="71">
        <v>4922</v>
      </c>
      <c r="D47" s="71">
        <v>5269</v>
      </c>
      <c r="E47" s="71">
        <v>6563</v>
      </c>
      <c r="F47" s="71">
        <v>7753</v>
      </c>
    </row>
    <row r="48" spans="1:6">
      <c r="A48" s="20" t="s">
        <v>25</v>
      </c>
      <c r="B48" s="71">
        <v>849</v>
      </c>
      <c r="C48" s="71">
        <v>1068</v>
      </c>
      <c r="D48" s="71">
        <v>1199</v>
      </c>
      <c r="E48" s="71">
        <v>1543</v>
      </c>
      <c r="F48" s="71">
        <v>1912</v>
      </c>
    </row>
    <row r="50" spans="1:1">
      <c r="A50" s="16" t="s">
        <v>107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17"/>
  <sheetViews>
    <sheetView zoomScale="85" zoomScaleNormal="85" workbookViewId="0">
      <selection activeCell="A2" sqref="A2"/>
    </sheetView>
  </sheetViews>
  <sheetFormatPr defaultRowHeight="15"/>
  <cols>
    <col min="1" max="1" width="29.85546875" style="16" customWidth="1"/>
    <col min="2" max="4" width="11.28515625" style="98" customWidth="1"/>
    <col min="5" max="5" width="11.28515625" style="16" customWidth="1"/>
    <col min="6" max="6" width="9.28515625" style="16" bestFit="1" customWidth="1"/>
    <col min="7" max="16384" width="9.140625" style="16"/>
  </cols>
  <sheetData>
    <row r="2" spans="1:6">
      <c r="A2" s="14" t="s">
        <v>27</v>
      </c>
      <c r="B2" s="96"/>
      <c r="C2" s="96"/>
      <c r="D2" s="96"/>
      <c r="F2" s="85"/>
    </row>
    <row r="3" spans="1:6">
      <c r="A3" s="16" t="s">
        <v>28</v>
      </c>
      <c r="F3" s="86"/>
    </row>
    <row r="4" spans="1:6">
      <c r="F4" s="86"/>
    </row>
    <row r="5" spans="1:6">
      <c r="E5" s="106" t="s">
        <v>25</v>
      </c>
    </row>
    <row r="6" spans="1:6" ht="15" customHeight="1">
      <c r="B6" s="109" t="s">
        <v>69</v>
      </c>
      <c r="C6" s="109"/>
      <c r="E6" s="106"/>
    </row>
    <row r="7" spans="1:6">
      <c r="A7" s="87" t="s">
        <v>24</v>
      </c>
      <c r="B7" s="110" t="s">
        <v>119</v>
      </c>
      <c r="C7" s="110" t="s">
        <v>120</v>
      </c>
      <c r="D7" s="110" t="s">
        <v>116</v>
      </c>
      <c r="E7" s="107"/>
    </row>
    <row r="8" spans="1:6">
      <c r="A8" s="16" t="s">
        <v>64</v>
      </c>
      <c r="B8" s="108">
        <v>8726.4336770000009</v>
      </c>
      <c r="C8" s="108">
        <v>7753</v>
      </c>
      <c r="D8" s="108">
        <v>1947</v>
      </c>
      <c r="E8" s="88">
        <f>D8/C8</f>
        <v>0.2511285953824326</v>
      </c>
    </row>
    <row r="9" spans="1:6">
      <c r="A9" s="16" t="s">
        <v>73</v>
      </c>
      <c r="B9" s="108">
        <v>2669.4274169999999</v>
      </c>
      <c r="C9" s="108">
        <v>3959</v>
      </c>
      <c r="D9" s="108">
        <v>696</v>
      </c>
      <c r="E9" s="88">
        <f>D9/C9</f>
        <v>0.17580197019449356</v>
      </c>
    </row>
    <row r="10" spans="1:6">
      <c r="A10" s="16" t="s">
        <v>75</v>
      </c>
      <c r="B10" s="108">
        <v>17472.599999999999</v>
      </c>
      <c r="C10" s="108">
        <v>17472.599999999999</v>
      </c>
      <c r="D10" s="108">
        <v>2665.6</v>
      </c>
      <c r="E10" s="88">
        <f>D10/C10</f>
        <v>0.15255886359213855</v>
      </c>
    </row>
    <row r="11" spans="1:6">
      <c r="A11" s="16" t="s">
        <v>77</v>
      </c>
      <c r="B11" s="108">
        <v>39785.796905000003</v>
      </c>
      <c r="C11" s="108">
        <v>35347.69126</v>
      </c>
      <c r="D11" s="108">
        <v>5375.4267200000004</v>
      </c>
      <c r="E11" s="88">
        <f>D11/C11</f>
        <v>0.15207292268287173</v>
      </c>
    </row>
    <row r="12" spans="1:6">
      <c r="A12" s="16" t="s">
        <v>72</v>
      </c>
      <c r="B12" s="108">
        <v>5748</v>
      </c>
      <c r="C12" s="108">
        <v>5748</v>
      </c>
      <c r="D12" s="108">
        <v>630</v>
      </c>
      <c r="E12" s="88">
        <f>D12/C12</f>
        <v>0.10960334029227557</v>
      </c>
    </row>
    <row r="13" spans="1:6">
      <c r="A13" s="16" t="s">
        <v>74</v>
      </c>
      <c r="B13" s="108">
        <v>13573</v>
      </c>
      <c r="C13" s="108">
        <v>13573</v>
      </c>
      <c r="D13" s="108">
        <v>1363</v>
      </c>
      <c r="E13" s="88">
        <f>D13/C13</f>
        <v>0.10041995137405142</v>
      </c>
    </row>
    <row r="14" spans="1:6">
      <c r="A14" s="16" t="s">
        <v>13</v>
      </c>
      <c r="B14" s="108">
        <v>1316.595</v>
      </c>
      <c r="C14" s="108">
        <v>1316.595</v>
      </c>
      <c r="D14" s="108">
        <v>90.435000000000002</v>
      </c>
      <c r="E14" s="88">
        <f>D14/C14</f>
        <v>6.8688548870381547E-2</v>
      </c>
    </row>
    <row r="15" spans="1:6">
      <c r="A15" s="16" t="s">
        <v>76</v>
      </c>
      <c r="B15" s="108">
        <v>10821.692086999999</v>
      </c>
      <c r="C15" s="108">
        <v>110857</v>
      </c>
      <c r="D15" s="108">
        <v>5938</v>
      </c>
      <c r="E15" s="88">
        <f>D15/C15</f>
        <v>5.3564502016110849E-2</v>
      </c>
    </row>
    <row r="17" spans="1:1">
      <c r="A17" s="16" t="s">
        <v>26</v>
      </c>
    </row>
  </sheetData>
  <sortState ref="A8:E15">
    <sortCondition descending="1" ref="E8:E15"/>
  </sortState>
  <mergeCells count="2">
    <mergeCell ref="E5:E7"/>
    <mergeCell ref="B6:C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E32"/>
  <sheetViews>
    <sheetView zoomScale="85" zoomScaleNormal="85" workbookViewId="0">
      <selection activeCell="A2" sqref="A2"/>
    </sheetView>
  </sheetViews>
  <sheetFormatPr defaultRowHeight="15"/>
  <cols>
    <col min="1" max="1" width="32.5703125" style="16" bestFit="1" customWidth="1"/>
    <col min="2" max="4" width="9.140625" style="16" customWidth="1"/>
    <col min="5" max="5" width="11.28515625" style="16" bestFit="1" customWidth="1"/>
    <col min="6" max="16384" width="9.140625" style="16"/>
  </cols>
  <sheetData>
    <row r="2" spans="1:5">
      <c r="A2" s="55" t="str">
        <f>company_name</f>
        <v>Competitive Benchmarking: Henkel AG and Reckitt Benckiser plc</v>
      </c>
    </row>
    <row r="3" spans="1:5">
      <c r="A3" s="16" t="s">
        <v>66</v>
      </c>
    </row>
    <row r="5" spans="1:5">
      <c r="A5" s="15" t="s">
        <v>17</v>
      </c>
    </row>
    <row r="6" spans="1:5">
      <c r="A6" s="16" t="s">
        <v>65</v>
      </c>
    </row>
    <row r="8" spans="1:5">
      <c r="A8" s="89" t="s">
        <v>2</v>
      </c>
      <c r="B8" s="90" t="s">
        <v>4</v>
      </c>
      <c r="C8" s="90" t="s">
        <v>3</v>
      </c>
      <c r="D8" s="90" t="s">
        <v>0</v>
      </c>
      <c r="E8" s="90" t="s">
        <v>1</v>
      </c>
    </row>
    <row r="9" spans="1:5">
      <c r="A9" s="53" t="s">
        <v>5</v>
      </c>
      <c r="B9" s="50">
        <v>0.26300000000000001</v>
      </c>
      <c r="C9" s="17">
        <v>0</v>
      </c>
      <c r="D9" s="17">
        <v>0</v>
      </c>
      <c r="E9" s="17">
        <f>ABS(B9)</f>
        <v>0.26300000000000001</v>
      </c>
    </row>
    <row r="10" spans="1:5">
      <c r="A10" s="53" t="s">
        <v>6</v>
      </c>
      <c r="B10" s="50">
        <v>0.16600000000000001</v>
      </c>
      <c r="C10" s="17">
        <v>0</v>
      </c>
      <c r="D10" s="17">
        <f>IF(B10&gt;0,SUMIF(C$9:C9,"&lt;1",B$9:B9)*(1-C10),SUMIF(C$9:C10,"&lt;1",B$9:B10))</f>
        <v>0.26300000000000001</v>
      </c>
      <c r="E10" s="17">
        <f t="shared" ref="E10:E16" si="0">ABS(B10)</f>
        <v>0.16600000000000001</v>
      </c>
    </row>
    <row r="11" spans="1:5">
      <c r="A11" s="53" t="s">
        <v>7</v>
      </c>
      <c r="B11" s="50">
        <v>0.60499999999999998</v>
      </c>
      <c r="C11" s="17">
        <v>0</v>
      </c>
      <c r="D11" s="17">
        <f>IF(B11&gt;0,SUMIF(C$9:C10,"&lt;1",B$9:B10)*(1-C11),SUMIF(C$9:C11,"&lt;1",B$9:B11))</f>
        <v>0.42900000000000005</v>
      </c>
      <c r="E11" s="17">
        <f t="shared" si="0"/>
        <v>0.60499999999999998</v>
      </c>
    </row>
    <row r="12" spans="1:5">
      <c r="A12" s="53" t="s">
        <v>8</v>
      </c>
      <c r="B12" s="50">
        <v>1E-3</v>
      </c>
      <c r="C12" s="17">
        <v>0</v>
      </c>
      <c r="D12" s="17">
        <f>IF(B12&gt;0,SUMIF(C$9:C11,"&lt;1",B$9:B11)*(1-C12),SUMIF(C$9:C12,"&lt;1",B$9:B12))</f>
        <v>1.034</v>
      </c>
      <c r="E12" s="17">
        <f t="shared" si="0"/>
        <v>1E-3</v>
      </c>
    </row>
    <row r="13" spans="1:5">
      <c r="A13" s="53" t="s">
        <v>12</v>
      </c>
      <c r="B13" s="50">
        <f>SUM(B9:B12)</f>
        <v>1.0349999999999999</v>
      </c>
      <c r="C13" s="17">
        <v>1</v>
      </c>
      <c r="D13" s="17">
        <f>IF(B13&gt;0,SUMIF(C$9:C12,"&lt;1",B$9:B12)*(1-C13),SUMIF(C$9:C13,"&lt;1",B$9:B13))</f>
        <v>0</v>
      </c>
      <c r="E13" s="17">
        <f t="shared" si="0"/>
        <v>1.0349999999999999</v>
      </c>
    </row>
    <row r="14" spans="1:5">
      <c r="A14" s="53" t="s">
        <v>9</v>
      </c>
      <c r="B14" s="50">
        <v>-0.24399999999999999</v>
      </c>
      <c r="C14" s="17">
        <v>0</v>
      </c>
      <c r="D14" s="17">
        <f>IF(B14&gt;0,SUMIF(C$9:C13,"&lt;1",B$9:B13)*(1-C14),SUMIF(C$9:C14,"&lt;1",B$9:B14))</f>
        <v>0.79099999999999993</v>
      </c>
      <c r="E14" s="17">
        <f t="shared" si="0"/>
        <v>0.24399999999999999</v>
      </c>
    </row>
    <row r="15" spans="1:5">
      <c r="A15" s="53" t="s">
        <v>10</v>
      </c>
      <c r="B15" s="50">
        <v>-1E-3</v>
      </c>
      <c r="C15" s="17">
        <v>0</v>
      </c>
      <c r="D15" s="17">
        <f>IF(B15&gt;0,SUMIF(C$9:C14,"&lt;1",B$9:B14)*(1-C15),SUMIF(C$9:C15,"&lt;1",B$9:B15))</f>
        <v>0.78999999999999992</v>
      </c>
      <c r="E15" s="17">
        <f t="shared" si="0"/>
        <v>1E-3</v>
      </c>
    </row>
    <row r="16" spans="1:5">
      <c r="A16" s="53" t="s">
        <v>11</v>
      </c>
      <c r="B16" s="50">
        <f>SUM(B13:B15)</f>
        <v>0.78999999999999992</v>
      </c>
      <c r="C16" s="17">
        <v>1</v>
      </c>
      <c r="D16" s="17">
        <f>IF(B16&gt;0,SUMIF(C$9:C15,"&lt;1",B$9:B15)*(1-C16),SUMIF(C$9:C16,"&lt;1",B$9:B16))</f>
        <v>0</v>
      </c>
      <c r="E16" s="17">
        <f t="shared" si="0"/>
        <v>0.78999999999999992</v>
      </c>
    </row>
    <row r="21" spans="1:5">
      <c r="A21" s="15" t="s">
        <v>64</v>
      </c>
    </row>
    <row r="22" spans="1:5">
      <c r="A22" s="16" t="s">
        <v>65</v>
      </c>
    </row>
    <row r="24" spans="1:5">
      <c r="A24" s="89" t="s">
        <v>2</v>
      </c>
      <c r="B24" s="90" t="s">
        <v>4</v>
      </c>
      <c r="C24" s="90" t="s">
        <v>3</v>
      </c>
      <c r="D24" s="90" t="s">
        <v>0</v>
      </c>
      <c r="E24" s="90" t="s">
        <v>1</v>
      </c>
    </row>
    <row r="25" spans="1:5">
      <c r="A25" s="53" t="s">
        <v>5</v>
      </c>
      <c r="B25" s="50">
        <v>0.2024</v>
      </c>
      <c r="C25" s="17">
        <v>0</v>
      </c>
      <c r="D25" s="17">
        <v>0</v>
      </c>
      <c r="E25" s="17">
        <f>ABS(B25)</f>
        <v>0.2024</v>
      </c>
    </row>
    <row r="26" spans="1:5">
      <c r="A26" s="53" t="s">
        <v>6</v>
      </c>
      <c r="B26" s="50">
        <v>8.2000000000000003E-2</v>
      </c>
      <c r="C26" s="17">
        <v>0</v>
      </c>
      <c r="D26" s="17">
        <f>IF(B26&gt;0,SUMIF(C$25:C25,"&lt;1",B$25:B25)*(1-C26),SUMIF(C$25:C26,"&lt;1",B$25:B26))</f>
        <v>0.2024</v>
      </c>
      <c r="E26" s="17">
        <f t="shared" ref="E26:E32" si="1">ABS(B26)</f>
        <v>8.2000000000000003E-2</v>
      </c>
    </row>
    <row r="27" spans="1:5">
      <c r="A27" s="53" t="s">
        <v>7</v>
      </c>
      <c r="B27" s="50">
        <v>0.78600000000000003</v>
      </c>
      <c r="C27" s="17">
        <v>0</v>
      </c>
      <c r="D27" s="17">
        <f>IF(B27&gt;0,SUMIF(C$25:C26,"&lt;1",B$25:B26)*(1-C27),SUMIF(C$25:C27,"&lt;1",B$25:B27))</f>
        <v>0.28439999999999999</v>
      </c>
      <c r="E27" s="17">
        <f t="shared" si="1"/>
        <v>0.78600000000000003</v>
      </c>
    </row>
    <row r="28" spans="1:5">
      <c r="A28" s="53" t="s">
        <v>8</v>
      </c>
      <c r="B28" s="50">
        <v>3.0000000000000001E-3</v>
      </c>
      <c r="C28" s="17">
        <v>0</v>
      </c>
      <c r="D28" s="17">
        <f>IF(B28&gt;0,SUMIF(C$25:C27,"&lt;1",B$25:B27)*(1-C28),SUMIF(C$25:C28,"&lt;1",B$25:B28))</f>
        <v>1.0704</v>
      </c>
      <c r="E28" s="17">
        <f t="shared" si="1"/>
        <v>3.0000000000000001E-3</v>
      </c>
    </row>
    <row r="29" spans="1:5">
      <c r="A29" s="53" t="s">
        <v>12</v>
      </c>
      <c r="B29" s="50">
        <f>SUM(B25:B28)</f>
        <v>1.0733999999999999</v>
      </c>
      <c r="C29" s="17">
        <v>1</v>
      </c>
      <c r="D29" s="17">
        <f>IF(B29&gt;0,SUMIF(C$25:C28,"&lt;1",B$25:B28)*(1-C29),SUMIF(C$25:C29,"&lt;1",B$25:B29))</f>
        <v>0</v>
      </c>
      <c r="E29" s="17">
        <f t="shared" si="1"/>
        <v>1.0733999999999999</v>
      </c>
    </row>
    <row r="30" spans="1:5">
      <c r="A30" s="53" t="s">
        <v>9</v>
      </c>
      <c r="B30" s="50">
        <v>-0.35589999999999999</v>
      </c>
      <c r="C30" s="17">
        <v>0</v>
      </c>
      <c r="D30" s="17">
        <f>IF(B30&gt;0,SUMIF(C$25:C29,"&lt;1",B$25:B29)*(1-C30),SUMIF(C$25:C30,"&lt;1",B$25:B30))</f>
        <v>0.71749999999999992</v>
      </c>
      <c r="E30" s="17">
        <f t="shared" si="1"/>
        <v>0.35589999999999999</v>
      </c>
    </row>
    <row r="31" spans="1:5">
      <c r="A31" s="53" t="s">
        <v>10</v>
      </c>
      <c r="B31" s="50">
        <v>-8.0000000000000002E-3</v>
      </c>
      <c r="C31" s="17">
        <v>0</v>
      </c>
      <c r="D31" s="17">
        <f>IF(B31&gt;0,SUMIF(C$25:C30,"&lt;1",B$25:B30)*(1-C31),SUMIF(C$25:C31,"&lt;1",B$25:B31))</f>
        <v>0.70949999999999991</v>
      </c>
      <c r="E31" s="17">
        <f t="shared" si="1"/>
        <v>8.0000000000000002E-3</v>
      </c>
    </row>
    <row r="32" spans="1:5">
      <c r="A32" s="53" t="s">
        <v>11</v>
      </c>
      <c r="B32" s="50">
        <f>SUM(B29:B31)</f>
        <v>0.70949999999999991</v>
      </c>
      <c r="C32" s="17">
        <v>1</v>
      </c>
      <c r="D32" s="17">
        <f>IF(B32&gt;0,SUMIF(C$25:C31,"&lt;1",B$25:B31)*(1-C32),SUMIF(C$25:C32,"&lt;1",B$25:B32))</f>
        <v>0</v>
      </c>
      <c r="E32" s="17">
        <f t="shared" si="1"/>
        <v>0.70949999999999991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Y34"/>
  <sheetViews>
    <sheetView zoomScale="85" zoomScaleNormal="85" workbookViewId="0">
      <selection activeCell="A2" sqref="A2"/>
    </sheetView>
  </sheetViews>
  <sheetFormatPr defaultRowHeight="15"/>
  <cols>
    <col min="1" max="1" width="21.7109375" style="16" bestFit="1" customWidth="1"/>
    <col min="2" max="3" width="12.7109375" style="16" customWidth="1"/>
    <col min="4" max="4" width="10.42578125" style="16" customWidth="1"/>
    <col min="5" max="16384" width="9.140625" style="16"/>
  </cols>
  <sheetData>
    <row r="2" spans="1:4">
      <c r="A2" s="14" t="s">
        <v>71</v>
      </c>
    </row>
    <row r="3" spans="1:4">
      <c r="A3" s="53" t="s">
        <v>57</v>
      </c>
    </row>
    <row r="5" spans="1:4">
      <c r="A5" s="92" t="s">
        <v>24</v>
      </c>
      <c r="B5" s="49" t="s">
        <v>78</v>
      </c>
      <c r="C5" s="49" t="s">
        <v>79</v>
      </c>
      <c r="D5" s="49" t="s">
        <v>70</v>
      </c>
    </row>
    <row r="6" spans="1:4">
      <c r="A6" s="53" t="s">
        <v>64</v>
      </c>
      <c r="B6" s="34">
        <v>486</v>
      </c>
      <c r="C6" s="34">
        <v>3115</v>
      </c>
      <c r="D6" s="91">
        <f t="shared" ref="D6:D13" si="0">365*B6/C6</f>
        <v>56.947030497592294</v>
      </c>
    </row>
    <row r="7" spans="1:4">
      <c r="A7" s="53" t="s">
        <v>76</v>
      </c>
      <c r="B7" s="34">
        <v>11459</v>
      </c>
      <c r="C7" s="34">
        <v>68844</v>
      </c>
      <c r="D7" s="91">
        <f t="shared" si="0"/>
        <v>60.753805705653363</v>
      </c>
    </row>
    <row r="8" spans="1:4">
      <c r="A8" s="53" t="s">
        <v>74</v>
      </c>
      <c r="B8" s="34">
        <v>1236</v>
      </c>
      <c r="C8" s="34">
        <v>7293</v>
      </c>
      <c r="D8" s="91">
        <f t="shared" si="0"/>
        <v>61.859317153434802</v>
      </c>
    </row>
    <row r="9" spans="1:4">
      <c r="A9" s="53" t="s">
        <v>77</v>
      </c>
      <c r="B9" s="34">
        <v>3173.04196</v>
      </c>
      <c r="C9" s="34">
        <v>18416.339759999999</v>
      </c>
      <c r="D9" s="91">
        <f t="shared" si="0"/>
        <v>62.88764925566295</v>
      </c>
    </row>
    <row r="10" spans="1:4">
      <c r="A10" s="53" t="s">
        <v>73</v>
      </c>
      <c r="B10" s="34">
        <v>633</v>
      </c>
      <c r="C10" s="34">
        <v>2355</v>
      </c>
      <c r="D10" s="91">
        <f t="shared" si="0"/>
        <v>98.108280254777071</v>
      </c>
    </row>
    <row r="11" spans="1:4">
      <c r="A11" s="53" t="s">
        <v>75</v>
      </c>
      <c r="B11" s="34">
        <v>1476.7</v>
      </c>
      <c r="C11" s="34">
        <v>5090.8</v>
      </c>
      <c r="D11" s="91">
        <f t="shared" si="0"/>
        <v>105.87638485110395</v>
      </c>
    </row>
    <row r="12" spans="1:4">
      <c r="A12" s="53" t="s">
        <v>72</v>
      </c>
      <c r="B12" s="34">
        <v>561</v>
      </c>
      <c r="C12" s="34">
        <v>1892</v>
      </c>
      <c r="D12" s="91">
        <f t="shared" si="0"/>
        <v>108.22674418604652</v>
      </c>
    </row>
    <row r="13" spans="1:4">
      <c r="A13" s="53" t="s">
        <v>13</v>
      </c>
      <c r="B13" s="34">
        <v>221.309</v>
      </c>
      <c r="C13" s="34">
        <v>450.81</v>
      </c>
      <c r="D13" s="91">
        <f t="shared" si="0"/>
        <v>179.1836583039418</v>
      </c>
    </row>
    <row r="14" spans="1:4">
      <c r="A14" s="93" t="s">
        <v>67</v>
      </c>
      <c r="B14" s="93"/>
      <c r="C14" s="93"/>
      <c r="D14" s="94">
        <f>AVERAGE(D6:D13)</f>
        <v>91.730358776026591</v>
      </c>
    </row>
    <row r="16" spans="1:4">
      <c r="A16" s="35" t="s">
        <v>26</v>
      </c>
    </row>
    <row r="17" spans="1:25">
      <c r="Y17" s="16">
        <f>1- 22.9/30.8</f>
        <v>0.25649350649350655</v>
      </c>
    </row>
    <row r="18" spans="1:25">
      <c r="A18" s="14"/>
    </row>
    <row r="20" spans="1:25">
      <c r="A20" s="14" t="s">
        <v>71</v>
      </c>
    </row>
    <row r="21" spans="1:25">
      <c r="A21" s="53" t="s">
        <v>58</v>
      </c>
    </row>
    <row r="23" spans="1:25">
      <c r="A23" s="92" t="s">
        <v>24</v>
      </c>
      <c r="B23" s="49" t="s">
        <v>68</v>
      </c>
      <c r="C23" s="49" t="s">
        <v>69</v>
      </c>
      <c r="D23" s="49" t="s">
        <v>70</v>
      </c>
    </row>
    <row r="24" spans="1:25">
      <c r="A24" s="53" t="s">
        <v>13</v>
      </c>
      <c r="B24" s="34">
        <v>72.100999999999999</v>
      </c>
      <c r="C24" s="34">
        <v>1316.595</v>
      </c>
      <c r="D24" s="91">
        <f t="shared" ref="D24:D31" si="1">365*B24/C24</f>
        <v>19.988580391084575</v>
      </c>
    </row>
    <row r="25" spans="1:25">
      <c r="A25" s="53" t="s">
        <v>77</v>
      </c>
      <c r="B25" s="34">
        <v>2775.7465999999999</v>
      </c>
      <c r="C25" s="34">
        <v>35347.69126</v>
      </c>
      <c r="D25" s="91">
        <f t="shared" si="1"/>
        <v>28.662338978458081</v>
      </c>
    </row>
    <row r="26" spans="1:25">
      <c r="A26" s="53" t="s">
        <v>64</v>
      </c>
      <c r="B26" s="34">
        <v>896</v>
      </c>
      <c r="C26" s="34">
        <v>7753</v>
      </c>
      <c r="D26" s="91">
        <f t="shared" si="1"/>
        <v>42.182381013801113</v>
      </c>
    </row>
    <row r="27" spans="1:25">
      <c r="A27" s="53" t="s">
        <v>80</v>
      </c>
      <c r="B27" s="34">
        <v>2115</v>
      </c>
      <c r="C27" s="34">
        <v>13573</v>
      </c>
      <c r="D27" s="91">
        <f t="shared" si="1"/>
        <v>56.875782804096367</v>
      </c>
    </row>
    <row r="28" spans="1:25">
      <c r="A28" s="53" t="s">
        <v>75</v>
      </c>
      <c r="B28" s="34">
        <v>2826.8</v>
      </c>
      <c r="C28" s="34">
        <v>17472.599999999999</v>
      </c>
      <c r="D28" s="91">
        <f t="shared" si="1"/>
        <v>59.05142909469685</v>
      </c>
    </row>
    <row r="29" spans="1:25">
      <c r="A29" s="53" t="s">
        <v>72</v>
      </c>
      <c r="B29" s="34">
        <v>947</v>
      </c>
      <c r="C29" s="34">
        <v>5748</v>
      </c>
      <c r="D29" s="91">
        <f t="shared" si="1"/>
        <v>60.1348295059151</v>
      </c>
    </row>
    <row r="30" spans="1:25">
      <c r="A30" s="53" t="s">
        <v>76</v>
      </c>
      <c r="B30" s="34">
        <v>18447</v>
      </c>
      <c r="C30" s="34">
        <v>110857</v>
      </c>
      <c r="D30" s="91">
        <f t="shared" si="1"/>
        <v>60.73730120786238</v>
      </c>
    </row>
    <row r="31" spans="1:25">
      <c r="A31" s="53" t="s">
        <v>73</v>
      </c>
      <c r="B31" s="34">
        <v>831</v>
      </c>
      <c r="C31" s="34">
        <v>3959</v>
      </c>
      <c r="D31" s="91">
        <f t="shared" si="1"/>
        <v>76.614043950492544</v>
      </c>
    </row>
    <row r="32" spans="1:25">
      <c r="A32" s="93" t="s">
        <v>67</v>
      </c>
      <c r="B32" s="93"/>
      <c r="C32" s="93"/>
      <c r="D32" s="94">
        <f>AVERAGE(D24:D31)</f>
        <v>50.530835868300883</v>
      </c>
    </row>
    <row r="34" spans="1:1">
      <c r="A34" s="35" t="s">
        <v>26</v>
      </c>
    </row>
  </sheetData>
  <sortState ref="A24:D31">
    <sortCondition ref="D24:D31"/>
  </sortState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D16"/>
  <sheetViews>
    <sheetView zoomScale="85" zoomScaleNormal="85" workbookViewId="0">
      <selection activeCell="A2" sqref="A2"/>
    </sheetView>
  </sheetViews>
  <sheetFormatPr defaultRowHeight="15"/>
  <cols>
    <col min="1" max="1" width="23.7109375" style="98" customWidth="1"/>
    <col min="2" max="4" width="16.7109375" style="98" customWidth="1"/>
    <col min="5" max="16384" width="9.140625" style="98"/>
  </cols>
  <sheetData>
    <row r="2" spans="1:4">
      <c r="A2" s="55" t="str">
        <f>company_name</f>
        <v>Competitive Benchmarking: Henkel AG and Reckitt Benckiser plc</v>
      </c>
    </row>
    <row r="3" spans="1:4">
      <c r="A3" s="98" t="s">
        <v>81</v>
      </c>
    </row>
    <row r="4" spans="1:4">
      <c r="A4" s="69"/>
    </row>
    <row r="5" spans="1:4" ht="15" customHeight="1">
      <c r="B5" s="102" t="s">
        <v>22</v>
      </c>
      <c r="C5" s="104" t="s">
        <v>116</v>
      </c>
      <c r="D5" s="104" t="s">
        <v>115</v>
      </c>
    </row>
    <row r="6" spans="1:4" ht="15" customHeight="1">
      <c r="A6" s="97" t="s">
        <v>20</v>
      </c>
      <c r="B6" s="103"/>
      <c r="C6" s="105"/>
      <c r="D6" s="105"/>
    </row>
    <row r="7" spans="1:4">
      <c r="A7" s="95" t="s">
        <v>49</v>
      </c>
      <c r="B7" s="34">
        <v>336</v>
      </c>
      <c r="C7" s="34">
        <v>1947</v>
      </c>
      <c r="D7" s="99">
        <f t="shared" ref="D7:D14" si="0">B7/C7</f>
        <v>0.17257318952234207</v>
      </c>
    </row>
    <row r="8" spans="1:4">
      <c r="A8" s="95" t="s">
        <v>55</v>
      </c>
      <c r="B8" s="34">
        <v>236</v>
      </c>
      <c r="C8" s="34">
        <v>630</v>
      </c>
      <c r="D8" s="99">
        <f t="shared" si="0"/>
        <v>0.3746031746031746</v>
      </c>
    </row>
    <row r="9" spans="1:4">
      <c r="A9" s="95" t="s">
        <v>53</v>
      </c>
      <c r="B9" s="34">
        <v>4146.8</v>
      </c>
      <c r="C9" s="34">
        <v>2665.6</v>
      </c>
      <c r="D9" s="99">
        <f t="shared" si="0"/>
        <v>1.555672268907563</v>
      </c>
    </row>
    <row r="10" spans="1:4">
      <c r="A10" s="95" t="s">
        <v>54</v>
      </c>
      <c r="B10" s="34">
        <v>11010.75712</v>
      </c>
      <c r="C10" s="34">
        <v>5375.4267200000004</v>
      </c>
      <c r="D10" s="99">
        <f t="shared" si="0"/>
        <v>2.048350334501444</v>
      </c>
    </row>
    <row r="11" spans="1:4">
      <c r="A11" s="98" t="s">
        <v>13</v>
      </c>
      <c r="B11" s="34">
        <v>262.29300000000001</v>
      </c>
      <c r="C11" s="34">
        <v>90.435000000000002</v>
      </c>
      <c r="D11" s="99">
        <f t="shared" si="0"/>
        <v>2.9003483164703932</v>
      </c>
    </row>
    <row r="12" spans="1:4">
      <c r="A12" s="95" t="s">
        <v>17</v>
      </c>
      <c r="B12" s="34">
        <v>5023</v>
      </c>
      <c r="C12" s="34">
        <v>1363</v>
      </c>
      <c r="D12" s="99">
        <f t="shared" si="0"/>
        <v>3.68525311812179</v>
      </c>
    </row>
    <row r="13" spans="1:4">
      <c r="A13" s="95" t="s">
        <v>52</v>
      </c>
      <c r="B13" s="34">
        <v>3355</v>
      </c>
      <c r="C13" s="34">
        <v>696</v>
      </c>
      <c r="D13" s="99">
        <f t="shared" si="0"/>
        <v>4.820402298850575</v>
      </c>
    </row>
    <row r="14" spans="1:4">
      <c r="A14" s="95" t="s">
        <v>56</v>
      </c>
      <c r="B14" s="34">
        <v>47390</v>
      </c>
      <c r="C14" s="34">
        <v>5938</v>
      </c>
      <c r="D14" s="99">
        <f t="shared" si="0"/>
        <v>7.9808016167059614</v>
      </c>
    </row>
    <row r="16" spans="1:4">
      <c r="A16" s="98" t="s">
        <v>23</v>
      </c>
    </row>
  </sheetData>
  <sortState ref="A7:D14">
    <sortCondition ref="D7:D14"/>
  </sortState>
  <mergeCells count="3">
    <mergeCell ref="B5:B6"/>
    <mergeCell ref="C5:C6"/>
    <mergeCell ref="D5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Title</vt:lpstr>
      <vt:lpstr>Growth 1</vt:lpstr>
      <vt:lpstr>Growth 2</vt:lpstr>
      <vt:lpstr>Margin 1</vt:lpstr>
      <vt:lpstr>Margin 2</vt:lpstr>
      <vt:lpstr>Margin 3</vt:lpstr>
      <vt:lpstr>Capital 1</vt:lpstr>
      <vt:lpstr>Capital 2</vt:lpstr>
      <vt:lpstr>Financial Health</vt:lpstr>
      <vt:lpstr>company_name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 David Wessels</dc:creator>
  <cp:lastModifiedBy>David Wessels</cp:lastModifiedBy>
  <dcterms:created xsi:type="dcterms:W3CDTF">2008-11-07T13:49:10Z</dcterms:created>
  <dcterms:modified xsi:type="dcterms:W3CDTF">2010-12-03T19:39:53Z</dcterms:modified>
</cp:coreProperties>
</file>