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-15" yWindow="45" windowWidth="21645" windowHeight="12300" tabRatio="639"/>
  </bookViews>
  <sheets>
    <sheet name="Financials" sheetId="1" r:id="rId1"/>
    <sheet name="Supplemental" sheetId="3" r:id="rId2"/>
    <sheet name="Other" sheetId="8" r:id="rId3"/>
    <sheet name="ROIC" sheetId="4" r:id="rId4"/>
    <sheet name="NOPAT" sheetId="5" r:id="rId5"/>
    <sheet name="Taxes" sheetId="2" r:id="rId6"/>
    <sheet name="Capital" sheetId="6" r:id="rId7"/>
  </sheets>
  <externalReferences>
    <externalReference r:id="rId8"/>
  </externalReferences>
  <definedNames>
    <definedName name="company_name">Financials!$A$2</definedName>
    <definedName name="name">[1]Financials!$A$2</definedName>
  </definedNames>
  <calcPr calcId="125725"/>
</workbook>
</file>

<file path=xl/calcChain.xml><?xml version="1.0" encoding="utf-8"?>
<calcChain xmlns="http://schemas.openxmlformats.org/spreadsheetml/2006/main">
  <c r="F20" i="6"/>
  <c r="E20"/>
  <c r="D20"/>
  <c r="C20"/>
  <c r="B20"/>
  <c r="B48"/>
  <c r="C48"/>
  <c r="D48"/>
  <c r="E48"/>
  <c r="F48"/>
  <c r="F50"/>
  <c r="E50"/>
  <c r="D50"/>
  <c r="C50"/>
  <c r="B50"/>
  <c r="B37"/>
  <c r="C37"/>
  <c r="D37"/>
  <c r="E37"/>
  <c r="B38"/>
  <c r="C38"/>
  <c r="D38"/>
  <c r="E38"/>
  <c r="F38"/>
  <c r="F37"/>
  <c r="F21"/>
  <c r="E21"/>
  <c r="D21"/>
  <c r="C21"/>
  <c r="B21"/>
  <c r="A29"/>
  <c r="B36"/>
  <c r="B35"/>
  <c r="C36"/>
  <c r="C35"/>
  <c r="D36"/>
  <c r="D35"/>
  <c r="E36"/>
  <c r="E35"/>
  <c r="F36"/>
  <c r="F35"/>
  <c r="F14"/>
  <c r="E14"/>
  <c r="D14"/>
  <c r="C14"/>
  <c r="B14"/>
  <c r="F7"/>
  <c r="E7"/>
  <c r="D7"/>
  <c r="C7"/>
  <c r="B7"/>
  <c r="C23" i="2"/>
  <c r="D23"/>
  <c r="E23"/>
  <c r="F23"/>
  <c r="C24"/>
  <c r="D24"/>
  <c r="E24"/>
  <c r="F24"/>
  <c r="G12" i="1"/>
  <c r="K28" i="3"/>
  <c r="L28" s="1"/>
  <c r="M28" s="1"/>
  <c r="N28" s="1"/>
  <c r="O28" s="1"/>
  <c r="K17"/>
  <c r="L17" s="1"/>
  <c r="M17" s="1"/>
  <c r="N17" s="1"/>
  <c r="O17" s="1"/>
  <c r="L6"/>
  <c r="M6" s="1"/>
  <c r="N6" s="1"/>
  <c r="O6" s="1"/>
  <c r="K6"/>
  <c r="C23"/>
  <c r="D23" s="1"/>
  <c r="E23" s="1"/>
  <c r="F23" s="1"/>
  <c r="G23" s="1"/>
  <c r="C14"/>
  <c r="D14" s="1"/>
  <c r="E14" s="1"/>
  <c r="F14" s="1"/>
  <c r="G14" s="1"/>
  <c r="D6"/>
  <c r="E6" s="1"/>
  <c r="F6" s="1"/>
  <c r="G6" s="1"/>
  <c r="C6"/>
  <c r="C11"/>
  <c r="C11" i="1" s="1"/>
  <c r="C12" s="1"/>
  <c r="D11" i="3"/>
  <c r="D11" i="1" s="1"/>
  <c r="D12" s="1"/>
  <c r="E11" i="3"/>
  <c r="E11" i="1" s="1"/>
  <c r="E12" s="1"/>
  <c r="F11" i="3"/>
  <c r="F11" i="1" s="1"/>
  <c r="F12" s="1"/>
  <c r="G11" i="3"/>
  <c r="G11" i="1" s="1"/>
  <c r="B11" i="3"/>
  <c r="B11" i="1" s="1"/>
  <c r="D14" i="5"/>
  <c r="E14"/>
  <c r="F14"/>
  <c r="G14"/>
  <c r="C14"/>
  <c r="K6" i="8"/>
  <c r="L6" s="1"/>
  <c r="M6" s="1"/>
  <c r="N6" s="1"/>
  <c r="F6"/>
  <c r="E6"/>
  <c r="D6"/>
  <c r="C6"/>
  <c r="D15" i="5"/>
  <c r="E15"/>
  <c r="F15"/>
  <c r="G15"/>
  <c r="C15"/>
  <c r="I2" i="8"/>
  <c r="J11"/>
  <c r="K11"/>
  <c r="L11"/>
  <c r="M11"/>
  <c r="N11"/>
  <c r="F39"/>
  <c r="E39"/>
  <c r="D39"/>
  <c r="C39"/>
  <c r="B39"/>
  <c r="F32"/>
  <c r="E32"/>
  <c r="D32"/>
  <c r="C32"/>
  <c r="B32"/>
  <c r="F25"/>
  <c r="E25"/>
  <c r="D25"/>
  <c r="C25"/>
  <c r="B25"/>
  <c r="F18"/>
  <c r="E18"/>
  <c r="D18"/>
  <c r="C18"/>
  <c r="B18"/>
  <c r="E10"/>
  <c r="D10"/>
  <c r="A2"/>
  <c r="F49" i="6"/>
  <c r="E49"/>
  <c r="D49"/>
  <c r="C49"/>
  <c r="B49"/>
  <c r="F45" l="1"/>
  <c r="E45"/>
  <c r="D45"/>
  <c r="C45"/>
  <c r="B45"/>
  <c r="F44"/>
  <c r="E44"/>
  <c r="D44"/>
  <c r="C44"/>
  <c r="B44"/>
  <c r="F43"/>
  <c r="E43"/>
  <c r="D43"/>
  <c r="C43"/>
  <c r="B43"/>
  <c r="C42"/>
  <c r="F34"/>
  <c r="E34"/>
  <c r="D34"/>
  <c r="C34"/>
  <c r="B34"/>
  <c r="C32"/>
  <c r="F24"/>
  <c r="E24"/>
  <c r="D24"/>
  <c r="C24"/>
  <c r="B24"/>
  <c r="F19"/>
  <c r="E19"/>
  <c r="D19"/>
  <c r="C19"/>
  <c r="B19"/>
  <c r="F18"/>
  <c r="E18"/>
  <c r="D18"/>
  <c r="C18"/>
  <c r="B18"/>
  <c r="D46" l="1"/>
  <c r="D51" s="1"/>
  <c r="C46"/>
  <c r="F46"/>
  <c r="F51" s="1"/>
  <c r="B46"/>
  <c r="B51" s="1"/>
  <c r="E46"/>
  <c r="E51" s="1"/>
  <c r="F13"/>
  <c r="E13"/>
  <c r="D13"/>
  <c r="C13"/>
  <c r="B13"/>
  <c r="F12"/>
  <c r="E12"/>
  <c r="D12"/>
  <c r="D15" s="1"/>
  <c r="C12"/>
  <c r="B12"/>
  <c r="E15" l="1"/>
  <c r="F15"/>
  <c r="B15"/>
  <c r="C15"/>
  <c r="C51"/>
  <c r="F9"/>
  <c r="E9"/>
  <c r="D9"/>
  <c r="C9"/>
  <c r="B9"/>
  <c r="F8"/>
  <c r="E8"/>
  <c r="D8"/>
  <c r="C8"/>
  <c r="B8"/>
  <c r="I6"/>
  <c r="C6"/>
  <c r="H2"/>
  <c r="A2"/>
  <c r="F25" i="2"/>
  <c r="E25" s="1"/>
  <c r="D25"/>
  <c r="C25" s="1"/>
  <c r="B23"/>
  <c r="B24" s="1"/>
  <c r="K22"/>
  <c r="C22"/>
  <c r="D22" s="1"/>
  <c r="E22" s="1"/>
  <c r="F22" s="1"/>
  <c r="I19"/>
  <c r="A19"/>
  <c r="F14"/>
  <c r="E14"/>
  <c r="D14"/>
  <c r="C14"/>
  <c r="B14"/>
  <c r="L6"/>
  <c r="M6" s="1"/>
  <c r="N6" s="1"/>
  <c r="K6"/>
  <c r="I2"/>
  <c r="A2"/>
  <c r="G26" i="5"/>
  <c r="F26"/>
  <c r="E26"/>
  <c r="D26"/>
  <c r="C26"/>
  <c r="G24"/>
  <c r="F24"/>
  <c r="E24"/>
  <c r="D24"/>
  <c r="C24"/>
  <c r="A24"/>
  <c r="B18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E10" i="6" l="1"/>
  <c r="E17" s="1"/>
  <c r="E22" s="1"/>
  <c r="B25" i="2"/>
  <c r="F10" i="6"/>
  <c r="F17" s="1"/>
  <c r="B10"/>
  <c r="B17" s="1"/>
  <c r="D10"/>
  <c r="C10"/>
  <c r="C17" s="1"/>
  <c r="C22" l="1"/>
  <c r="B22"/>
  <c r="D17"/>
  <c r="E25"/>
  <c r="F22"/>
  <c r="E9" i="5"/>
  <c r="E16" s="1"/>
  <c r="D9"/>
  <c r="D16" s="1"/>
  <c r="G8"/>
  <c r="F8"/>
  <c r="E8"/>
  <c r="L8" s="1"/>
  <c r="D8"/>
  <c r="C8"/>
  <c r="B8"/>
  <c r="G7"/>
  <c r="F7"/>
  <c r="E7"/>
  <c r="D7"/>
  <c r="C7"/>
  <c r="B7"/>
  <c r="N6"/>
  <c r="I17" i="6" l="1"/>
  <c r="I20"/>
  <c r="I21"/>
  <c r="I14"/>
  <c r="M7" i="5"/>
  <c r="K14" i="6"/>
  <c r="K21"/>
  <c r="K20"/>
  <c r="H20"/>
  <c r="H14"/>
  <c r="H21"/>
  <c r="L17"/>
  <c r="L20"/>
  <c r="L21"/>
  <c r="L14"/>
  <c r="J10"/>
  <c r="J20"/>
  <c r="J21"/>
  <c r="J14"/>
  <c r="I8" i="5"/>
  <c r="J7"/>
  <c r="N7"/>
  <c r="M8"/>
  <c r="K8"/>
  <c r="L9"/>
  <c r="J8"/>
  <c r="F25" i="6"/>
  <c r="L22"/>
  <c r="J17"/>
  <c r="D22"/>
  <c r="N8" i="5"/>
  <c r="H19" i="6"/>
  <c r="H18"/>
  <c r="H12"/>
  <c r="H24"/>
  <c r="H13"/>
  <c r="J13" i="5"/>
  <c r="J11"/>
  <c r="J12"/>
  <c r="H7" i="6"/>
  <c r="H8"/>
  <c r="H9"/>
  <c r="H15"/>
  <c r="I22"/>
  <c r="C25"/>
  <c r="I10"/>
  <c r="H10" s="1"/>
  <c r="K9" i="5"/>
  <c r="I24" i="6"/>
  <c r="I18"/>
  <c r="I19"/>
  <c r="I13"/>
  <c r="I12"/>
  <c r="I8"/>
  <c r="I15"/>
  <c r="I9"/>
  <c r="I7"/>
  <c r="K12" i="5"/>
  <c r="K11"/>
  <c r="K13"/>
  <c r="L19" i="6"/>
  <c r="L24"/>
  <c r="L18"/>
  <c r="L12"/>
  <c r="N12" i="5"/>
  <c r="N11"/>
  <c r="L15" i="6"/>
  <c r="L7"/>
  <c r="N13" i="5"/>
  <c r="L13" i="6"/>
  <c r="L10"/>
  <c r="K10" s="1"/>
  <c r="L9"/>
  <c r="L8"/>
  <c r="I13" i="5"/>
  <c r="I12"/>
  <c r="I11"/>
  <c r="K18" i="6"/>
  <c r="K19"/>
  <c r="K24"/>
  <c r="K12"/>
  <c r="K13"/>
  <c r="M12" i="5"/>
  <c r="M11"/>
  <c r="K15" i="6"/>
  <c r="K9"/>
  <c r="K7"/>
  <c r="M13" i="5"/>
  <c r="K8" i="6"/>
  <c r="K17"/>
  <c r="K25"/>
  <c r="E33"/>
  <c r="E39" s="1"/>
  <c r="B25"/>
  <c r="H22"/>
  <c r="J24"/>
  <c r="J18"/>
  <c r="J19"/>
  <c r="J13"/>
  <c r="J7"/>
  <c r="J12"/>
  <c r="L11" i="5"/>
  <c r="L12"/>
  <c r="J15" i="6"/>
  <c r="L13" i="5"/>
  <c r="J9" i="6"/>
  <c r="J8"/>
  <c r="C9" i="5"/>
  <c r="C16" s="1"/>
  <c r="L7"/>
  <c r="K7"/>
  <c r="K22" i="6"/>
  <c r="H17"/>
  <c r="M6" i="5"/>
  <c r="C33" i="6" l="1"/>
  <c r="C39" s="1"/>
  <c r="I25"/>
  <c r="F33"/>
  <c r="F39" s="1"/>
  <c r="L25"/>
  <c r="B9" i="5"/>
  <c r="J9"/>
  <c r="B33" i="6"/>
  <c r="B39" s="1"/>
  <c r="H25"/>
  <c r="K16" i="5"/>
  <c r="J22" i="6"/>
  <c r="D25"/>
  <c r="L6" i="5"/>
  <c r="B16" l="1"/>
  <c r="I9"/>
  <c r="G9" s="1"/>
  <c r="G16" s="1"/>
  <c r="J16"/>
  <c r="J25" i="6"/>
  <c r="D33"/>
  <c r="D39" s="1"/>
  <c r="K6" i="5"/>
  <c r="J6"/>
  <c r="I6"/>
  <c r="J2"/>
  <c r="A2"/>
  <c r="E12" i="4"/>
  <c r="J24" i="5" l="1"/>
  <c r="I24" s="1"/>
  <c r="B19"/>
  <c r="I16"/>
  <c r="I18"/>
  <c r="F9"/>
  <c r="F16" s="1"/>
  <c r="N9"/>
  <c r="D12" i="4"/>
  <c r="C12"/>
  <c r="B12"/>
  <c r="F11" s="1"/>
  <c r="E11"/>
  <c r="D11" s="1"/>
  <c r="C11"/>
  <c r="B11" s="1"/>
  <c r="A2"/>
  <c r="O35" i="3"/>
  <c r="N35"/>
  <c r="M35"/>
  <c r="L35"/>
  <c r="K35"/>
  <c r="O31"/>
  <c r="N31"/>
  <c r="M31"/>
  <c r="L31"/>
  <c r="K31"/>
  <c r="G29"/>
  <c r="F29"/>
  <c r="E29"/>
  <c r="D29"/>
  <c r="C29"/>
  <c r="O23"/>
  <c r="N23"/>
  <c r="M23"/>
  <c r="L23"/>
  <c r="K23"/>
  <c r="G18"/>
  <c r="F18"/>
  <c r="E18"/>
  <c r="D18"/>
  <c r="C18"/>
  <c r="O12"/>
  <c r="N12"/>
  <c r="M12"/>
  <c r="L12"/>
  <c r="K12"/>
  <c r="I2"/>
  <c r="A2"/>
  <c r="O42" i="1" s="1"/>
  <c r="N42" s="1"/>
  <c r="M42" s="1"/>
  <c r="L42" s="1"/>
  <c r="K42" s="1"/>
  <c r="O36"/>
  <c r="N36"/>
  <c r="M36"/>
  <c r="L36"/>
  <c r="N16" i="5" l="1"/>
  <c r="M9"/>
  <c r="K36" i="1"/>
  <c r="O23"/>
  <c r="N23" s="1"/>
  <c r="M23" s="1"/>
  <c r="L23" s="1"/>
  <c r="K23" s="1"/>
  <c r="N19"/>
  <c r="M19" s="1"/>
  <c r="L19" s="1"/>
  <c r="K19" s="1"/>
  <c r="G16" s="1"/>
  <c r="B12"/>
  <c r="O12"/>
  <c r="N12"/>
  <c r="M12"/>
  <c r="L12"/>
  <c r="K12"/>
  <c r="G9"/>
  <c r="F9"/>
  <c r="E9"/>
  <c r="D9"/>
  <c r="C9"/>
  <c r="B9"/>
  <c r="O6"/>
  <c r="N6" s="1"/>
  <c r="M6"/>
  <c r="L6"/>
  <c r="K6"/>
  <c r="F6" s="1"/>
  <c r="E6" s="1"/>
  <c r="D6"/>
  <c r="I2"/>
  <c r="F16" l="1"/>
  <c r="F16" i="2"/>
  <c r="B16" i="1"/>
  <c r="G19"/>
  <c r="M16" i="5"/>
  <c r="F19" i="1" l="1"/>
  <c r="E16"/>
  <c r="E16" i="2"/>
  <c r="N23"/>
  <c r="N25" i="5" s="1"/>
  <c r="G25" s="1"/>
  <c r="N13" i="2"/>
  <c r="N12"/>
  <c r="N11"/>
  <c r="N10"/>
  <c r="N9"/>
  <c r="N8"/>
  <c r="N7"/>
  <c r="N24"/>
  <c r="N14"/>
  <c r="L16" i="5"/>
  <c r="D16" i="1" l="1"/>
  <c r="D16" i="2"/>
  <c r="M23"/>
  <c r="M25" i="5" s="1"/>
  <c r="F25" s="1"/>
  <c r="M13" i="2"/>
  <c r="M12"/>
  <c r="M11"/>
  <c r="M10"/>
  <c r="M9"/>
  <c r="M8"/>
  <c r="M7"/>
  <c r="M14"/>
  <c r="M24"/>
  <c r="E19" i="1"/>
  <c r="D19" s="1"/>
  <c r="G27" i="5"/>
  <c r="F27"/>
  <c r="C16" i="1" l="1"/>
  <c r="B16" i="2" s="1"/>
  <c r="C16"/>
  <c r="L23"/>
  <c r="L25" i="5" s="1"/>
  <c r="E25" s="1"/>
  <c r="E27" s="1"/>
  <c r="E18" s="1"/>
  <c r="L12" i="2"/>
  <c r="L9"/>
  <c r="L7"/>
  <c r="L13"/>
  <c r="L11"/>
  <c r="L10"/>
  <c r="L8"/>
  <c r="L14"/>
  <c r="K14" s="1"/>
  <c r="L24"/>
  <c r="N27" i="5"/>
  <c r="N25" i="2" s="1"/>
  <c r="G18" i="5"/>
  <c r="M27"/>
  <c r="M26" s="1"/>
  <c r="F18"/>
  <c r="L27"/>
  <c r="L26" s="1"/>
  <c r="L22" i="2"/>
  <c r="M22"/>
  <c r="N22"/>
  <c r="L25" l="1"/>
  <c r="K23"/>
  <c r="K25" i="5" s="1"/>
  <c r="D25" s="1"/>
  <c r="D27" s="1"/>
  <c r="K11" i="2"/>
  <c r="K9"/>
  <c r="K7"/>
  <c r="K13"/>
  <c r="K12"/>
  <c r="K10"/>
  <c r="K8"/>
  <c r="K24"/>
  <c r="C19" i="1"/>
  <c r="B19" s="1"/>
  <c r="O19" s="1"/>
  <c r="J12" i="2"/>
  <c r="J9"/>
  <c r="J10"/>
  <c r="J7"/>
  <c r="J13"/>
  <c r="J24"/>
  <c r="J11"/>
  <c r="J23"/>
  <c r="J25" i="5" s="1"/>
  <c r="C25" s="1"/>
  <c r="J14" i="2"/>
  <c r="J8"/>
  <c r="N26" i="5"/>
  <c r="G19"/>
  <c r="N19" s="1"/>
  <c r="F9" i="4" s="1"/>
  <c r="F14" s="1"/>
  <c r="N18" i="5"/>
  <c r="F8" i="4" s="1"/>
  <c r="M25" i="2"/>
  <c r="F19" i="5"/>
  <c r="M19" s="1"/>
  <c r="E9" i="4" s="1"/>
  <c r="E14" s="1"/>
  <c r="M18" i="5"/>
  <c r="L18"/>
  <c r="E19"/>
  <c r="L19" s="1"/>
  <c r="K27" l="1"/>
  <c r="D18"/>
  <c r="N24"/>
  <c r="M24" s="1"/>
  <c r="L24" s="1"/>
  <c r="K24" s="1"/>
  <c r="C27"/>
  <c r="D9" i="4"/>
  <c r="D14" s="1"/>
  <c r="E8"/>
  <c r="D8" s="1"/>
  <c r="I19" i="5"/>
  <c r="K26" l="1"/>
  <c r="K25" i="2"/>
  <c r="D19" i="5"/>
  <c r="K19" s="1"/>
  <c r="C9" i="4" s="1"/>
  <c r="C14" s="1"/>
  <c r="K18" i="5"/>
  <c r="C18"/>
  <c r="J27"/>
  <c r="C8" i="4"/>
  <c r="D32" i="6"/>
  <c r="E32" s="1"/>
  <c r="F32" s="1"/>
  <c r="J6"/>
  <c r="K6" s="1"/>
  <c r="L6" s="1"/>
  <c r="D6"/>
  <c r="E6" s="1"/>
  <c r="F6" s="1"/>
  <c r="D42"/>
  <c r="E42" s="1"/>
  <c r="F42" s="1"/>
  <c r="C19" i="5" l="1"/>
  <c r="J19" s="1"/>
  <c r="B9" i="4" s="1"/>
  <c r="B14" s="1"/>
  <c r="F12" s="1"/>
  <c r="F15" s="1"/>
  <c r="E15" s="1"/>
  <c r="D15" s="1"/>
  <c r="J18" i="5"/>
  <c r="B8" i="4" s="1"/>
  <c r="F7" s="1"/>
  <c r="E7" s="1"/>
  <c r="D7" s="1"/>
  <c r="C7" s="1"/>
  <c r="B7" s="1"/>
  <c r="J26" i="5"/>
  <c r="J25" i="2"/>
  <c r="C15" i="4"/>
  <c r="B15" s="1"/>
</calcChain>
</file>

<file path=xl/sharedStrings.xml><?xml version="1.0" encoding="utf-8"?>
<sst xmlns="http://schemas.openxmlformats.org/spreadsheetml/2006/main" count="242" uniqueCount="167">
  <si>
    <t xml:space="preserve">Tax  at UK corporation rate    </t>
  </si>
  <si>
    <t>Tax at rates other than UK rate</t>
  </si>
  <si>
    <t>Witholdings and local taxes</t>
  </si>
  <si>
    <t>Adjustment in respect of prior periods</t>
  </si>
  <si>
    <t>Adjustments with respect to uresolved matters</t>
  </si>
  <si>
    <t>Utilised tax  losses</t>
  </si>
  <si>
    <t>Other permanent differences</t>
  </si>
  <si>
    <t>Total tax  charge</t>
  </si>
  <si>
    <t>Marketing and distribution</t>
  </si>
  <si>
    <t>General &amp; administrative</t>
  </si>
  <si>
    <t>Research and development</t>
  </si>
  <si>
    <t>Earnings before income taxes</t>
  </si>
  <si>
    <t>Income tax</t>
  </si>
  <si>
    <t>Net income</t>
  </si>
  <si>
    <t>Total assets</t>
  </si>
  <si>
    <t>Operating</t>
  </si>
  <si>
    <t>yes</t>
  </si>
  <si>
    <t>Tax Breakout</t>
  </si>
  <si>
    <t>Statutory</t>
  </si>
  <si>
    <t>Nonoperating</t>
  </si>
  <si>
    <t>Marginal tax rate</t>
  </si>
  <si>
    <t>Effective tax rate</t>
  </si>
  <si>
    <t>Operating tax rate</t>
  </si>
  <si>
    <t>Other non-current liabilities</t>
  </si>
  <si>
    <t xml:space="preserve">Borrowings       </t>
  </si>
  <si>
    <t xml:space="preserve">Deferred tax liabilities      </t>
  </si>
  <si>
    <t xml:space="preserve">Retirement benefit obligations    </t>
  </si>
  <si>
    <t xml:space="preserve">Tax liabilities         </t>
  </si>
  <si>
    <t xml:space="preserve">Share capital        </t>
  </si>
  <si>
    <t>Income Statement</t>
  </si>
  <si>
    <t>Net revenues</t>
  </si>
  <si>
    <t>Cost of sales</t>
  </si>
  <si>
    <t>Gross profit</t>
  </si>
  <si>
    <t>Balance Sheet</t>
  </si>
  <si>
    <t>Assets</t>
  </si>
  <si>
    <t>Cash and cash equivalents</t>
  </si>
  <si>
    <t xml:space="preserve">Inventories       </t>
  </si>
  <si>
    <t xml:space="preserve">Trade and other receivables       </t>
  </si>
  <si>
    <t xml:space="preserve">Available for sale financial assets       </t>
  </si>
  <si>
    <t xml:space="preserve">Derivative financial instruments </t>
  </si>
  <si>
    <t>Other receivables</t>
  </si>
  <si>
    <t xml:space="preserve">Goodwill and other intangible assets    </t>
  </si>
  <si>
    <t xml:space="preserve">Property, plant and equipment       </t>
  </si>
  <si>
    <t xml:space="preserve">Deferred tax assets      </t>
  </si>
  <si>
    <t>Liabilities and Equity</t>
  </si>
  <si>
    <t>Tax liabilities</t>
  </si>
  <si>
    <t xml:space="preserve">Borrowings      </t>
  </si>
  <si>
    <t xml:space="preserve">Provisions for liabilities and charges       </t>
  </si>
  <si>
    <t xml:space="preserve">Trade and other payables        </t>
  </si>
  <si>
    <t>Current Liabilities</t>
  </si>
  <si>
    <t>Total Liabilities</t>
  </si>
  <si>
    <t>Other income (expense)</t>
  </si>
  <si>
    <t>Financial assets</t>
  </si>
  <si>
    <t>Current assets</t>
  </si>
  <si>
    <t>Percent</t>
  </si>
  <si>
    <t>Marginal</t>
  </si>
  <si>
    <t>Effective taxes</t>
  </si>
  <si>
    <t>Reckitt Benckiser</t>
  </si>
  <si>
    <t>Tax Reconciliation Table</t>
  </si>
  <si>
    <t>Tax Rates</t>
  </si>
  <si>
    <t>Exceptional items</t>
  </si>
  <si>
    <t>Europe</t>
  </si>
  <si>
    <t>RBP</t>
  </si>
  <si>
    <t>Total</t>
  </si>
  <si>
    <t>Restructuring</t>
  </si>
  <si>
    <t>Other provisions</t>
  </si>
  <si>
    <t>Total provisions</t>
  </si>
  <si>
    <t>Current provisions</t>
  </si>
  <si>
    <t>Retained earnings, net of reserves</t>
  </si>
  <si>
    <t>Return on Invested Capital</t>
  </si>
  <si>
    <t>Return on Capital:</t>
  </si>
  <si>
    <t>Operating margin</t>
  </si>
  <si>
    <t>Capital turnover (excl intangibles)</t>
  </si>
  <si>
    <t>Capital turnover (incl intangibles)</t>
  </si>
  <si>
    <t>ROIC (excluding intangibles)</t>
  </si>
  <si>
    <t>ROIC (including intangibles)</t>
  </si>
  <si>
    <t>After-tax Operating Profits</t>
  </si>
  <si>
    <t>After-tax Operating Margins</t>
  </si>
  <si>
    <t>Operating taxes</t>
  </si>
  <si>
    <t>After-tax operating profits</t>
  </si>
  <si>
    <t>Operating Taxes</t>
  </si>
  <si>
    <t>Marginal taxes on EBIT</t>
  </si>
  <si>
    <t>Other operating taxes</t>
  </si>
  <si>
    <t>n/a</t>
  </si>
  <si>
    <t>GBP millions</t>
  </si>
  <si>
    <t>Operating profit (EBIT)</t>
  </si>
  <si>
    <t>Net finance income</t>
  </si>
  <si>
    <t>After-tax operating margin</t>
  </si>
  <si>
    <t>North America and Australia</t>
  </si>
  <si>
    <t>Developing Markets</t>
  </si>
  <si>
    <t>Trade receivables</t>
  </si>
  <si>
    <t>Provision for impairment of receivables</t>
  </si>
  <si>
    <t>Derivative financial instruments</t>
  </si>
  <si>
    <t>Prepayments and accrued income</t>
  </si>
  <si>
    <t>Trade payables</t>
  </si>
  <si>
    <t>Other payables</t>
  </si>
  <si>
    <t>Other tax and social security payable</t>
  </si>
  <si>
    <t>Accruals</t>
  </si>
  <si>
    <t>At January 1</t>
  </si>
  <si>
    <t>Disposals</t>
  </si>
  <si>
    <t>Exchange Adjustments</t>
  </si>
  <si>
    <t>At December 31</t>
  </si>
  <si>
    <t>Total exceptional items</t>
  </si>
  <si>
    <t>Profit of disposal of business</t>
  </si>
  <si>
    <r>
      <t>Exceptional items</t>
    </r>
    <r>
      <rPr>
        <b/>
        <vertAlign val="superscript"/>
        <sz val="11"/>
        <rFont val="Calibri"/>
        <family val="2"/>
        <scheme val="minor"/>
      </rPr>
      <t>1</t>
    </r>
  </si>
  <si>
    <r>
      <t>Accumulated impairment and amortization</t>
    </r>
    <r>
      <rPr>
        <vertAlign val="superscript"/>
        <sz val="11"/>
        <rFont val="Calibri"/>
        <family val="2"/>
        <scheme val="minor"/>
      </rPr>
      <t>2</t>
    </r>
  </si>
  <si>
    <r>
      <t>Trade and other receivables</t>
    </r>
    <r>
      <rPr>
        <b/>
        <vertAlign val="superscript"/>
        <sz val="11"/>
        <rFont val="Calibri"/>
        <family val="2"/>
        <scheme val="minor"/>
      </rPr>
      <t>3</t>
    </r>
  </si>
  <si>
    <r>
      <t>Trade and other payables</t>
    </r>
    <r>
      <rPr>
        <b/>
        <vertAlign val="superscript"/>
        <sz val="11"/>
        <rFont val="Calibri"/>
        <family val="2"/>
        <scheme val="minor"/>
      </rPr>
      <t>4</t>
    </r>
  </si>
  <si>
    <t>Impairment</t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</si>
  <si>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From AR2007-2009 Note 10, AR 2005-2006 Note 9</t>
    </r>
  </si>
  <si>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From AR2007-2009 Note 18, AR 2005-2006 Note 17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</si>
  <si>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From AR2007-2009 Note 13, AR 2005-2006 Note 12</t>
    </r>
  </si>
  <si>
    <r>
      <t>Provisions for Liabilities and Charges</t>
    </r>
    <r>
      <rPr>
        <b/>
        <vertAlign val="superscript"/>
        <sz val="11"/>
        <rFont val="Calibri"/>
        <family val="2"/>
        <scheme val="minor"/>
      </rPr>
      <t>5</t>
    </r>
  </si>
  <si>
    <t>Non-current provisions</t>
  </si>
  <si>
    <r>
      <rPr>
        <vertAlign val="super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From AR2008-2009 Note 17, AR 2005-2007 Note 16</t>
    </r>
  </si>
  <si>
    <t>Invested Capital</t>
  </si>
  <si>
    <t>Capital Efficiency</t>
  </si>
  <si>
    <t>Days Sales</t>
  </si>
  <si>
    <t>Operating current assets</t>
  </si>
  <si>
    <t>Operating current liabilities</t>
  </si>
  <si>
    <t>Working capital</t>
  </si>
  <si>
    <t>Percent of Sales</t>
  </si>
  <si>
    <t>Intangible assets</t>
  </si>
  <si>
    <t>Reconciliation of Total Funds Invested</t>
  </si>
  <si>
    <t>Invested capital</t>
  </si>
  <si>
    <t>Excess cash</t>
  </si>
  <si>
    <t>Total funds invested</t>
  </si>
  <si>
    <t>Debt &amp; debt equivalents</t>
  </si>
  <si>
    <t>Staff numbers (000s)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</si>
  <si>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From AR 2005-2009</t>
    </r>
  </si>
  <si>
    <t>*Includes Fabric Care, Surface Care, Dishwashing, Home Care, Health &amp; Personal Care, and Other Household</t>
  </si>
  <si>
    <t>Pharmaceuticals</t>
  </si>
  <si>
    <t>Food</t>
  </si>
  <si>
    <t>Organic growth</t>
  </si>
  <si>
    <t>Currency fluctuation</t>
  </si>
  <si>
    <t>Portfolio change</t>
  </si>
  <si>
    <t>Reported revenue growth</t>
  </si>
  <si>
    <t>Household Health &amp; Personal Care</t>
  </si>
  <si>
    <t>Inventories</t>
  </si>
  <si>
    <t>Property, plant, and equipment</t>
  </si>
  <si>
    <t>Other non current assets</t>
  </si>
  <si>
    <t>Short-term borrowings</t>
  </si>
  <si>
    <t>Long-term borrowings</t>
  </si>
  <si>
    <t>Equity minority interest</t>
  </si>
  <si>
    <t>Geographic Breakdown</t>
  </si>
  <si>
    <t>North America &amp; Australia</t>
  </si>
  <si>
    <t>Share premium account</t>
  </si>
  <si>
    <t>Total liabilities and equity</t>
  </si>
  <si>
    <t>Asset impairments</t>
  </si>
  <si>
    <t>Operating profit (EBITA)</t>
  </si>
  <si>
    <t>Amortization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</si>
  <si>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RB Annual Report 2005-2009, page 8 (except 2008, page 1)</t>
    </r>
  </si>
  <si>
    <r>
      <t>Organic Growth</t>
    </r>
    <r>
      <rPr>
        <vertAlign val="superscript"/>
        <sz val="11"/>
        <rFont val="Calibri"/>
        <family val="2"/>
        <scheme val="minor"/>
      </rPr>
      <t>1</t>
    </r>
  </si>
  <si>
    <t>percent</t>
  </si>
  <si>
    <r>
      <t>Employees</t>
    </r>
    <r>
      <rPr>
        <vertAlign val="superscript"/>
        <sz val="11"/>
        <rFont val="Calibri"/>
        <family val="2"/>
        <scheme val="minor"/>
      </rPr>
      <t>2</t>
    </r>
  </si>
  <si>
    <t>Other income and expense</t>
  </si>
  <si>
    <t>Net operating expenses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</si>
  <si>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From 2009 AR Note 3, page 36.</t>
    </r>
  </si>
  <si>
    <t>General and administrative</t>
  </si>
  <si>
    <t>Distribution costs</t>
  </si>
  <si>
    <t>Amortization and impairment charge</t>
  </si>
  <si>
    <t>Earnings before taxes</t>
  </si>
  <si>
    <t>Working cash</t>
  </si>
  <si>
    <t>Invested capital without goodwill</t>
  </si>
  <si>
    <t>Invested capital with goodwill</t>
  </si>
  <si>
    <t xml:space="preserve">Deferred (and long-term) tax liabilities      </t>
  </si>
  <si>
    <t>Common equity and retained earnings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</si>
</sst>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0_);\(0.00\)"/>
    <numFmt numFmtId="165" formatCode="0_);\(0\)"/>
    <numFmt numFmtId="166" formatCode="#,##0.0_);\(#,##0.0\)"/>
    <numFmt numFmtId="167" formatCode="0.0%"/>
    <numFmt numFmtId="168" formatCode="#,##0\ ;\(#,##0.0\)"/>
  </numFmts>
  <fonts count="15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8" fontId="14" fillId="0" borderId="1"/>
    <xf numFmtId="9" fontId="13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37" fontId="4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37" fontId="4" fillId="0" borderId="2" xfId="0" applyNumberFormat="1" applyFont="1" applyBorder="1"/>
    <xf numFmtId="165" fontId="4" fillId="0" borderId="0" xfId="0" applyNumberFormat="1" applyFont="1"/>
    <xf numFmtId="164" fontId="4" fillId="0" borderId="0" xfId="0" applyNumberFormat="1" applyFont="1"/>
    <xf numFmtId="0" fontId="4" fillId="0" borderId="0" xfId="0" applyFont="1" applyBorder="1"/>
    <xf numFmtId="37" fontId="5" fillId="0" borderId="1" xfId="0" applyNumberFormat="1" applyFont="1" applyBorder="1"/>
    <xf numFmtId="37" fontId="5" fillId="0" borderId="0" xfId="0" applyNumberFormat="1" applyFont="1"/>
    <xf numFmtId="0" fontId="3" fillId="0" borderId="0" xfId="0" applyFont="1" applyBorder="1"/>
    <xf numFmtId="0" fontId="6" fillId="0" borderId="0" xfId="0" applyFont="1"/>
    <xf numFmtId="37" fontId="5" fillId="0" borderId="0" xfId="0" applyNumberFormat="1" applyFont="1" applyBorder="1"/>
    <xf numFmtId="37" fontId="4" fillId="0" borderId="2" xfId="0" applyNumberFormat="1" applyFont="1" applyFill="1" applyBorder="1"/>
    <xf numFmtId="0" fontId="7" fillId="0" borderId="0" xfId="0" applyFont="1"/>
    <xf numFmtId="0" fontId="8" fillId="0" borderId="0" xfId="0" applyFont="1"/>
    <xf numFmtId="0" fontId="8" fillId="2" borderId="1" xfId="0" applyFont="1" applyFill="1" applyBorder="1"/>
    <xf numFmtId="167" fontId="7" fillId="0" borderId="0" xfId="1" applyNumberFormat="1" applyFont="1"/>
    <xf numFmtId="0" fontId="7" fillId="0" borderId="1" xfId="0" applyFont="1" applyBorder="1"/>
    <xf numFmtId="167" fontId="7" fillId="0" borderId="1" xfId="1" applyNumberFormat="1" applyFont="1" applyBorder="1"/>
    <xf numFmtId="0" fontId="3" fillId="3" borderId="1" xfId="0" applyFont="1" applyFill="1" applyBorder="1"/>
    <xf numFmtId="167" fontId="4" fillId="0" borderId="0" xfId="1" applyNumberFormat="1" applyFont="1" applyBorder="1"/>
    <xf numFmtId="167" fontId="4" fillId="0" borderId="1" xfId="1" applyNumberFormat="1" applyFont="1" applyBorder="1"/>
    <xf numFmtId="166" fontId="4" fillId="0" borderId="0" xfId="0" applyNumberFormat="1" applyFont="1" applyBorder="1"/>
    <xf numFmtId="37" fontId="7" fillId="0" borderId="0" xfId="0" applyNumberFormat="1" applyFont="1"/>
    <xf numFmtId="37" fontId="7" fillId="0" borderId="1" xfId="0" applyNumberFormat="1" applyFont="1" applyBorder="1"/>
    <xf numFmtId="0" fontId="7" fillId="0" borderId="0" xfId="0" applyFont="1" applyBorder="1"/>
    <xf numFmtId="0" fontId="7" fillId="0" borderId="0" xfId="0" applyFont="1" applyFill="1" applyBorder="1"/>
    <xf numFmtId="167" fontId="7" fillId="0" borderId="0" xfId="1" applyNumberFormat="1" applyFont="1" applyBorder="1"/>
    <xf numFmtId="0" fontId="7" fillId="0" borderId="1" xfId="0" applyFont="1" applyFill="1" applyBorder="1"/>
    <xf numFmtId="0" fontId="7" fillId="0" borderId="2" xfId="0" applyFont="1" applyBorder="1"/>
    <xf numFmtId="37" fontId="7" fillId="0" borderId="2" xfId="0" applyNumberFormat="1" applyFont="1" applyBorder="1"/>
    <xf numFmtId="167" fontId="7" fillId="0" borderId="2" xfId="1" applyNumberFormat="1" applyFont="1" applyBorder="1"/>
    <xf numFmtId="167" fontId="7" fillId="0" borderId="1" xfId="0" applyNumberFormat="1" applyFont="1" applyBorder="1"/>
    <xf numFmtId="167" fontId="7" fillId="0" borderId="0" xfId="1" applyNumberFormat="1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166" fontId="10" fillId="0" borderId="0" xfId="0" applyNumberFormat="1" applyFont="1"/>
    <xf numFmtId="0" fontId="7" fillId="0" borderId="4" xfId="0" applyFont="1" applyBorder="1"/>
    <xf numFmtId="166" fontId="7" fillId="0" borderId="4" xfId="0" applyNumberFormat="1" applyFont="1" applyBorder="1"/>
    <xf numFmtId="37" fontId="10" fillId="0" borderId="0" xfId="0" applyNumberFormat="1" applyFont="1"/>
    <xf numFmtId="37" fontId="10" fillId="0" borderId="0" xfId="0" applyNumberFormat="1" applyFont="1" applyBorder="1"/>
    <xf numFmtId="37" fontId="10" fillId="0" borderId="0" xfId="0" applyNumberFormat="1" applyFont="1" applyFill="1" applyBorder="1"/>
    <xf numFmtId="37" fontId="10" fillId="0" borderId="1" xfId="0" applyNumberFormat="1" applyFont="1" applyFill="1" applyBorder="1"/>
    <xf numFmtId="167" fontId="7" fillId="0" borderId="0" xfId="0" applyNumberFormat="1" applyFont="1" applyBorder="1"/>
    <xf numFmtId="0" fontId="10" fillId="0" borderId="0" xfId="0" applyFont="1" applyAlignment="1">
      <alignment horizontal="center"/>
    </xf>
    <xf numFmtId="167" fontId="7" fillId="0" borderId="0" xfId="0" applyNumberFormat="1" applyFont="1"/>
    <xf numFmtId="167" fontId="7" fillId="0" borderId="2" xfId="0" applyNumberFormat="1" applyFont="1" applyBorder="1"/>
    <xf numFmtId="166" fontId="10" fillId="0" borderId="0" xfId="0" applyNumberFormat="1" applyFont="1" applyAlignment="1">
      <alignment horizontal="right"/>
    </xf>
    <xf numFmtId="0" fontId="7" fillId="0" borderId="0" xfId="0" applyFont="1" applyFill="1"/>
    <xf numFmtId="37" fontId="7" fillId="0" borderId="0" xfId="0" applyNumberFormat="1" applyFont="1" applyFill="1"/>
    <xf numFmtId="0" fontId="7" fillId="0" borderId="4" xfId="0" applyFont="1" applyFill="1" applyBorder="1"/>
    <xf numFmtId="37" fontId="7" fillId="0" borderId="4" xfId="0" applyNumberFormat="1" applyFont="1" applyFill="1" applyBorder="1"/>
    <xf numFmtId="37" fontId="7" fillId="0" borderId="0" xfId="0" applyNumberFormat="1" applyFont="1" applyFill="1" applyBorder="1"/>
    <xf numFmtId="37" fontId="7" fillId="0" borderId="1" xfId="0" applyNumberFormat="1" applyFont="1" applyFill="1" applyBorder="1"/>
    <xf numFmtId="0" fontId="8" fillId="0" borderId="2" xfId="0" applyFont="1" applyFill="1" applyBorder="1"/>
    <xf numFmtId="37" fontId="7" fillId="0" borderId="2" xfId="0" applyNumberFormat="1" applyFont="1" applyFill="1" applyBorder="1"/>
    <xf numFmtId="0" fontId="8" fillId="0" borderId="1" xfId="0" applyFont="1" applyFill="1" applyBorder="1"/>
    <xf numFmtId="167" fontId="12" fillId="0" borderId="0" xfId="0" applyNumberFormat="1" applyFont="1"/>
    <xf numFmtId="167" fontId="10" fillId="0" borderId="0" xfId="0" applyNumberFormat="1" applyFont="1"/>
    <xf numFmtId="167" fontId="12" fillId="0" borderId="0" xfId="1" applyNumberFormat="1" applyFont="1"/>
    <xf numFmtId="167" fontId="10" fillId="0" borderId="0" xfId="1" applyNumberFormat="1" applyFont="1"/>
    <xf numFmtId="0" fontId="7" fillId="0" borderId="0" xfId="0" applyFont="1" applyAlignment="1">
      <alignment vertical="center" textRotation="180"/>
    </xf>
    <xf numFmtId="0" fontId="3" fillId="2" borderId="1" xfId="0" applyFont="1" applyFill="1" applyBorder="1"/>
    <xf numFmtId="37" fontId="7" fillId="0" borderId="0" xfId="0" applyNumberFormat="1" applyFont="1" applyBorder="1"/>
    <xf numFmtId="0" fontId="0" fillId="0" borderId="1" xfId="0" applyBorder="1"/>
    <xf numFmtId="0" fontId="0" fillId="0" borderId="0" xfId="0" applyBorder="1"/>
    <xf numFmtId="0" fontId="8" fillId="0" borderId="0" xfId="0" applyFont="1" applyFill="1" applyBorder="1"/>
    <xf numFmtId="37" fontId="4" fillId="0" borderId="1" xfId="0" applyNumberFormat="1" applyFont="1" applyBorder="1"/>
    <xf numFmtId="37" fontId="7" fillId="0" borderId="3" xfId="0" applyNumberFormat="1" applyFont="1" applyBorder="1"/>
    <xf numFmtId="37" fontId="10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2" xfId="2" applyFont="1" applyFill="1" applyBorder="1"/>
    <xf numFmtId="166" fontId="7" fillId="0" borderId="1" xfId="0" applyNumberFormat="1" applyFont="1" applyBorder="1"/>
    <xf numFmtId="0" fontId="7" fillId="0" borderId="0" xfId="0" applyFont="1" applyAlignment="1">
      <alignment horizontal="center" vertical="center" textRotation="180"/>
    </xf>
  </cellXfs>
  <cellStyles count="6">
    <cellStyle name="comma (0)" xfId="4"/>
    <cellStyle name="Comma 2" xfId="3"/>
    <cellStyle name="Normal" xfId="0" builtinId="0"/>
    <cellStyle name="Normal 2" xfId="2"/>
    <cellStyle name="Percent" xfId="1" builtinId="5"/>
    <cellStyle name="Percent 2" xf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ssels/AppData/Local/Microsoft/Windows/Temporary%20Internet%20Files/Content.IE5/3R2PJFVM/Henkel%20Financials%20(2009)%20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s"/>
      <sheetName val="%%TOBA_CACHE%%"/>
      <sheetName val="Supplemental"/>
      <sheetName val="ROIC"/>
      <sheetName val="NOPAT"/>
      <sheetName val="Taxes"/>
      <sheetName val="Capital"/>
      <sheetName val="Valuation"/>
      <sheetName val="Employees"/>
      <sheetName val="Growth"/>
      <sheetName val="Products"/>
    </sheetNames>
    <sheetDataSet>
      <sheetData sheetId="0" refreshError="1">
        <row r="2">
          <cell r="A2" t="str">
            <v>Henkel AG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57"/>
  <sheetViews>
    <sheetView tabSelected="1" zoomScale="80" zoomScaleNormal="80" workbookViewId="0">
      <selection activeCell="A2" sqref="A2"/>
    </sheetView>
  </sheetViews>
  <sheetFormatPr defaultColWidth="9" defaultRowHeight="15" outlineLevelCol="1"/>
  <cols>
    <col min="1" max="1" width="30.375" style="2" customWidth="1"/>
    <col min="2" max="2" width="0" style="2" hidden="1" customWidth="1" outlineLevel="1"/>
    <col min="3" max="3" width="9" style="2" collapsed="1"/>
    <col min="4" max="8" width="9" style="2"/>
    <col min="9" max="9" width="33.875" style="2" customWidth="1"/>
    <col min="10" max="10" width="0" style="2" hidden="1" customWidth="1" outlineLevel="1"/>
    <col min="11" max="11" width="9" style="2" collapsed="1"/>
    <col min="12" max="16384" width="9" style="2"/>
  </cols>
  <sheetData>
    <row r="2" spans="1:15">
      <c r="A2" s="1" t="s">
        <v>57</v>
      </c>
      <c r="B2" s="1"/>
      <c r="I2" s="1" t="str">
        <f>company_name</f>
        <v>Reckitt Benckiser</v>
      </c>
      <c r="J2" s="1"/>
    </row>
    <row r="3" spans="1:15">
      <c r="A3" s="2" t="s">
        <v>29</v>
      </c>
      <c r="I3" s="2" t="s">
        <v>33</v>
      </c>
    </row>
    <row r="6" spans="1:15">
      <c r="A6" s="69" t="s">
        <v>84</v>
      </c>
      <c r="B6" s="69">
        <v>2004</v>
      </c>
      <c r="C6" s="69">
        <v>2005</v>
      </c>
      <c r="D6" s="69">
        <f>C6+1</f>
        <v>2006</v>
      </c>
      <c r="E6" s="69">
        <f>D6+1</f>
        <v>2007</v>
      </c>
      <c r="F6" s="69">
        <f>E6+1</f>
        <v>2008</v>
      </c>
      <c r="G6" s="69">
        <v>2009</v>
      </c>
      <c r="I6" s="69" t="s">
        <v>34</v>
      </c>
      <c r="J6" s="69"/>
      <c r="K6" s="69">
        <f>C6</f>
        <v>2005</v>
      </c>
      <c r="L6" s="69">
        <f>D6</f>
        <v>2006</v>
      </c>
      <c r="M6" s="69">
        <f>E6</f>
        <v>2007</v>
      </c>
      <c r="N6" s="69">
        <f>F6</f>
        <v>2008</v>
      </c>
      <c r="O6" s="69">
        <f>G6</f>
        <v>2009</v>
      </c>
    </row>
    <row r="7" spans="1:15">
      <c r="A7" s="2" t="s">
        <v>30</v>
      </c>
      <c r="B7" s="11">
        <v>3871</v>
      </c>
      <c r="C7" s="11">
        <v>4179</v>
      </c>
      <c r="D7" s="11">
        <v>4922</v>
      </c>
      <c r="E7" s="11">
        <v>5269</v>
      </c>
      <c r="F7" s="11">
        <v>6563</v>
      </c>
      <c r="G7" s="11">
        <v>7753</v>
      </c>
      <c r="I7" s="2" t="s">
        <v>36</v>
      </c>
      <c r="K7" s="11">
        <v>270</v>
      </c>
      <c r="L7" s="11">
        <v>322</v>
      </c>
      <c r="M7" s="11">
        <v>382</v>
      </c>
      <c r="N7" s="11">
        <v>556</v>
      </c>
      <c r="O7" s="11">
        <v>486</v>
      </c>
    </row>
    <row r="8" spans="1:15">
      <c r="A8" s="4" t="s">
        <v>31</v>
      </c>
      <c r="B8" s="10">
        <v>-1750</v>
      </c>
      <c r="C8" s="10">
        <v>-1886</v>
      </c>
      <c r="D8" s="10">
        <v>-2133</v>
      </c>
      <c r="E8" s="10">
        <v>-2197</v>
      </c>
      <c r="F8" s="10">
        <v>-2673</v>
      </c>
      <c r="G8" s="10">
        <v>-3089</v>
      </c>
      <c r="I8" s="2" t="s">
        <v>37</v>
      </c>
      <c r="K8" s="11">
        <v>545</v>
      </c>
      <c r="L8" s="11">
        <v>670</v>
      </c>
      <c r="M8" s="11">
        <v>693</v>
      </c>
      <c r="N8" s="11">
        <v>906</v>
      </c>
      <c r="O8" s="11">
        <v>928</v>
      </c>
    </row>
    <row r="9" spans="1:15">
      <c r="A9" s="2" t="s">
        <v>32</v>
      </c>
      <c r="B9" s="3">
        <f t="shared" ref="B9:G9" si="0">SUM(B7:B8)</f>
        <v>2121</v>
      </c>
      <c r="C9" s="3">
        <f t="shared" si="0"/>
        <v>2293</v>
      </c>
      <c r="D9" s="3">
        <f t="shared" si="0"/>
        <v>2789</v>
      </c>
      <c r="E9" s="3">
        <f t="shared" si="0"/>
        <v>3072</v>
      </c>
      <c r="F9" s="3">
        <f t="shared" si="0"/>
        <v>3890</v>
      </c>
      <c r="G9" s="3">
        <f t="shared" si="0"/>
        <v>4664</v>
      </c>
      <c r="I9" s="2" t="s">
        <v>39</v>
      </c>
      <c r="K9" s="11">
        <v>0</v>
      </c>
      <c r="L9" s="11">
        <v>0</v>
      </c>
      <c r="M9" s="11">
        <v>0</v>
      </c>
      <c r="N9" s="11">
        <v>69</v>
      </c>
      <c r="O9" s="11">
        <v>1</v>
      </c>
    </row>
    <row r="10" spans="1:15">
      <c r="B10" s="3"/>
      <c r="C10" s="3"/>
      <c r="D10" s="3"/>
      <c r="E10" s="3"/>
      <c r="F10" s="3"/>
      <c r="G10" s="3"/>
      <c r="I10" s="2" t="s">
        <v>38</v>
      </c>
      <c r="K10" s="11">
        <v>77</v>
      </c>
      <c r="L10" s="11">
        <v>19</v>
      </c>
      <c r="M10" s="11">
        <v>39</v>
      </c>
      <c r="N10" s="11">
        <v>6</v>
      </c>
      <c r="O10" s="11">
        <v>4</v>
      </c>
    </row>
    <row r="11" spans="1:15">
      <c r="A11" s="4" t="s">
        <v>156</v>
      </c>
      <c r="B11" s="74">
        <f>Supplemental!B11</f>
        <v>-1372</v>
      </c>
      <c r="C11" s="74">
        <f>Supplemental!C11</f>
        <v>-1453</v>
      </c>
      <c r="D11" s="74">
        <f>Supplemental!D11</f>
        <v>-1730</v>
      </c>
      <c r="E11" s="74">
        <f>Supplemental!E11</f>
        <v>-1882</v>
      </c>
      <c r="F11" s="74">
        <f>Supplemental!F11</f>
        <v>-2355</v>
      </c>
      <c r="G11" s="74">
        <f>Supplemental!G11</f>
        <v>-2773</v>
      </c>
      <c r="I11" s="4" t="s">
        <v>35</v>
      </c>
      <c r="J11" s="4"/>
      <c r="K11" s="10">
        <v>978</v>
      </c>
      <c r="L11" s="10">
        <v>305</v>
      </c>
      <c r="M11" s="10">
        <v>328</v>
      </c>
      <c r="N11" s="10">
        <v>417</v>
      </c>
      <c r="O11" s="10">
        <v>351</v>
      </c>
    </row>
    <row r="12" spans="1:15">
      <c r="A12" s="2" t="s">
        <v>85</v>
      </c>
      <c r="B12" s="3">
        <f>SUM(B9:B10)</f>
        <v>2121</v>
      </c>
      <c r="C12" s="3">
        <f>SUM(C9:C11)</f>
        <v>840</v>
      </c>
      <c r="D12" s="3">
        <f t="shared" ref="D12:F12" si="1">SUM(D9:D11)</f>
        <v>1059</v>
      </c>
      <c r="E12" s="3">
        <f t="shared" si="1"/>
        <v>1190</v>
      </c>
      <c r="F12" s="3">
        <f t="shared" si="1"/>
        <v>1535</v>
      </c>
      <c r="G12" s="3">
        <f>SUM(G9:G11)</f>
        <v>1891</v>
      </c>
      <c r="I12" s="2" t="s">
        <v>53</v>
      </c>
      <c r="K12" s="3">
        <f>SUM(K7:K11)</f>
        <v>1870</v>
      </c>
      <c r="L12" s="3">
        <f>SUM(L7:L11)</f>
        <v>1316</v>
      </c>
      <c r="M12" s="3">
        <f>SUM(M7:M11)</f>
        <v>1442</v>
      </c>
      <c r="N12" s="3">
        <f>SUM(N7:N11)</f>
        <v>1954</v>
      </c>
      <c r="O12" s="3">
        <f>SUM(O7:O11)</f>
        <v>1770</v>
      </c>
    </row>
    <row r="13" spans="1:15">
      <c r="B13" s="3"/>
      <c r="C13" s="3"/>
      <c r="D13" s="3"/>
      <c r="E13" s="3"/>
      <c r="F13" s="3"/>
      <c r="G13" s="3"/>
      <c r="K13" s="3"/>
      <c r="L13" s="3"/>
      <c r="M13" s="3"/>
      <c r="N13" s="3"/>
      <c r="O13" s="3"/>
    </row>
    <row r="14" spans="1:15">
      <c r="A14" s="2" t="s">
        <v>86</v>
      </c>
      <c r="B14" s="11">
        <v>9</v>
      </c>
      <c r="C14" s="11">
        <v>36</v>
      </c>
      <c r="D14" s="11">
        <v>-36</v>
      </c>
      <c r="E14" s="11">
        <v>-24</v>
      </c>
      <c r="F14" s="11">
        <v>-31</v>
      </c>
      <c r="G14" s="11">
        <v>1</v>
      </c>
      <c r="I14" s="2" t="s">
        <v>41</v>
      </c>
      <c r="K14" s="11">
        <v>1766</v>
      </c>
      <c r="L14" s="11">
        <v>3842</v>
      </c>
      <c r="M14" s="11">
        <v>3811</v>
      </c>
      <c r="N14" s="11">
        <v>6454</v>
      </c>
      <c r="O14" s="11">
        <v>6090</v>
      </c>
    </row>
    <row r="15" spans="1:15">
      <c r="A15" s="4" t="s">
        <v>60</v>
      </c>
      <c r="B15" s="10">
        <v>0</v>
      </c>
      <c r="C15" s="10">
        <v>0</v>
      </c>
      <c r="D15" s="10">
        <v>-149</v>
      </c>
      <c r="E15" s="10">
        <v>43</v>
      </c>
      <c r="F15" s="10">
        <v>-30</v>
      </c>
      <c r="G15" s="10">
        <v>0</v>
      </c>
      <c r="I15" s="2" t="s">
        <v>42</v>
      </c>
      <c r="K15" s="11">
        <v>485</v>
      </c>
      <c r="L15" s="11">
        <v>425</v>
      </c>
      <c r="M15" s="11">
        <v>479</v>
      </c>
      <c r="N15" s="11">
        <v>637</v>
      </c>
      <c r="O15" s="11">
        <v>639</v>
      </c>
    </row>
    <row r="16" spans="1:15">
      <c r="A16" s="2" t="s">
        <v>11</v>
      </c>
      <c r="B16" s="3">
        <f t="shared" ref="B16:G16" si="2">SUM(B12:B15)</f>
        <v>2130</v>
      </c>
      <c r="C16" s="3">
        <f t="shared" si="2"/>
        <v>876</v>
      </c>
      <c r="D16" s="3">
        <f t="shared" si="2"/>
        <v>874</v>
      </c>
      <c r="E16" s="3">
        <f t="shared" si="2"/>
        <v>1209</v>
      </c>
      <c r="F16" s="3">
        <f t="shared" si="2"/>
        <v>1474</v>
      </c>
      <c r="G16" s="3">
        <f t="shared" si="2"/>
        <v>1892</v>
      </c>
      <c r="I16" s="2" t="s">
        <v>43</v>
      </c>
      <c r="K16" s="11">
        <v>77</v>
      </c>
      <c r="L16" s="11">
        <v>144</v>
      </c>
      <c r="M16" s="11">
        <v>106</v>
      </c>
      <c r="N16" s="11">
        <v>93</v>
      </c>
      <c r="O16" s="11">
        <v>121</v>
      </c>
    </row>
    <row r="17" spans="1:21">
      <c r="B17" s="3"/>
      <c r="C17" s="3"/>
      <c r="D17" s="3"/>
      <c r="E17" s="3"/>
      <c r="F17" s="3"/>
      <c r="G17" s="3"/>
      <c r="I17" s="2" t="s">
        <v>52</v>
      </c>
      <c r="K17" s="11">
        <v>0</v>
      </c>
      <c r="L17" s="11">
        <v>0</v>
      </c>
      <c r="M17" s="11">
        <v>0</v>
      </c>
      <c r="N17" s="11">
        <v>25</v>
      </c>
      <c r="O17" s="11">
        <v>16</v>
      </c>
    </row>
    <row r="18" spans="1:21">
      <c r="A18" s="4" t="s">
        <v>12</v>
      </c>
      <c r="B18" s="10">
        <v>-181</v>
      </c>
      <c r="C18" s="10">
        <v>-207</v>
      </c>
      <c r="D18" s="10">
        <v>-200</v>
      </c>
      <c r="E18" s="10">
        <v>-271</v>
      </c>
      <c r="F18" s="10">
        <v>-354</v>
      </c>
      <c r="G18" s="10">
        <v>-474</v>
      </c>
      <c r="I18" s="2" t="s">
        <v>40</v>
      </c>
      <c r="K18" s="11">
        <v>15</v>
      </c>
      <c r="L18" s="11">
        <v>10</v>
      </c>
      <c r="M18" s="11">
        <v>30</v>
      </c>
      <c r="N18" s="11">
        <v>19</v>
      </c>
      <c r="O18" s="11">
        <v>25</v>
      </c>
    </row>
    <row r="19" spans="1:21" ht="15.75" thickBot="1">
      <c r="A19" s="5" t="s">
        <v>13</v>
      </c>
      <c r="B19" s="6">
        <f t="shared" ref="B19:G19" si="3">SUM(B16:B18)</f>
        <v>1949</v>
      </c>
      <c r="C19" s="6">
        <f t="shared" si="3"/>
        <v>669</v>
      </c>
      <c r="D19" s="6">
        <f t="shared" si="3"/>
        <v>674</v>
      </c>
      <c r="E19" s="6">
        <f t="shared" si="3"/>
        <v>938</v>
      </c>
      <c r="F19" s="6">
        <f t="shared" si="3"/>
        <v>1120</v>
      </c>
      <c r="G19" s="6">
        <f t="shared" si="3"/>
        <v>1418</v>
      </c>
      <c r="I19" s="5" t="s">
        <v>14</v>
      </c>
      <c r="J19" s="5"/>
      <c r="K19" s="15">
        <f>SUM(K12:K18)</f>
        <v>4213</v>
      </c>
      <c r="L19" s="15">
        <f>SUM(L12:L18)</f>
        <v>5737</v>
      </c>
      <c r="M19" s="6">
        <f>SUM(M12:M18)</f>
        <v>5868</v>
      </c>
      <c r="N19" s="6">
        <f>SUM(N12:N18)</f>
        <v>9182</v>
      </c>
      <c r="O19" s="6">
        <f>SUM(O12:O18)</f>
        <v>8661</v>
      </c>
    </row>
    <row r="20" spans="1:21" ht="15.75" thickTop="1"/>
    <row r="23" spans="1:21">
      <c r="I23" s="69" t="s">
        <v>44</v>
      </c>
      <c r="J23" s="69"/>
      <c r="K23" s="69">
        <f>K6</f>
        <v>2005</v>
      </c>
      <c r="L23" s="69">
        <f>L6</f>
        <v>2006</v>
      </c>
      <c r="M23" s="69">
        <f>M6</f>
        <v>2007</v>
      </c>
      <c r="N23" s="69">
        <f>N6</f>
        <v>2008</v>
      </c>
      <c r="O23" s="69">
        <f>O6</f>
        <v>2009</v>
      </c>
    </row>
    <row r="24" spans="1:21">
      <c r="C24" s="7"/>
      <c r="D24" s="7"/>
      <c r="E24" s="7"/>
      <c r="F24" s="7"/>
      <c r="I24" s="2" t="s">
        <v>46</v>
      </c>
      <c r="K24" s="11">
        <v>88</v>
      </c>
      <c r="L24" s="11">
        <v>973</v>
      </c>
      <c r="M24" s="11">
        <v>487</v>
      </c>
      <c r="N24" s="11">
        <v>1571</v>
      </c>
      <c r="O24" s="11">
        <v>132</v>
      </c>
      <c r="Q24" s="7"/>
      <c r="R24" s="7"/>
      <c r="S24" s="7"/>
      <c r="T24" s="7"/>
      <c r="U24" s="7"/>
    </row>
    <row r="25" spans="1:21">
      <c r="I25" s="2" t="s">
        <v>47</v>
      </c>
      <c r="K25" s="11">
        <v>4</v>
      </c>
      <c r="L25" s="11">
        <v>47</v>
      </c>
      <c r="M25" s="11">
        <v>36</v>
      </c>
      <c r="N25" s="11">
        <v>73</v>
      </c>
      <c r="O25" s="11">
        <v>88</v>
      </c>
      <c r="Q25" s="7"/>
      <c r="R25" s="7"/>
      <c r="S25" s="7"/>
      <c r="T25" s="7"/>
      <c r="U25" s="7"/>
    </row>
    <row r="26" spans="1:21">
      <c r="A26" s="1"/>
      <c r="B26" s="1"/>
      <c r="C26" s="7"/>
      <c r="D26" s="7"/>
      <c r="E26" s="7"/>
      <c r="F26" s="7"/>
      <c r="G26" s="8"/>
      <c r="I26" s="2" t="s">
        <v>48</v>
      </c>
      <c r="K26" s="11">
        <v>1225</v>
      </c>
      <c r="L26" s="11">
        <v>1481</v>
      </c>
      <c r="M26" s="11">
        <v>1635</v>
      </c>
      <c r="N26" s="11">
        <v>2189</v>
      </c>
      <c r="O26" s="11">
        <v>2286</v>
      </c>
      <c r="Q26" s="7"/>
      <c r="R26" s="7"/>
      <c r="S26" s="7"/>
      <c r="T26" s="7"/>
      <c r="U26" s="7"/>
    </row>
    <row r="27" spans="1:21">
      <c r="A27" s="12"/>
      <c r="B27" s="12"/>
      <c r="C27" s="7"/>
      <c r="D27" s="7"/>
      <c r="E27" s="7"/>
      <c r="F27" s="7"/>
      <c r="G27" s="8"/>
      <c r="I27" s="4" t="s">
        <v>45</v>
      </c>
      <c r="J27" s="4"/>
      <c r="K27" s="10">
        <v>206</v>
      </c>
      <c r="L27" s="10">
        <v>239</v>
      </c>
      <c r="M27" s="10">
        <v>266</v>
      </c>
      <c r="N27" s="10">
        <v>383</v>
      </c>
      <c r="O27" s="10">
        <v>385</v>
      </c>
      <c r="Q27" s="7"/>
      <c r="R27" s="7"/>
      <c r="S27" s="7"/>
      <c r="T27" s="7"/>
      <c r="U27" s="7"/>
    </row>
    <row r="28" spans="1:21">
      <c r="A28" s="9"/>
      <c r="B28" s="9"/>
      <c r="C28" s="7"/>
      <c r="D28" s="7"/>
      <c r="E28" s="7"/>
      <c r="F28" s="7"/>
      <c r="G28" s="8"/>
      <c r="I28" s="2" t="s">
        <v>49</v>
      </c>
      <c r="K28" s="3">
        <v>1523</v>
      </c>
      <c r="L28" s="3">
        <v>2740</v>
      </c>
      <c r="M28" s="3">
        <v>2424</v>
      </c>
      <c r="N28" s="3">
        <v>4216</v>
      </c>
      <c r="O28" s="3">
        <v>2891</v>
      </c>
      <c r="Q28" s="7"/>
      <c r="R28" s="7"/>
      <c r="S28" s="7"/>
      <c r="T28" s="7"/>
      <c r="U28" s="7"/>
    </row>
    <row r="29" spans="1:21">
      <c r="C29" s="7"/>
      <c r="D29" s="7"/>
      <c r="E29" s="7"/>
      <c r="F29" s="7"/>
      <c r="G29" s="8"/>
      <c r="K29" s="3"/>
      <c r="L29" s="3"/>
      <c r="M29" s="3"/>
      <c r="N29" s="3"/>
      <c r="O29" s="3"/>
      <c r="Q29" s="7"/>
      <c r="R29" s="7"/>
      <c r="S29" s="7"/>
      <c r="T29" s="7"/>
      <c r="U29" s="7"/>
    </row>
    <row r="30" spans="1:21">
      <c r="C30" s="7"/>
      <c r="D30" s="7"/>
      <c r="E30" s="7"/>
      <c r="F30" s="7"/>
      <c r="G30" s="8"/>
      <c r="I30" s="2" t="s">
        <v>24</v>
      </c>
      <c r="K30" s="11">
        <v>80</v>
      </c>
      <c r="L30" s="11">
        <v>11</v>
      </c>
      <c r="M30" s="11">
        <v>5</v>
      </c>
      <c r="N30" s="11">
        <v>4</v>
      </c>
      <c r="O30" s="11">
        <v>4</v>
      </c>
      <c r="Q30" s="7"/>
      <c r="R30" s="7"/>
      <c r="S30" s="7"/>
      <c r="T30" s="7"/>
      <c r="U30" s="7"/>
    </row>
    <row r="31" spans="1:21">
      <c r="I31" s="2" t="s">
        <v>25</v>
      </c>
      <c r="K31" s="11">
        <v>377</v>
      </c>
      <c r="L31" s="11">
        <v>766</v>
      </c>
      <c r="M31" s="11">
        <v>705</v>
      </c>
      <c r="N31" s="11">
        <v>1172</v>
      </c>
      <c r="O31" s="11">
        <v>1145</v>
      </c>
      <c r="Q31" s="7"/>
      <c r="R31" s="7"/>
      <c r="S31" s="7"/>
      <c r="T31" s="7"/>
      <c r="U31" s="7"/>
    </row>
    <row r="32" spans="1:21">
      <c r="I32" s="2" t="s">
        <v>26</v>
      </c>
      <c r="K32" s="11">
        <v>261</v>
      </c>
      <c r="L32" s="11">
        <v>216</v>
      </c>
      <c r="M32" s="11">
        <v>187</v>
      </c>
      <c r="N32" s="11">
        <v>316</v>
      </c>
      <c r="O32" s="11">
        <v>393</v>
      </c>
      <c r="Q32" s="7"/>
      <c r="R32" s="7"/>
      <c r="S32" s="7"/>
      <c r="T32" s="7"/>
      <c r="U32" s="7"/>
    </row>
    <row r="33" spans="7:21">
      <c r="I33" s="2" t="s">
        <v>47</v>
      </c>
      <c r="K33" s="11">
        <v>10</v>
      </c>
      <c r="L33" s="11">
        <v>15</v>
      </c>
      <c r="M33" s="11">
        <v>19</v>
      </c>
      <c r="N33" s="11">
        <v>31</v>
      </c>
      <c r="O33" s="11">
        <v>36</v>
      </c>
      <c r="Q33" s="7"/>
      <c r="R33" s="7"/>
      <c r="S33" s="7"/>
      <c r="T33" s="7"/>
      <c r="U33" s="7"/>
    </row>
    <row r="34" spans="7:21">
      <c r="G34" s="8"/>
      <c r="I34" s="2" t="s">
        <v>27</v>
      </c>
      <c r="K34" s="11">
        <v>85</v>
      </c>
      <c r="L34" s="11">
        <v>100</v>
      </c>
      <c r="M34" s="11">
        <v>120</v>
      </c>
      <c r="N34" s="11">
        <v>128</v>
      </c>
      <c r="O34" s="11">
        <v>158</v>
      </c>
      <c r="Q34" s="7"/>
      <c r="R34" s="7"/>
      <c r="S34" s="7"/>
      <c r="T34" s="7"/>
      <c r="U34" s="7"/>
    </row>
    <row r="35" spans="7:21">
      <c r="G35" s="8"/>
      <c r="I35" s="4" t="s">
        <v>23</v>
      </c>
      <c r="J35" s="4"/>
      <c r="K35" s="10">
        <v>21</v>
      </c>
      <c r="L35" s="10">
        <v>23</v>
      </c>
      <c r="M35" s="10">
        <v>23</v>
      </c>
      <c r="N35" s="10">
        <v>21</v>
      </c>
      <c r="O35" s="10">
        <v>20</v>
      </c>
      <c r="Q35" s="7"/>
      <c r="R35" s="7"/>
      <c r="S35" s="7"/>
      <c r="T35" s="7"/>
      <c r="U35" s="7"/>
    </row>
    <row r="36" spans="7:21">
      <c r="G36" s="8"/>
      <c r="I36" s="2" t="s">
        <v>50</v>
      </c>
      <c r="K36" s="3">
        <f>SUM(K28:K35)</f>
        <v>2357</v>
      </c>
      <c r="L36" s="3">
        <f>SUM(L28:L35)</f>
        <v>3871</v>
      </c>
      <c r="M36" s="3">
        <f>SUM(M28:M35)</f>
        <v>3483</v>
      </c>
      <c r="N36" s="3">
        <f>SUM(N28:N35)</f>
        <v>5888</v>
      </c>
      <c r="O36" s="3">
        <f>SUM(O28:O35)</f>
        <v>4647</v>
      </c>
      <c r="Q36" s="7"/>
      <c r="R36" s="7"/>
      <c r="S36" s="7"/>
      <c r="T36" s="7"/>
      <c r="U36" s="7"/>
    </row>
    <row r="37" spans="7:21">
      <c r="G37" s="8"/>
    </row>
    <row r="38" spans="7:21">
      <c r="I38" s="9" t="s">
        <v>143</v>
      </c>
      <c r="J38" s="9"/>
      <c r="K38" s="14">
        <v>1</v>
      </c>
      <c r="L38" s="14">
        <v>3</v>
      </c>
      <c r="M38" s="14">
        <v>2</v>
      </c>
      <c r="N38" s="14">
        <v>2</v>
      </c>
      <c r="O38" s="14">
        <v>2</v>
      </c>
    </row>
    <row r="39" spans="7:21">
      <c r="I39" s="2" t="s">
        <v>28</v>
      </c>
      <c r="K39" s="11">
        <v>76</v>
      </c>
      <c r="L39" s="11">
        <v>76</v>
      </c>
      <c r="M39" s="11">
        <v>72</v>
      </c>
      <c r="N39" s="11">
        <v>72</v>
      </c>
      <c r="O39" s="11">
        <v>72</v>
      </c>
    </row>
    <row r="40" spans="7:21">
      <c r="I40" s="2" t="s">
        <v>146</v>
      </c>
      <c r="K40" s="11">
        <v>479</v>
      </c>
      <c r="L40" s="11">
        <v>527</v>
      </c>
      <c r="M40" s="11">
        <v>0</v>
      </c>
      <c r="N40" s="11">
        <v>0</v>
      </c>
      <c r="O40" s="11">
        <v>0</v>
      </c>
    </row>
    <row r="41" spans="7:21">
      <c r="I41" s="2" t="s">
        <v>68</v>
      </c>
      <c r="K41" s="11">
        <v>1300</v>
      </c>
      <c r="L41" s="11">
        <v>1260</v>
      </c>
      <c r="M41" s="11">
        <v>2311</v>
      </c>
      <c r="N41" s="11">
        <v>3220</v>
      </c>
      <c r="O41" s="11">
        <v>3940</v>
      </c>
    </row>
    <row r="42" spans="7:21" ht="15.75" thickBot="1">
      <c r="I42" s="5" t="s">
        <v>147</v>
      </c>
      <c r="J42" s="5"/>
      <c r="K42" s="15">
        <f>SUM(K36:K41)</f>
        <v>4213</v>
      </c>
      <c r="L42" s="15">
        <f>SUM(L36:L41)</f>
        <v>5737</v>
      </c>
      <c r="M42" s="15">
        <f>SUM(M36:M41)</f>
        <v>5868</v>
      </c>
      <c r="N42" s="15">
        <f>SUM(N36:N41)</f>
        <v>9182</v>
      </c>
      <c r="O42" s="15">
        <f>SUM(O36:O41)</f>
        <v>8661</v>
      </c>
    </row>
    <row r="43" spans="7:21" ht="15.75" thickTop="1"/>
    <row r="44" spans="7:21">
      <c r="K44" s="3"/>
      <c r="L44" s="3"/>
      <c r="M44" s="3"/>
      <c r="N44" s="3"/>
      <c r="O44" s="3"/>
    </row>
    <row r="45" spans="7:21">
      <c r="K45" s="3"/>
      <c r="L45" s="3"/>
      <c r="M45" s="3"/>
      <c r="N45" s="3"/>
      <c r="O45" s="3"/>
    </row>
    <row r="54" spans="6:15">
      <c r="O54" s="7"/>
    </row>
    <row r="55" spans="6:15">
      <c r="O55" s="7"/>
    </row>
    <row r="56" spans="6:15">
      <c r="O56" s="7"/>
    </row>
    <row r="57" spans="6:15">
      <c r="F57" s="13"/>
      <c r="G57" s="13"/>
    </row>
  </sheetData>
  <phoneticPr fontId="2"/>
  <pageMargins left="0.75" right="0.75" top="1" bottom="1" header="0.5" footer="0.5"/>
  <pageSetup paperSize="0" orientation="portrait" horizontalDpi="4294967292" verticalDpi="4294967292"/>
  <headerFooter alignWithMargins="0"/>
  <ignoredErrors>
    <ignoredError sqref="B9:C9 G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O37"/>
  <sheetViews>
    <sheetView zoomScale="80" zoomScaleNormal="80" workbookViewId="0">
      <selection activeCell="A2" sqref="A2"/>
    </sheetView>
  </sheetViews>
  <sheetFormatPr defaultColWidth="9.75" defaultRowHeight="15" outlineLevelCol="1"/>
  <cols>
    <col min="1" max="1" width="36.75" style="16" customWidth="1"/>
    <col min="2" max="2" width="9" style="16" hidden="1" customWidth="1" outlineLevel="1"/>
    <col min="3" max="3" width="9" style="16" customWidth="1" collapsed="1"/>
    <col min="4" max="7" width="9" style="16" customWidth="1"/>
    <col min="8" max="8" width="9.75" style="16" customWidth="1"/>
    <col min="9" max="9" width="37" style="16" customWidth="1"/>
    <col min="10" max="10" width="9" style="16" hidden="1" customWidth="1" outlineLevel="1"/>
    <col min="11" max="11" width="9" style="16" customWidth="1" collapsed="1"/>
    <col min="12" max="15" width="9" style="16" customWidth="1"/>
    <col min="16" max="16384" width="9.75" style="16"/>
  </cols>
  <sheetData>
    <row r="2" spans="1:15">
      <c r="A2" s="17" t="str">
        <f>company_name</f>
        <v>Reckitt Benckiser</v>
      </c>
      <c r="B2" s="17"/>
      <c r="I2" s="17" t="str">
        <f>company_name</f>
        <v>Reckitt Benckiser</v>
      </c>
      <c r="J2" s="17"/>
    </row>
    <row r="3" spans="1:15">
      <c r="A3" s="16" t="s">
        <v>29</v>
      </c>
      <c r="I3" s="16" t="s">
        <v>33</v>
      </c>
    </row>
    <row r="6" spans="1:15" ht="17.25">
      <c r="A6" s="18" t="s">
        <v>156</v>
      </c>
      <c r="B6" s="18">
        <v>2004</v>
      </c>
      <c r="C6" s="18">
        <f>B6+1</f>
        <v>2005</v>
      </c>
      <c r="D6" s="18">
        <f t="shared" ref="D6:G6" si="0">C6+1</f>
        <v>2006</v>
      </c>
      <c r="E6" s="18">
        <f t="shared" si="0"/>
        <v>2007</v>
      </c>
      <c r="F6" s="18">
        <f t="shared" si="0"/>
        <v>2008</v>
      </c>
      <c r="G6" s="18">
        <f t="shared" si="0"/>
        <v>2009</v>
      </c>
      <c r="I6" s="18" t="s">
        <v>106</v>
      </c>
      <c r="J6" s="18">
        <v>2004</v>
      </c>
      <c r="K6" s="18">
        <f>J6+1</f>
        <v>2005</v>
      </c>
      <c r="L6" s="18">
        <f t="shared" ref="L6:O6" si="1">K6+1</f>
        <v>2006</v>
      </c>
      <c r="M6" s="18">
        <f t="shared" si="1"/>
        <v>2007</v>
      </c>
      <c r="N6" s="18">
        <f t="shared" si="1"/>
        <v>2008</v>
      </c>
      <c r="O6" s="18">
        <f t="shared" si="1"/>
        <v>2009</v>
      </c>
    </row>
    <row r="7" spans="1:15">
      <c r="A7" s="2" t="s">
        <v>159</v>
      </c>
      <c r="B7" s="11">
        <v>-1076</v>
      </c>
      <c r="C7" s="11">
        <v>-1161</v>
      </c>
      <c r="D7" s="11">
        <v>-1376</v>
      </c>
      <c r="E7" s="11">
        <v>-1503</v>
      </c>
      <c r="F7" s="11">
        <v>-1857</v>
      </c>
      <c r="G7" s="11">
        <v>-2119</v>
      </c>
      <c r="I7" s="16" t="s">
        <v>90</v>
      </c>
      <c r="K7" s="43">
        <v>471</v>
      </c>
      <c r="L7" s="43">
        <v>588</v>
      </c>
      <c r="M7" s="43">
        <v>596</v>
      </c>
      <c r="N7" s="43">
        <v>804</v>
      </c>
      <c r="O7" s="43">
        <v>834</v>
      </c>
    </row>
    <row r="8" spans="1:15">
      <c r="A8" s="2" t="s">
        <v>9</v>
      </c>
      <c r="B8" s="11">
        <v>-260</v>
      </c>
      <c r="C8" s="11">
        <v>-256</v>
      </c>
      <c r="D8" s="11">
        <v>-313</v>
      </c>
      <c r="E8" s="11">
        <v>-304</v>
      </c>
      <c r="F8" s="11">
        <v>-412</v>
      </c>
      <c r="G8" s="11">
        <v>-546</v>
      </c>
      <c r="I8" s="16" t="s">
        <v>91</v>
      </c>
      <c r="K8" s="43">
        <v>-12</v>
      </c>
      <c r="L8" s="43">
        <v>-16</v>
      </c>
      <c r="M8" s="43">
        <v>-11</v>
      </c>
      <c r="N8" s="43">
        <v>-13</v>
      </c>
      <c r="O8" s="43">
        <v>-22</v>
      </c>
    </row>
    <row r="9" spans="1:15">
      <c r="A9" s="9" t="s">
        <v>10</v>
      </c>
      <c r="B9" s="14">
        <v>-62</v>
      </c>
      <c r="C9" s="14">
        <v>-63</v>
      </c>
      <c r="D9" s="14">
        <v>-82</v>
      </c>
      <c r="E9" s="14">
        <v>-92</v>
      </c>
      <c r="F9" s="14">
        <v>-109</v>
      </c>
      <c r="G9" s="14">
        <v>-126</v>
      </c>
      <c r="I9" s="16" t="s">
        <v>92</v>
      </c>
      <c r="K9" s="43">
        <v>0</v>
      </c>
      <c r="L9" s="43">
        <v>0</v>
      </c>
      <c r="M9" s="43">
        <v>0</v>
      </c>
      <c r="N9" s="43">
        <v>16</v>
      </c>
      <c r="O9" s="43">
        <v>3</v>
      </c>
    </row>
    <row r="10" spans="1:15">
      <c r="A10" s="4" t="s">
        <v>51</v>
      </c>
      <c r="B10" s="10">
        <v>26</v>
      </c>
      <c r="C10" s="10">
        <v>27</v>
      </c>
      <c r="D10" s="10">
        <v>41</v>
      </c>
      <c r="E10" s="10">
        <v>17</v>
      </c>
      <c r="F10" s="10">
        <v>23</v>
      </c>
      <c r="G10" s="10">
        <v>18</v>
      </c>
      <c r="I10" s="16" t="s">
        <v>40</v>
      </c>
      <c r="K10" s="43">
        <v>69</v>
      </c>
      <c r="L10" s="43">
        <v>80</v>
      </c>
      <c r="M10" s="43">
        <v>76</v>
      </c>
      <c r="N10" s="43">
        <v>70</v>
      </c>
      <c r="O10" s="43">
        <v>81</v>
      </c>
    </row>
    <row r="11" spans="1:15">
      <c r="A11" s="16" t="s">
        <v>156</v>
      </c>
      <c r="B11" s="26">
        <f>SUM(B7:B10)</f>
        <v>-1372</v>
      </c>
      <c r="C11" s="26">
        <f t="shared" ref="C11:G11" si="2">SUM(C7:C10)</f>
        <v>-1453</v>
      </c>
      <c r="D11" s="26">
        <f t="shared" si="2"/>
        <v>-1730</v>
      </c>
      <c r="E11" s="26">
        <f t="shared" si="2"/>
        <v>-1882</v>
      </c>
      <c r="F11" s="26">
        <f t="shared" si="2"/>
        <v>-2355</v>
      </c>
      <c r="G11" s="26">
        <f t="shared" si="2"/>
        <v>-2773</v>
      </c>
      <c r="I11" s="16" t="s">
        <v>93</v>
      </c>
      <c r="K11" s="43">
        <v>17</v>
      </c>
      <c r="L11" s="43">
        <v>18</v>
      </c>
      <c r="M11" s="43">
        <v>21</v>
      </c>
      <c r="N11" s="43">
        <v>29</v>
      </c>
      <c r="O11" s="43">
        <v>32</v>
      </c>
    </row>
    <row r="12" spans="1:15">
      <c r="A12"/>
      <c r="B12"/>
      <c r="C12"/>
      <c r="D12"/>
      <c r="E12"/>
      <c r="F12"/>
      <c r="G12"/>
      <c r="I12" s="44" t="s">
        <v>63</v>
      </c>
      <c r="J12" s="44"/>
      <c r="K12" s="45">
        <f>SUM(K7:K11)</f>
        <v>545</v>
      </c>
      <c r="L12" s="45">
        <f>SUM(L7:L11)</f>
        <v>670</v>
      </c>
      <c r="M12" s="45">
        <f>SUM(M7:M11)</f>
        <v>682</v>
      </c>
      <c r="N12" s="45">
        <f>SUM(N7:N11)</f>
        <v>906</v>
      </c>
      <c r="O12" s="45">
        <f>SUM(O7:O11)</f>
        <v>928</v>
      </c>
    </row>
    <row r="14" spans="1:15" ht="17.25">
      <c r="A14" s="18" t="s">
        <v>104</v>
      </c>
      <c r="B14" s="18">
        <v>2004</v>
      </c>
      <c r="C14" s="18">
        <f>B14+1</f>
        <v>2005</v>
      </c>
      <c r="D14" s="18">
        <f t="shared" ref="D14:G14" si="3">C14+1</f>
        <v>2006</v>
      </c>
      <c r="E14" s="18">
        <f t="shared" si="3"/>
        <v>2007</v>
      </c>
      <c r="F14" s="18">
        <f t="shared" si="3"/>
        <v>2008</v>
      </c>
      <c r="G14" s="18">
        <f t="shared" si="3"/>
        <v>2009</v>
      </c>
      <c r="I14" s="16" t="s">
        <v>111</v>
      </c>
    </row>
    <row r="15" spans="1:15">
      <c r="A15" s="16" t="s">
        <v>103</v>
      </c>
      <c r="C15" s="43">
        <v>0</v>
      </c>
      <c r="D15" s="43">
        <v>0</v>
      </c>
      <c r="E15" s="43">
        <v>127</v>
      </c>
      <c r="F15" s="43">
        <v>0</v>
      </c>
      <c r="G15" s="43">
        <v>0</v>
      </c>
    </row>
    <row r="16" spans="1:15">
      <c r="A16" s="16" t="s">
        <v>148</v>
      </c>
      <c r="C16" s="43">
        <v>0</v>
      </c>
      <c r="D16" s="43">
        <v>-31</v>
      </c>
      <c r="E16" s="43">
        <v>-54</v>
      </c>
      <c r="F16" s="43">
        <v>0</v>
      </c>
      <c r="G16" s="43">
        <v>0</v>
      </c>
    </row>
    <row r="17" spans="1:15" ht="17.25">
      <c r="A17" s="16" t="s">
        <v>64</v>
      </c>
      <c r="C17" s="43">
        <v>0</v>
      </c>
      <c r="D17" s="43">
        <v>-118</v>
      </c>
      <c r="E17" s="43">
        <v>-30</v>
      </c>
      <c r="F17" s="43">
        <v>-30</v>
      </c>
      <c r="G17" s="43">
        <v>0</v>
      </c>
      <c r="I17" s="18" t="s">
        <v>107</v>
      </c>
      <c r="J17" s="18">
        <v>2004</v>
      </c>
      <c r="K17" s="18">
        <f>J17+1</f>
        <v>2005</v>
      </c>
      <c r="L17" s="18">
        <f t="shared" ref="L17:O17" si="4">K17+1</f>
        <v>2006</v>
      </c>
      <c r="M17" s="18">
        <f t="shared" si="4"/>
        <v>2007</v>
      </c>
      <c r="N17" s="18">
        <f t="shared" si="4"/>
        <v>2008</v>
      </c>
      <c r="O17" s="18">
        <f t="shared" si="4"/>
        <v>2009</v>
      </c>
    </row>
    <row r="18" spans="1:15">
      <c r="A18" s="44" t="s">
        <v>102</v>
      </c>
      <c r="B18" s="44"/>
      <c r="C18" s="45">
        <f>SUM(C15:C17)</f>
        <v>0</v>
      </c>
      <c r="D18" s="45">
        <f>SUM(D15:D17)</f>
        <v>-149</v>
      </c>
      <c r="E18" s="45">
        <f>SUM(E15:E17)</f>
        <v>43</v>
      </c>
      <c r="F18" s="45">
        <f>SUM(F15:F17)</f>
        <v>-30</v>
      </c>
      <c r="G18" s="45">
        <f>SUM(G15:G17)</f>
        <v>0</v>
      </c>
      <c r="I18" s="16" t="s">
        <v>94</v>
      </c>
      <c r="K18" s="43">
        <v>570</v>
      </c>
      <c r="L18" s="43">
        <v>646</v>
      </c>
      <c r="M18" s="43">
        <v>658</v>
      </c>
      <c r="N18" s="43">
        <v>882</v>
      </c>
      <c r="O18" s="43">
        <v>790</v>
      </c>
    </row>
    <row r="19" spans="1:15">
      <c r="I19" s="16" t="s">
        <v>95</v>
      </c>
      <c r="K19" s="43">
        <v>40</v>
      </c>
      <c r="L19" s="43">
        <v>68</v>
      </c>
      <c r="M19" s="43">
        <v>57</v>
      </c>
      <c r="N19" s="43">
        <v>64</v>
      </c>
      <c r="O19" s="43">
        <v>106</v>
      </c>
    </row>
    <row r="20" spans="1:15" ht="17.25">
      <c r="A20" s="16" t="s">
        <v>157</v>
      </c>
      <c r="I20" s="16" t="s">
        <v>96</v>
      </c>
      <c r="K20" s="43">
        <v>47</v>
      </c>
      <c r="L20" s="43">
        <v>69</v>
      </c>
      <c r="M20" s="43">
        <v>77</v>
      </c>
      <c r="N20" s="43">
        <v>91</v>
      </c>
      <c r="O20" s="43">
        <v>98</v>
      </c>
    </row>
    <row r="21" spans="1:15">
      <c r="I21" s="16" t="s">
        <v>92</v>
      </c>
      <c r="K21" s="43">
        <v>1</v>
      </c>
      <c r="L21" s="43">
        <v>2</v>
      </c>
      <c r="M21" s="43">
        <v>6</v>
      </c>
      <c r="N21" s="43">
        <v>3</v>
      </c>
      <c r="O21" s="43">
        <v>5</v>
      </c>
    </row>
    <row r="22" spans="1:15">
      <c r="I22" s="16" t="s">
        <v>97</v>
      </c>
      <c r="K22" s="43">
        <v>567</v>
      </c>
      <c r="L22" s="43">
        <v>696</v>
      </c>
      <c r="M22" s="43">
        <v>837</v>
      </c>
      <c r="N22" s="43">
        <v>1149</v>
      </c>
      <c r="O22" s="43">
        <v>1287</v>
      </c>
    </row>
    <row r="23" spans="1:15" ht="17.25">
      <c r="A23" s="18" t="s">
        <v>105</v>
      </c>
      <c r="B23" s="18">
        <v>2004</v>
      </c>
      <c r="C23" s="18">
        <f>B23+1</f>
        <v>2005</v>
      </c>
      <c r="D23" s="18">
        <f t="shared" ref="D23:G23" si="5">C23+1</f>
        <v>2006</v>
      </c>
      <c r="E23" s="18">
        <f t="shared" si="5"/>
        <v>2007</v>
      </c>
      <c r="F23" s="18">
        <f t="shared" si="5"/>
        <v>2008</v>
      </c>
      <c r="G23" s="18">
        <f t="shared" si="5"/>
        <v>2009</v>
      </c>
      <c r="I23" s="44" t="s">
        <v>63</v>
      </c>
      <c r="J23" s="44"/>
      <c r="K23" s="45">
        <f>SUM(K18:K22)</f>
        <v>1225</v>
      </c>
      <c r="L23" s="45">
        <f>SUM(L18:L22)</f>
        <v>1481</v>
      </c>
      <c r="M23" s="45">
        <f>SUM(M18:M22)</f>
        <v>1635</v>
      </c>
      <c r="N23" s="45">
        <f>SUM(N18:N22)</f>
        <v>2189</v>
      </c>
      <c r="O23" s="45">
        <f>SUM(O18:O22)</f>
        <v>2286</v>
      </c>
    </row>
    <row r="24" spans="1:15">
      <c r="A24" s="16" t="s">
        <v>98</v>
      </c>
      <c r="C24" s="43">
        <v>76</v>
      </c>
      <c r="D24" s="43">
        <v>86</v>
      </c>
      <c r="E24" s="43">
        <v>107</v>
      </c>
      <c r="F24" s="43">
        <v>144</v>
      </c>
      <c r="G24" s="43">
        <v>159</v>
      </c>
    </row>
    <row r="25" spans="1:15" ht="17.25">
      <c r="A25" s="16" t="s">
        <v>160</v>
      </c>
      <c r="C25" s="43">
        <v>9</v>
      </c>
      <c r="D25" s="43">
        <v>9</v>
      </c>
      <c r="E25" s="43">
        <v>9</v>
      </c>
      <c r="F25" s="43">
        <v>8</v>
      </c>
      <c r="G25" s="43">
        <v>21</v>
      </c>
      <c r="I25" s="16" t="s">
        <v>110</v>
      </c>
    </row>
    <row r="26" spans="1:15">
      <c r="A26" s="16" t="s">
        <v>108</v>
      </c>
      <c r="C26" s="43">
        <v>0</v>
      </c>
      <c r="D26" s="43">
        <v>14</v>
      </c>
      <c r="E26" s="43">
        <v>27</v>
      </c>
      <c r="F26" s="43">
        <v>0</v>
      </c>
      <c r="G26" s="43">
        <v>0</v>
      </c>
    </row>
    <row r="27" spans="1:15">
      <c r="A27" s="16" t="s">
        <v>99</v>
      </c>
      <c r="C27" s="43">
        <v>-2</v>
      </c>
      <c r="D27" s="43">
        <v>0</v>
      </c>
      <c r="E27" s="43">
        <v>0</v>
      </c>
      <c r="F27" s="43">
        <v>-5</v>
      </c>
      <c r="G27" s="43">
        <v>-2</v>
      </c>
    </row>
    <row r="28" spans="1:15" ht="17.25">
      <c r="A28" s="16" t="s">
        <v>100</v>
      </c>
      <c r="C28" s="43">
        <v>3</v>
      </c>
      <c r="D28" s="43">
        <v>-2</v>
      </c>
      <c r="E28" s="43">
        <v>1</v>
      </c>
      <c r="F28" s="43">
        <v>12</v>
      </c>
      <c r="G28" s="43">
        <v>-4</v>
      </c>
      <c r="I28" s="18" t="s">
        <v>112</v>
      </c>
      <c r="J28" s="18">
        <v>2004</v>
      </c>
      <c r="K28" s="18">
        <f>J28+1</f>
        <v>2005</v>
      </c>
      <c r="L28" s="18">
        <f t="shared" ref="L28:O28" si="6">K28+1</f>
        <v>2006</v>
      </c>
      <c r="M28" s="18">
        <f t="shared" si="6"/>
        <v>2007</v>
      </c>
      <c r="N28" s="18">
        <f t="shared" si="6"/>
        <v>2008</v>
      </c>
      <c r="O28" s="18">
        <f t="shared" si="6"/>
        <v>2009</v>
      </c>
    </row>
    <row r="29" spans="1:15">
      <c r="A29" s="44" t="s">
        <v>101</v>
      </c>
      <c r="B29" s="44"/>
      <c r="C29" s="45">
        <f>SUM(C24:C28)</f>
        <v>86</v>
      </c>
      <c r="D29" s="45">
        <f>SUM(D24:D28)</f>
        <v>107</v>
      </c>
      <c r="E29" s="45">
        <f>SUM(E24:E28)</f>
        <v>144</v>
      </c>
      <c r="F29" s="45">
        <f>SUM(F24:F28)</f>
        <v>159</v>
      </c>
      <c r="G29" s="45">
        <f>SUM(G24:G28)</f>
        <v>174</v>
      </c>
      <c r="I29" s="16" t="s">
        <v>64</v>
      </c>
      <c r="K29" s="43">
        <v>0</v>
      </c>
      <c r="L29" s="43">
        <v>51</v>
      </c>
      <c r="M29" s="43">
        <v>36</v>
      </c>
      <c r="N29" s="43">
        <v>51</v>
      </c>
      <c r="O29" s="43">
        <v>52</v>
      </c>
    </row>
    <row r="30" spans="1:15">
      <c r="I30" s="16" t="s">
        <v>65</v>
      </c>
      <c r="K30" s="43">
        <v>14</v>
      </c>
      <c r="L30" s="43">
        <v>11</v>
      </c>
      <c r="M30" s="43">
        <v>19</v>
      </c>
      <c r="N30" s="43">
        <v>53</v>
      </c>
      <c r="O30" s="43">
        <v>72</v>
      </c>
    </row>
    <row r="31" spans="1:15" ht="17.25">
      <c r="A31" s="16" t="s">
        <v>109</v>
      </c>
      <c r="I31" s="44" t="s">
        <v>66</v>
      </c>
      <c r="J31" s="44"/>
      <c r="K31" s="45">
        <f>K29+K30</f>
        <v>14</v>
      </c>
      <c r="L31" s="45">
        <f>L29+L30</f>
        <v>62</v>
      </c>
      <c r="M31" s="45">
        <f>M29+M30</f>
        <v>55</v>
      </c>
      <c r="N31" s="45">
        <f>N29+N30</f>
        <v>104</v>
      </c>
      <c r="O31" s="45">
        <f>O29+O30</f>
        <v>124</v>
      </c>
    </row>
    <row r="33" spans="9:15">
      <c r="I33" s="16" t="s">
        <v>67</v>
      </c>
      <c r="K33" s="43">
        <v>4</v>
      </c>
      <c r="L33" s="43">
        <v>47</v>
      </c>
      <c r="M33" s="43">
        <v>36</v>
      </c>
      <c r="N33" s="43">
        <v>73</v>
      </c>
      <c r="O33" s="43">
        <v>88</v>
      </c>
    </row>
    <row r="34" spans="9:15">
      <c r="I34" s="16" t="s">
        <v>113</v>
      </c>
      <c r="K34" s="43">
        <v>10</v>
      </c>
      <c r="L34" s="43">
        <v>15</v>
      </c>
      <c r="M34" s="43">
        <v>19</v>
      </c>
      <c r="N34" s="43">
        <v>31</v>
      </c>
      <c r="O34" s="43">
        <v>36</v>
      </c>
    </row>
    <row r="35" spans="9:15">
      <c r="I35" s="44" t="s">
        <v>66</v>
      </c>
      <c r="J35" s="44"/>
      <c r="K35" s="45">
        <f>K33+K34</f>
        <v>14</v>
      </c>
      <c r="L35" s="45">
        <f>L33+L34</f>
        <v>62</v>
      </c>
      <c r="M35" s="45">
        <f>M33+M34</f>
        <v>55</v>
      </c>
      <c r="N35" s="45">
        <f>N33+N34</f>
        <v>104</v>
      </c>
      <c r="O35" s="45">
        <f>O33+O34</f>
        <v>124</v>
      </c>
    </row>
    <row r="37" spans="9:15" ht="17.25">
      <c r="I37" s="16" t="s">
        <v>114</v>
      </c>
    </row>
  </sheetData>
  <pageMargins left="0.75" right="0.75" top="1" bottom="1" header="0.5" footer="0.5"/>
  <pageSetup orientation="portrait" horizontalDpi="4294967292" verticalDpi="4294967292" r:id="rId1"/>
  <headerFooter alignWithMargins="0"/>
  <ignoredErrors>
    <ignoredError sqref="K23:O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N41"/>
  <sheetViews>
    <sheetView zoomScale="80" zoomScaleNormal="80" workbookViewId="0">
      <selection activeCell="A2" sqref="A2"/>
    </sheetView>
  </sheetViews>
  <sheetFormatPr defaultRowHeight="15"/>
  <cols>
    <col min="1" max="1" width="26.375" style="16" customWidth="1"/>
    <col min="2" max="5" width="9" style="16"/>
    <col min="6" max="7" width="9" style="16" customWidth="1"/>
    <col min="8" max="8" width="9" style="16"/>
    <col min="9" max="9" width="27.625" style="16" customWidth="1"/>
    <col min="10" max="16384" width="9" style="16"/>
  </cols>
  <sheetData>
    <row r="2" spans="1:14">
      <c r="A2" s="17" t="str">
        <f>company_name</f>
        <v>Reckitt Benckiser</v>
      </c>
      <c r="I2" s="17" t="str">
        <f>company_name</f>
        <v>Reckitt Benckiser</v>
      </c>
    </row>
    <row r="3" spans="1:14" ht="17.25">
      <c r="A3" s="16" t="s">
        <v>152</v>
      </c>
      <c r="I3" s="16" t="s">
        <v>154</v>
      </c>
    </row>
    <row r="5" spans="1:14">
      <c r="A5" s="17"/>
      <c r="G5"/>
    </row>
    <row r="6" spans="1:14">
      <c r="A6" s="18" t="s">
        <v>153</v>
      </c>
      <c r="B6" s="18">
        <v>2005</v>
      </c>
      <c r="C6" s="18">
        <f>B6+1</f>
        <v>2006</v>
      </c>
      <c r="D6" s="18">
        <f>C6+1</f>
        <v>2007</v>
      </c>
      <c r="E6" s="18">
        <f>D6+1</f>
        <v>2008</v>
      </c>
      <c r="F6" s="18">
        <f>E6+1</f>
        <v>2009</v>
      </c>
      <c r="G6"/>
      <c r="I6" s="18" t="s">
        <v>128</v>
      </c>
      <c r="J6" s="18">
        <v>2005</v>
      </c>
      <c r="K6" s="18">
        <f>J6+1</f>
        <v>2006</v>
      </c>
      <c r="L6" s="18">
        <f>K6+1</f>
        <v>2007</v>
      </c>
      <c r="M6" s="18">
        <f>L6+1</f>
        <v>2008</v>
      </c>
      <c r="N6" s="18">
        <f>M6+1</f>
        <v>2009</v>
      </c>
    </row>
    <row r="7" spans="1:14">
      <c r="A7" s="16" t="s">
        <v>133</v>
      </c>
      <c r="B7" s="64">
        <v>0.06</v>
      </c>
      <c r="C7" s="64">
        <v>7.0000000000000007E-2</v>
      </c>
      <c r="D7" s="64">
        <v>7.0000000000000007E-2</v>
      </c>
      <c r="E7" s="65">
        <v>0.1</v>
      </c>
      <c r="F7" s="65">
        <v>0.08</v>
      </c>
      <c r="G7"/>
      <c r="I7" s="16" t="s">
        <v>61</v>
      </c>
      <c r="J7" s="43">
        <v>8.4</v>
      </c>
      <c r="K7" s="43">
        <v>10.3</v>
      </c>
      <c r="L7" s="43">
        <v>10.9</v>
      </c>
      <c r="M7" s="43">
        <v>11.5</v>
      </c>
      <c r="N7" s="43">
        <v>11.7</v>
      </c>
    </row>
    <row r="8" spans="1:14">
      <c r="A8" s="16" t="s">
        <v>134</v>
      </c>
      <c r="B8" s="64">
        <v>0.02</v>
      </c>
      <c r="C8" s="64">
        <v>0.01</v>
      </c>
      <c r="D8" s="64">
        <v>0.03</v>
      </c>
      <c r="E8" s="65">
        <v>0.12</v>
      </c>
      <c r="F8" s="65">
        <v>0.1</v>
      </c>
      <c r="G8"/>
      <c r="I8" s="16" t="s">
        <v>88</v>
      </c>
      <c r="J8" s="43">
        <v>3.1</v>
      </c>
      <c r="K8" s="43">
        <v>3.3</v>
      </c>
      <c r="L8" s="43">
        <v>3.6</v>
      </c>
      <c r="M8" s="43">
        <v>4</v>
      </c>
      <c r="N8" s="43">
        <v>3.6</v>
      </c>
    </row>
    <row r="9" spans="1:14">
      <c r="A9" s="16" t="s">
        <v>135</v>
      </c>
      <c r="B9" s="66">
        <v>0</v>
      </c>
      <c r="C9" s="66">
        <v>0.1</v>
      </c>
      <c r="D9" s="66">
        <v>0</v>
      </c>
      <c r="E9" s="67">
        <v>0.03</v>
      </c>
      <c r="F9" s="67">
        <v>0</v>
      </c>
      <c r="G9"/>
      <c r="I9" s="16" t="s">
        <v>89</v>
      </c>
      <c r="J9" s="43">
        <v>8.8000000000000007</v>
      </c>
      <c r="K9" s="43">
        <v>8.3000000000000007</v>
      </c>
      <c r="L9" s="43">
        <v>8.9</v>
      </c>
      <c r="M9" s="43">
        <v>8.5</v>
      </c>
      <c r="N9" s="43">
        <v>9.1999999999999993</v>
      </c>
    </row>
    <row r="10" spans="1:14" ht="15.75" thickBot="1">
      <c r="A10" s="32" t="s">
        <v>136</v>
      </c>
      <c r="B10" s="53">
        <v>0.08</v>
      </c>
      <c r="C10" s="53">
        <v>0.18</v>
      </c>
      <c r="D10" s="53">
        <f>SUM(D7:D9)</f>
        <v>0.1</v>
      </c>
      <c r="E10" s="53">
        <f>SUM(E7:E9)</f>
        <v>0.25</v>
      </c>
      <c r="F10" s="53">
        <v>0.18</v>
      </c>
      <c r="G10" s="50"/>
      <c r="I10" s="20" t="s">
        <v>62</v>
      </c>
      <c r="J10" s="54" t="s">
        <v>83</v>
      </c>
      <c r="K10" s="54" t="s">
        <v>83</v>
      </c>
      <c r="L10" s="54" t="s">
        <v>83</v>
      </c>
      <c r="M10" s="43">
        <v>0.3</v>
      </c>
      <c r="N10" s="43">
        <v>0.4</v>
      </c>
    </row>
    <row r="11" spans="1:14" ht="15.75" thickTop="1">
      <c r="I11" s="29" t="s">
        <v>63</v>
      </c>
      <c r="J11" s="44">
        <f>SUM(J7:J10)</f>
        <v>20.3</v>
      </c>
      <c r="K11" s="44">
        <f>SUM(K7:K10)</f>
        <v>21.900000000000002</v>
      </c>
      <c r="L11" s="44">
        <f>SUM(L7:L10)</f>
        <v>23.4</v>
      </c>
      <c r="M11" s="44">
        <f>SUM(M7:M10)</f>
        <v>24.3</v>
      </c>
      <c r="N11" s="44">
        <f>SUM(N7:N10)</f>
        <v>24.9</v>
      </c>
    </row>
    <row r="12" spans="1:14" hidden="1"/>
    <row r="13" spans="1:14" hidden="1">
      <c r="A13" s="63" t="s">
        <v>144</v>
      </c>
      <c r="B13" s="63">
        <v>2005</v>
      </c>
      <c r="C13" s="63">
        <v>2006</v>
      </c>
      <c r="D13" s="63">
        <v>2007</v>
      </c>
      <c r="E13" s="63">
        <v>2008</v>
      </c>
      <c r="F13" s="63">
        <v>2009</v>
      </c>
      <c r="G13" s="73"/>
    </row>
    <row r="14" spans="1:14" hidden="1">
      <c r="A14" s="16" t="s">
        <v>61</v>
      </c>
      <c r="B14" s="64"/>
      <c r="C14" s="64"/>
      <c r="D14" s="64"/>
      <c r="E14" s="65"/>
      <c r="F14" s="65"/>
      <c r="G14" s="65"/>
      <c r="I14" s="16" t="s">
        <v>130</v>
      </c>
      <c r="N14" s="26"/>
    </row>
    <row r="15" spans="1:14" ht="17.25" hidden="1">
      <c r="A15" s="16" t="s">
        <v>145</v>
      </c>
      <c r="B15" s="64"/>
      <c r="C15" s="64"/>
      <c r="D15" s="64"/>
      <c r="E15" s="65"/>
      <c r="F15" s="65"/>
      <c r="G15" s="65"/>
      <c r="I15" s="16" t="s">
        <v>129</v>
      </c>
    </row>
    <row r="16" spans="1:14" hidden="1">
      <c r="A16" s="16" t="s">
        <v>89</v>
      </c>
      <c r="B16" s="66"/>
      <c r="C16" s="66"/>
      <c r="D16" s="66"/>
      <c r="E16" s="67"/>
      <c r="F16" s="67"/>
      <c r="G16" s="67"/>
    </row>
    <row r="17" spans="1:7" hidden="1">
      <c r="A17" s="16" t="s">
        <v>131</v>
      </c>
      <c r="B17" s="66"/>
      <c r="C17" s="66"/>
      <c r="D17" s="66"/>
      <c r="E17" s="67"/>
      <c r="F17" s="67"/>
      <c r="G17" s="67"/>
    </row>
    <row r="18" spans="1:7" ht="15.75" hidden="1" thickBot="1">
      <c r="A18" s="32" t="s">
        <v>136</v>
      </c>
      <c r="B18" s="53">
        <f>SUM(B14:B16)</f>
        <v>0</v>
      </c>
      <c r="C18" s="53">
        <f>SUM(C14:C16)</f>
        <v>0</v>
      </c>
      <c r="D18" s="53">
        <f>SUM(D14:D16)</f>
        <v>0</v>
      </c>
      <c r="E18" s="53">
        <f>SUM(E14:E16)</f>
        <v>0</v>
      </c>
      <c r="F18" s="53">
        <f>SUM(F14:F16)</f>
        <v>0</v>
      </c>
      <c r="G18" s="50"/>
    </row>
    <row r="19" spans="1:7" hidden="1">
      <c r="A19" s="28"/>
      <c r="B19" s="50"/>
      <c r="C19" s="50"/>
      <c r="D19" s="50"/>
      <c r="E19" s="50"/>
      <c r="F19" s="50"/>
      <c r="G19" s="50"/>
    </row>
    <row r="20" spans="1:7" hidden="1">
      <c r="A20" s="28"/>
      <c r="B20" s="50"/>
      <c r="C20" s="50"/>
      <c r="D20" s="50"/>
      <c r="E20" s="50"/>
      <c r="F20" s="50"/>
      <c r="G20" s="50"/>
    </row>
    <row r="21" spans="1:7" hidden="1">
      <c r="A21" s="63" t="s">
        <v>137</v>
      </c>
      <c r="B21" s="63">
        <v>2005</v>
      </c>
      <c r="C21" s="63">
        <v>2006</v>
      </c>
      <c r="D21" s="63">
        <v>2007</v>
      </c>
      <c r="E21" s="63">
        <v>2008</v>
      </c>
      <c r="F21" s="63">
        <v>2009</v>
      </c>
      <c r="G21" s="73"/>
    </row>
    <row r="22" spans="1:7" hidden="1">
      <c r="A22" s="16" t="s">
        <v>133</v>
      </c>
      <c r="B22" s="64"/>
      <c r="C22" s="64"/>
      <c r="D22" s="64"/>
      <c r="E22" s="65">
        <v>0.08</v>
      </c>
      <c r="F22" s="65">
        <v>0.06</v>
      </c>
      <c r="G22" s="65"/>
    </row>
    <row r="23" spans="1:7" hidden="1">
      <c r="A23" s="16" t="s">
        <v>134</v>
      </c>
      <c r="B23" s="64"/>
      <c r="C23" s="64"/>
      <c r="D23" s="64"/>
      <c r="E23" s="65"/>
      <c r="F23" s="65"/>
      <c r="G23" s="65"/>
    </row>
    <row r="24" spans="1:7" hidden="1">
      <c r="A24" s="16" t="s">
        <v>135</v>
      </c>
      <c r="B24" s="66"/>
      <c r="C24" s="66"/>
      <c r="D24" s="66"/>
      <c r="E24" s="67"/>
      <c r="F24" s="67"/>
      <c r="G24" s="67"/>
    </row>
    <row r="25" spans="1:7" ht="15.75" hidden="1" thickBot="1">
      <c r="A25" s="32" t="s">
        <v>136</v>
      </c>
      <c r="B25" s="53">
        <f>SUM(B22:B24)</f>
        <v>0</v>
      </c>
      <c r="C25" s="53">
        <f>SUM(C22:C24)</f>
        <v>0</v>
      </c>
      <c r="D25" s="53">
        <f>SUM(D22:D24)</f>
        <v>0</v>
      </c>
      <c r="E25" s="53">
        <f>SUM(E22:E24)</f>
        <v>0.08</v>
      </c>
      <c r="F25" s="53">
        <f>SUM(F22:F24)</f>
        <v>0.06</v>
      </c>
      <c r="G25" s="50"/>
    </row>
    <row r="26" spans="1:7" hidden="1"/>
    <row r="27" spans="1:7" hidden="1"/>
    <row r="28" spans="1:7" hidden="1">
      <c r="A28" s="63" t="s">
        <v>131</v>
      </c>
      <c r="B28" s="63">
        <v>2005</v>
      </c>
      <c r="C28" s="63">
        <v>2006</v>
      </c>
      <c r="D28" s="63">
        <v>2007</v>
      </c>
      <c r="E28" s="63">
        <v>2008</v>
      </c>
      <c r="F28" s="63">
        <v>2009</v>
      </c>
      <c r="G28" s="73"/>
    </row>
    <row r="29" spans="1:7" hidden="1">
      <c r="A29" s="16" t="s">
        <v>133</v>
      </c>
      <c r="B29" s="64"/>
      <c r="C29" s="64">
        <v>0.3</v>
      </c>
      <c r="D29" s="64"/>
      <c r="E29" s="65">
        <v>0.45</v>
      </c>
      <c r="F29" s="65">
        <v>0.5</v>
      </c>
      <c r="G29" s="65"/>
    </row>
    <row r="30" spans="1:7" hidden="1">
      <c r="A30" s="16" t="s">
        <v>134</v>
      </c>
      <c r="B30" s="64"/>
      <c r="C30" s="64"/>
      <c r="D30" s="64"/>
      <c r="E30" s="65"/>
      <c r="F30" s="65"/>
      <c r="G30" s="65"/>
    </row>
    <row r="31" spans="1:7" hidden="1">
      <c r="A31" s="16" t="s">
        <v>135</v>
      </c>
      <c r="B31" s="66"/>
      <c r="C31" s="66"/>
      <c r="D31" s="66"/>
      <c r="E31" s="67"/>
      <c r="F31" s="67"/>
      <c r="G31" s="67"/>
    </row>
    <row r="32" spans="1:7" ht="15.75" hidden="1" thickBot="1">
      <c r="A32" s="32" t="s">
        <v>136</v>
      </c>
      <c r="B32" s="53">
        <f>SUM(B29:B31)</f>
        <v>0</v>
      </c>
      <c r="C32" s="53">
        <f>SUM(C29:C31)</f>
        <v>0.3</v>
      </c>
      <c r="D32" s="53">
        <f>SUM(D29:D31)</f>
        <v>0</v>
      </c>
      <c r="E32" s="53">
        <f>SUM(E29:E31)</f>
        <v>0.45</v>
      </c>
      <c r="F32" s="53">
        <f>SUM(F29:F31)</f>
        <v>0.5</v>
      </c>
      <c r="G32" s="50"/>
    </row>
    <row r="33" spans="1:7" hidden="1"/>
    <row r="34" spans="1:7" hidden="1"/>
    <row r="35" spans="1:7" hidden="1">
      <c r="A35" s="63" t="s">
        <v>132</v>
      </c>
      <c r="B35" s="63">
        <v>2005</v>
      </c>
      <c r="C35" s="63">
        <v>2006</v>
      </c>
      <c r="D35" s="63">
        <v>2007</v>
      </c>
      <c r="E35" s="63">
        <v>2008</v>
      </c>
      <c r="F35" s="63">
        <v>2009</v>
      </c>
      <c r="G35" s="73"/>
    </row>
    <row r="36" spans="1:7" hidden="1">
      <c r="A36" s="16" t="s">
        <v>133</v>
      </c>
      <c r="B36" s="64"/>
      <c r="C36" s="64">
        <v>0.01</v>
      </c>
      <c r="D36" s="64">
        <v>7.0000000000000007E-2</v>
      </c>
      <c r="E36" s="65">
        <v>0.08</v>
      </c>
      <c r="F36" s="65">
        <v>0.05</v>
      </c>
      <c r="G36" s="65"/>
    </row>
    <row r="37" spans="1:7" hidden="1">
      <c r="A37" s="16" t="s">
        <v>134</v>
      </c>
      <c r="B37" s="64"/>
      <c r="C37" s="64"/>
      <c r="D37" s="64"/>
      <c r="E37" s="65"/>
      <c r="F37" s="65"/>
      <c r="G37" s="65"/>
    </row>
    <row r="38" spans="1:7" hidden="1">
      <c r="A38" s="16" t="s">
        <v>135</v>
      </c>
      <c r="B38" s="64"/>
      <c r="C38" s="64"/>
      <c r="D38" s="66"/>
      <c r="E38" s="67"/>
      <c r="F38" s="67"/>
      <c r="G38" s="67"/>
    </row>
    <row r="39" spans="1:7" ht="15.75" hidden="1" thickBot="1">
      <c r="A39" s="32" t="s">
        <v>136</v>
      </c>
      <c r="B39" s="53">
        <f>SUM(B36:B38)</f>
        <v>0</v>
      </c>
      <c r="C39" s="53">
        <f>SUM(C36:C38)</f>
        <v>0.01</v>
      </c>
      <c r="D39" s="53">
        <f>SUM(D36:D38)</f>
        <v>7.0000000000000007E-2</v>
      </c>
      <c r="E39" s="53">
        <f>SUM(E36:E38)</f>
        <v>0.08</v>
      </c>
      <c r="F39" s="53">
        <f>SUM(F36:F38)</f>
        <v>0.05</v>
      </c>
      <c r="G39" s="50"/>
    </row>
    <row r="40" spans="1:7">
      <c r="A40" s="28"/>
      <c r="B40" s="50"/>
      <c r="C40" s="50"/>
      <c r="D40" s="50"/>
      <c r="E40" s="50"/>
      <c r="F40" s="50"/>
      <c r="G40" s="50"/>
    </row>
    <row r="41" spans="1:7" ht="17.25">
      <c r="A41" s="16" t="s">
        <v>151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zoomScale="80" zoomScaleNormal="80" workbookViewId="0">
      <selection activeCell="A2" sqref="A2"/>
    </sheetView>
  </sheetViews>
  <sheetFormatPr defaultRowHeight="15"/>
  <cols>
    <col min="1" max="1" width="30.625" style="2" bestFit="1" customWidth="1"/>
    <col min="2" max="16384" width="9" style="2"/>
  </cols>
  <sheetData>
    <row r="1" spans="1:7">
      <c r="A1" s="9"/>
      <c r="B1" s="9"/>
      <c r="C1" s="9"/>
      <c r="D1" s="9"/>
      <c r="E1" s="9"/>
      <c r="F1" s="9"/>
      <c r="G1" s="9"/>
    </row>
    <row r="2" spans="1:7">
      <c r="A2" s="17" t="str">
        <f>company_name</f>
        <v>Reckitt Benckiser</v>
      </c>
      <c r="B2" s="9"/>
      <c r="C2" s="9"/>
      <c r="D2" s="9"/>
      <c r="E2" s="9"/>
      <c r="F2" s="9"/>
      <c r="G2" s="9"/>
    </row>
    <row r="3" spans="1:7">
      <c r="A3" s="9" t="s">
        <v>69</v>
      </c>
      <c r="B3" s="9"/>
      <c r="C3" s="9"/>
      <c r="D3" s="9"/>
      <c r="E3" s="9"/>
      <c r="F3" s="9"/>
      <c r="G3" s="9"/>
    </row>
    <row r="4" spans="1:7">
      <c r="A4" s="9"/>
      <c r="B4" s="9"/>
      <c r="C4" s="9"/>
      <c r="D4" s="9"/>
      <c r="E4" s="9"/>
      <c r="F4" s="9"/>
      <c r="G4" s="9"/>
    </row>
    <row r="5" spans="1:7">
      <c r="A5" s="9"/>
      <c r="B5" s="9"/>
      <c r="C5" s="9"/>
      <c r="D5" s="9"/>
      <c r="E5" s="9"/>
      <c r="F5" s="9"/>
      <c r="G5" s="9"/>
    </row>
    <row r="6" spans="1:7">
      <c r="A6" s="22" t="s">
        <v>70</v>
      </c>
      <c r="B6" s="22">
        <v>2005</v>
      </c>
      <c r="C6" s="22">
        <v>2006</v>
      </c>
      <c r="D6" s="22">
        <v>2007</v>
      </c>
      <c r="E6" s="22">
        <v>2008</v>
      </c>
      <c r="F6" s="22">
        <v>2009</v>
      </c>
      <c r="G6" s="9"/>
    </row>
    <row r="7" spans="1:7">
      <c r="A7" s="9" t="s">
        <v>71</v>
      </c>
      <c r="B7" s="23">
        <f>NOPAT!J16</f>
        <v>0.2031586503948313</v>
      </c>
      <c r="C7" s="23">
        <f>NOPAT!K16</f>
        <v>0.21698496546119464</v>
      </c>
      <c r="D7" s="23">
        <f>NOPAT!L16</f>
        <v>0.22755741127348644</v>
      </c>
      <c r="E7" s="23">
        <f>NOPAT!M16</f>
        <v>0.23510589669358525</v>
      </c>
      <c r="F7" s="23">
        <f>NOPAT!N16</f>
        <v>0.24661421385270219</v>
      </c>
      <c r="G7" s="9"/>
    </row>
    <row r="8" spans="1:7">
      <c r="A8" s="4" t="s">
        <v>22</v>
      </c>
      <c r="B8" s="24">
        <f>NOPAT!J18</f>
        <v>0.27667118447165884</v>
      </c>
      <c r="C8" s="24">
        <f>NOPAT!K18</f>
        <v>0.22767378877090136</v>
      </c>
      <c r="D8" s="24">
        <f>NOPAT!L18</f>
        <v>0.20433487790694063</v>
      </c>
      <c r="E8" s="24">
        <f>NOPAT!M18</f>
        <v>0.21429733439677237</v>
      </c>
      <c r="F8" s="24">
        <f>NOPAT!N18</f>
        <v>0.26548249842985661</v>
      </c>
      <c r="G8" s="9"/>
    </row>
    <row r="9" spans="1:7">
      <c r="A9" s="9" t="s">
        <v>87</v>
      </c>
      <c r="B9" s="23">
        <f>NOPAT!J19</f>
        <v>0.14695050595442968</v>
      </c>
      <c r="C9" s="23">
        <f>NOPAT!K19</f>
        <v>0.16758317626832128</v>
      </c>
      <c r="D9" s="23">
        <f>NOPAT!L19</f>
        <v>0.1810594954240991</v>
      </c>
      <c r="E9" s="23">
        <f>NOPAT!M19</f>
        <v>0.18472332973118699</v>
      </c>
      <c r="F9" s="23">
        <f>NOPAT!N19</f>
        <v>0.18114245621077185</v>
      </c>
      <c r="G9" s="9"/>
    </row>
    <row r="10" spans="1:7">
      <c r="A10" s="9"/>
      <c r="B10" s="9"/>
      <c r="C10" s="9"/>
      <c r="D10" s="9"/>
      <c r="E10" s="9"/>
      <c r="F10" s="9"/>
      <c r="G10" s="9"/>
    </row>
    <row r="11" spans="1:7">
      <c r="A11" s="9" t="s">
        <v>72</v>
      </c>
      <c r="B11" s="25">
        <f>NOPAT!C$7/AVERAGE(Capital!A22:B22)</f>
        <v>-61.984574310293617</v>
      </c>
      <c r="C11" s="25">
        <f>NOPAT!D$7/AVERAGE(Capital!B22:C22)</f>
        <v>-28.370511268661016</v>
      </c>
      <c r="D11" s="25">
        <f>NOPAT!E$7/AVERAGE(Capital!C22:D22)</f>
        <v>-18.514353982922806</v>
      </c>
      <c r="E11" s="25">
        <f>NOPAT!F$7/AVERAGE(Capital!D22:E22)</f>
        <v>-17.801345340132368</v>
      </c>
      <c r="F11" s="25">
        <f>NOPAT!G$7/AVERAGE(Capital!E22:F22)</f>
        <v>-15.059047471058969</v>
      </c>
      <c r="G11" s="9"/>
    </row>
    <row r="12" spans="1:7">
      <c r="A12" s="9" t="s">
        <v>73</v>
      </c>
      <c r="B12" s="25">
        <f>NOPAT!C$7/AVERAGE(Capital!A25:B25)</f>
        <v>2.4602903601832118</v>
      </c>
      <c r="C12" s="25">
        <f>NOPAT!D$7/AVERAGE(Capital!B25:C25)</f>
        <v>1.8711200489638891</v>
      </c>
      <c r="D12" s="25">
        <f>NOPAT!E$7/AVERAGE(Capital!C25:D25)</f>
        <v>1.4876154391274765</v>
      </c>
      <c r="E12" s="25">
        <f>NOPAT!F$7/AVERAGE(Capital!D25:E25)</f>
        <v>1.3776758987535214</v>
      </c>
      <c r="F12" s="25">
        <f>NOPAT!G$7/AVERAGE(Capital!E25:F25)</f>
        <v>1.3466709280270133</v>
      </c>
      <c r="G12" s="9"/>
    </row>
    <row r="13" spans="1:7">
      <c r="A13" s="9"/>
      <c r="B13" s="9"/>
      <c r="C13" s="9"/>
      <c r="D13" s="9"/>
      <c r="E13" s="9"/>
      <c r="F13" s="9"/>
      <c r="G13" s="9"/>
    </row>
    <row r="14" spans="1:7">
      <c r="A14" s="9" t="s">
        <v>74</v>
      </c>
      <c r="B14" s="19">
        <f t="shared" ref="B14:F15" si="0">B$9*B11</f>
        <v>-9.1086645562675912</v>
      </c>
      <c r="C14" s="19">
        <f t="shared" si="0"/>
        <v>-4.7544203907584146</v>
      </c>
      <c r="D14" s="19">
        <f t="shared" si="0"/>
        <v>-3.3521995902511628</v>
      </c>
      <c r="E14" s="19">
        <f t="shared" si="0"/>
        <v>-3.2883237849240006</v>
      </c>
      <c r="F14" s="19">
        <f t="shared" si="0"/>
        <v>-2.7278328471022339</v>
      </c>
      <c r="G14" s="9"/>
    </row>
    <row r="15" spans="1:7">
      <c r="A15" s="9" t="s">
        <v>75</v>
      </c>
      <c r="B15" s="19">
        <f t="shared" si="0"/>
        <v>0.361540913223729</v>
      </c>
      <c r="C15" s="19">
        <f t="shared" si="0"/>
        <v>0.31356824098470537</v>
      </c>
      <c r="D15" s="19">
        <f t="shared" si="0"/>
        <v>0.26934690079352053</v>
      </c>
      <c r="E15" s="19">
        <f t="shared" si="0"/>
        <v>0.25448887930815611</v>
      </c>
      <c r="F15" s="19">
        <f t="shared" si="0"/>
        <v>0.24393927961045275</v>
      </c>
      <c r="G15" s="9"/>
    </row>
    <row r="16" spans="1:7">
      <c r="A16" s="9"/>
      <c r="B16" s="9"/>
      <c r="C16" s="9"/>
      <c r="D16" s="9"/>
      <c r="E16" s="9"/>
      <c r="F16" s="9"/>
      <c r="G16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0"/>
  <sheetViews>
    <sheetView zoomScale="80" zoomScaleNormal="80" workbookViewId="0">
      <selection activeCell="A2" sqref="A2"/>
    </sheetView>
  </sheetViews>
  <sheetFormatPr defaultRowHeight="15" outlineLevelCol="1"/>
  <cols>
    <col min="1" max="1" width="28" style="16" customWidth="1"/>
    <col min="2" max="2" width="8.625" style="16" hidden="1" customWidth="1" outlineLevel="1"/>
    <col min="3" max="3" width="8.625" style="16" customWidth="1" collapsed="1"/>
    <col min="4" max="8" width="8.625" style="16" customWidth="1"/>
    <col min="9" max="9" width="8.625" style="16" hidden="1" customWidth="1" outlineLevel="1"/>
    <col min="10" max="10" width="8.625" style="16" customWidth="1" collapsed="1"/>
    <col min="11" max="15" width="8.625" style="16" customWidth="1"/>
    <col min="16" max="16384" width="9" style="16"/>
  </cols>
  <sheetData>
    <row r="2" spans="1:14">
      <c r="A2" s="17" t="str">
        <f>company_name</f>
        <v>Reckitt Benckiser</v>
      </c>
      <c r="B2" s="17"/>
      <c r="J2" s="17" t="str">
        <f>company_name</f>
        <v>Reckitt Benckiser</v>
      </c>
    </row>
    <row r="3" spans="1:14">
      <c r="A3" s="16" t="s">
        <v>76</v>
      </c>
      <c r="J3" s="16" t="s">
        <v>77</v>
      </c>
    </row>
    <row r="6" spans="1:14">
      <c r="A6" s="18" t="s">
        <v>84</v>
      </c>
      <c r="B6" s="18">
        <v>2004</v>
      </c>
      <c r="C6" s="18">
        <v>2005</v>
      </c>
      <c r="D6" s="18">
        <v>2006</v>
      </c>
      <c r="E6" s="18">
        <v>2007</v>
      </c>
      <c r="F6" s="18">
        <v>2008</v>
      </c>
      <c r="G6" s="18">
        <v>2009</v>
      </c>
      <c r="I6" s="18">
        <f t="shared" ref="I6:N6" si="0">B6</f>
        <v>2004</v>
      </c>
      <c r="J6" s="18">
        <f t="shared" si="0"/>
        <v>2005</v>
      </c>
      <c r="K6" s="18">
        <f t="shared" si="0"/>
        <v>2006</v>
      </c>
      <c r="L6" s="18">
        <f t="shared" si="0"/>
        <v>2007</v>
      </c>
      <c r="M6" s="18">
        <f t="shared" si="0"/>
        <v>2008</v>
      </c>
      <c r="N6" s="18">
        <f t="shared" si="0"/>
        <v>2009</v>
      </c>
    </row>
    <row r="7" spans="1:14">
      <c r="A7" s="16" t="s">
        <v>30</v>
      </c>
      <c r="B7" s="26">
        <f>Financials!B7</f>
        <v>3871</v>
      </c>
      <c r="C7" s="26">
        <f>Financials!C7</f>
        <v>4179</v>
      </c>
      <c r="D7" s="26">
        <f>Financials!D7</f>
        <v>4922</v>
      </c>
      <c r="E7" s="26">
        <f>Financials!E7</f>
        <v>5269</v>
      </c>
      <c r="F7" s="26">
        <f>Financials!F7</f>
        <v>6563</v>
      </c>
      <c r="G7" s="26">
        <f>Financials!G7</f>
        <v>7753</v>
      </c>
      <c r="I7" s="36" t="s">
        <v>83</v>
      </c>
      <c r="J7" s="19">
        <f>C7/B7-1</f>
        <v>7.9566003616636571E-2</v>
      </c>
      <c r="K7" s="19">
        <f>D7/C7-1</f>
        <v>0.17779373055754966</v>
      </c>
      <c r="L7" s="19">
        <f>E7/D7-1</f>
        <v>7.0499796830556738E-2</v>
      </c>
      <c r="M7" s="19">
        <f>F7/E7-1</f>
        <v>0.24558739798823304</v>
      </c>
      <c r="N7" s="19">
        <f>G7/F7-1</f>
        <v>0.18131951851287531</v>
      </c>
    </row>
    <row r="8" spans="1:14">
      <c r="A8" s="20" t="s">
        <v>31</v>
      </c>
      <c r="B8" s="27">
        <f>Financials!B8</f>
        <v>-1750</v>
      </c>
      <c r="C8" s="27">
        <f>Financials!C8</f>
        <v>-1886</v>
      </c>
      <c r="D8" s="27">
        <f>Financials!D8</f>
        <v>-2133</v>
      </c>
      <c r="E8" s="27">
        <f>Financials!E8</f>
        <v>-2197</v>
      </c>
      <c r="F8" s="27">
        <f>Financials!F8</f>
        <v>-2673</v>
      </c>
      <c r="G8" s="27">
        <f>Financials!G8</f>
        <v>-3089</v>
      </c>
      <c r="I8" s="21">
        <f t="shared" ref="I8:N8" si="1">-B8/B$7</f>
        <v>0.45207956600361665</v>
      </c>
      <c r="J8" s="21">
        <f t="shared" si="1"/>
        <v>0.45130413974635081</v>
      </c>
      <c r="K8" s="21">
        <f t="shared" si="1"/>
        <v>0.43336042259244212</v>
      </c>
      <c r="L8" s="21">
        <f t="shared" si="1"/>
        <v>0.41696716644524578</v>
      </c>
      <c r="M8" s="21">
        <f t="shared" si="1"/>
        <v>0.40728325460917264</v>
      </c>
      <c r="N8" s="21">
        <f t="shared" si="1"/>
        <v>0.3984264155810654</v>
      </c>
    </row>
    <row r="9" spans="1:14">
      <c r="A9" s="16" t="s">
        <v>32</v>
      </c>
      <c r="B9" s="26">
        <f>Financials!B9</f>
        <v>2121</v>
      </c>
      <c r="C9" s="26">
        <f>Financials!C9</f>
        <v>2293</v>
      </c>
      <c r="D9" s="26">
        <f>Financials!D9</f>
        <v>2789</v>
      </c>
      <c r="E9" s="26">
        <f>Financials!E9</f>
        <v>3072</v>
      </c>
      <c r="F9" s="26">
        <f>Financials!F9</f>
        <v>3890</v>
      </c>
      <c r="G9" s="26">
        <f>Financials!G9</f>
        <v>4664</v>
      </c>
      <c r="I9" s="19">
        <f t="shared" ref="I9:N9" si="2">B9/B$7</f>
        <v>0.54792043399638335</v>
      </c>
      <c r="J9" s="19">
        <f t="shared" si="2"/>
        <v>0.54869586025364925</v>
      </c>
      <c r="K9" s="19">
        <f t="shared" si="2"/>
        <v>0.56663957740755788</v>
      </c>
      <c r="L9" s="19">
        <f t="shared" si="2"/>
        <v>0.58303283355475422</v>
      </c>
      <c r="M9" s="19">
        <f t="shared" si="2"/>
        <v>0.59271674539082742</v>
      </c>
      <c r="N9" s="19">
        <f t="shared" si="2"/>
        <v>0.6015735844189346</v>
      </c>
    </row>
    <row r="10" spans="1:14">
      <c r="C10" s="26"/>
      <c r="D10" s="26"/>
      <c r="E10" s="26"/>
      <c r="F10" s="26"/>
      <c r="G10" s="26"/>
      <c r="I10" s="19"/>
      <c r="J10" s="19"/>
      <c r="K10" s="19"/>
      <c r="L10" s="19"/>
      <c r="M10" s="19"/>
      <c r="N10" s="19"/>
    </row>
    <row r="11" spans="1:14">
      <c r="A11" s="16" t="s">
        <v>8</v>
      </c>
      <c r="B11" s="26">
        <f>Supplemental!B7</f>
        <v>-1076</v>
      </c>
      <c r="C11" s="26">
        <f>Supplemental!C7</f>
        <v>-1161</v>
      </c>
      <c r="D11" s="26">
        <f>Supplemental!D7</f>
        <v>-1376</v>
      </c>
      <c r="E11" s="26">
        <f>Supplemental!E7</f>
        <v>-1503</v>
      </c>
      <c r="F11" s="26">
        <f>Supplemental!F7</f>
        <v>-1857</v>
      </c>
      <c r="G11" s="26">
        <f>Supplemental!G7</f>
        <v>-2119</v>
      </c>
      <c r="I11" s="19">
        <f t="shared" ref="I11:N13" si="3">-B11/B$7</f>
        <v>0.27796435029708083</v>
      </c>
      <c r="J11" s="19">
        <f t="shared" si="3"/>
        <v>0.27781765972720746</v>
      </c>
      <c r="K11" s="19">
        <f t="shared" si="3"/>
        <v>0.27956115400243803</v>
      </c>
      <c r="L11" s="19">
        <f t="shared" si="3"/>
        <v>0.28525336876067564</v>
      </c>
      <c r="M11" s="19">
        <f t="shared" si="3"/>
        <v>0.28294987048605819</v>
      </c>
      <c r="N11" s="19">
        <f t="shared" si="3"/>
        <v>0.27331355604282215</v>
      </c>
    </row>
    <row r="12" spans="1:14">
      <c r="A12" s="16" t="s">
        <v>10</v>
      </c>
      <c r="B12" s="26">
        <f>Supplemental!B9</f>
        <v>-62</v>
      </c>
      <c r="C12" s="26">
        <f>Supplemental!C9</f>
        <v>-63</v>
      </c>
      <c r="D12" s="26">
        <f>Supplemental!D9</f>
        <v>-82</v>
      </c>
      <c r="E12" s="26">
        <f>Supplemental!E9</f>
        <v>-92</v>
      </c>
      <c r="F12" s="26">
        <f>Supplemental!F9</f>
        <v>-109</v>
      </c>
      <c r="G12" s="26">
        <f>Supplemental!G9</f>
        <v>-126</v>
      </c>
      <c r="H12"/>
      <c r="I12" s="19">
        <f t="shared" si="3"/>
        <v>1.6016533195556702E-2</v>
      </c>
      <c r="J12" s="19">
        <f t="shared" si="3"/>
        <v>1.507537688442211E-2</v>
      </c>
      <c r="K12" s="19">
        <f t="shared" si="3"/>
        <v>1.6659894351889477E-2</v>
      </c>
      <c r="L12" s="19">
        <f t="shared" si="3"/>
        <v>1.7460618713228317E-2</v>
      </c>
      <c r="M12" s="19">
        <f t="shared" si="3"/>
        <v>1.6608258418406217E-2</v>
      </c>
      <c r="N12" s="19">
        <f t="shared" si="3"/>
        <v>1.6251773507029537E-2</v>
      </c>
    </row>
    <row r="13" spans="1:14">
      <c r="A13" s="28" t="s">
        <v>158</v>
      </c>
      <c r="B13" s="70">
        <f>Supplemental!B8</f>
        <v>-260</v>
      </c>
      <c r="C13" s="70">
        <f>Supplemental!C8</f>
        <v>-256</v>
      </c>
      <c r="D13" s="70">
        <f>Supplemental!D8</f>
        <v>-313</v>
      </c>
      <c r="E13" s="70">
        <f>Supplemental!E8</f>
        <v>-304</v>
      </c>
      <c r="F13" s="70">
        <f>Supplemental!F8</f>
        <v>-412</v>
      </c>
      <c r="G13" s="70">
        <f>Supplemental!G8</f>
        <v>-546</v>
      </c>
      <c r="H13" s="72"/>
      <c r="I13" s="30">
        <f t="shared" si="3"/>
        <v>6.7166106949108753E-2</v>
      </c>
      <c r="J13" s="30">
        <f t="shared" si="3"/>
        <v>6.1258674324000957E-2</v>
      </c>
      <c r="K13" s="30">
        <f t="shared" si="3"/>
        <v>6.3592035757822019E-2</v>
      </c>
      <c r="L13" s="30">
        <f t="shared" si="3"/>
        <v>5.7695957487189219E-2</v>
      </c>
      <c r="M13" s="30">
        <f t="shared" si="3"/>
        <v>6.2776169434709733E-2</v>
      </c>
      <c r="N13" s="30">
        <f t="shared" si="3"/>
        <v>7.0424351863794657E-2</v>
      </c>
    </row>
    <row r="14" spans="1:14">
      <c r="A14" s="16" t="s">
        <v>155</v>
      </c>
      <c r="C14" s="26">
        <f>Supplemental!C10</f>
        <v>27</v>
      </c>
      <c r="D14" s="26">
        <f>Supplemental!D10</f>
        <v>41</v>
      </c>
      <c r="E14" s="26">
        <f>Supplemental!E10</f>
        <v>17</v>
      </c>
      <c r="F14" s="26">
        <f>Supplemental!F10</f>
        <v>23</v>
      </c>
      <c r="G14" s="26">
        <f>Supplemental!G10</f>
        <v>18</v>
      </c>
    </row>
    <row r="15" spans="1:14">
      <c r="A15" s="20" t="s">
        <v>150</v>
      </c>
      <c r="B15" s="27"/>
      <c r="C15" s="27">
        <f>SUM(Supplemental!C25)</f>
        <v>9</v>
      </c>
      <c r="D15" s="27">
        <f>SUM(Supplemental!D25)</f>
        <v>9</v>
      </c>
      <c r="E15" s="27">
        <f>SUM(Supplemental!E25)</f>
        <v>9</v>
      </c>
      <c r="F15" s="27">
        <f>SUM(Supplemental!F25)</f>
        <v>8</v>
      </c>
      <c r="G15" s="27">
        <f>SUM(Supplemental!G25)</f>
        <v>21</v>
      </c>
      <c r="H15" s="71"/>
      <c r="I15" s="21"/>
      <c r="J15" s="21"/>
      <c r="K15" s="21"/>
      <c r="L15" s="21"/>
      <c r="M15" s="21"/>
      <c r="N15" s="21"/>
    </row>
    <row r="16" spans="1:14">
      <c r="A16" s="29" t="s">
        <v>149</v>
      </c>
      <c r="B16" s="26">
        <f>SUM(B9:B13)</f>
        <v>723</v>
      </c>
      <c r="C16" s="26">
        <f>SUM(C9:C15)</f>
        <v>849</v>
      </c>
      <c r="D16" s="26">
        <f>SUM(D9:D15)</f>
        <v>1068</v>
      </c>
      <c r="E16" s="26">
        <f>SUM(E9:E15)</f>
        <v>1199</v>
      </c>
      <c r="F16" s="26">
        <f>SUM(F9:F15)</f>
        <v>1543</v>
      </c>
      <c r="G16" s="26">
        <f>SUM(G9:G15)</f>
        <v>1912</v>
      </c>
      <c r="H16"/>
      <c r="I16" s="19">
        <f t="shared" ref="I16:N16" si="4">B16/B$7</f>
        <v>0.18677344355463704</v>
      </c>
      <c r="J16" s="19">
        <f t="shared" si="4"/>
        <v>0.2031586503948313</v>
      </c>
      <c r="K16" s="19">
        <f t="shared" si="4"/>
        <v>0.21698496546119464</v>
      </c>
      <c r="L16" s="19">
        <f t="shared" si="4"/>
        <v>0.22755741127348644</v>
      </c>
      <c r="M16" s="19">
        <f t="shared" si="4"/>
        <v>0.23510589669358525</v>
      </c>
      <c r="N16" s="19">
        <f t="shared" si="4"/>
        <v>0.24661421385270219</v>
      </c>
    </row>
    <row r="17" spans="1:14">
      <c r="C17" s="26"/>
      <c r="D17" s="26"/>
      <c r="E17" s="26"/>
      <c r="F17" s="26"/>
      <c r="G17" s="26"/>
      <c r="H17"/>
      <c r="I17" s="19"/>
      <c r="J17" s="19"/>
      <c r="K17" s="19"/>
      <c r="L17" s="19"/>
      <c r="M17" s="19"/>
      <c r="N17" s="19"/>
    </row>
    <row r="18" spans="1:14">
      <c r="A18" s="16" t="s">
        <v>78</v>
      </c>
      <c r="B18" s="26">
        <f>Financials!B18</f>
        <v>-181</v>
      </c>
      <c r="C18" s="26">
        <f t="shared" ref="C18:F18" si="5">-C27</f>
        <v>-234.89383561643837</v>
      </c>
      <c r="D18" s="26">
        <f t="shared" si="5"/>
        <v>-243.15560640732264</v>
      </c>
      <c r="E18" s="26">
        <f t="shared" si="5"/>
        <v>-244.99751861042182</v>
      </c>
      <c r="F18" s="26">
        <f t="shared" si="5"/>
        <v>-330.66078697421977</v>
      </c>
      <c r="G18" s="26">
        <f>-G27</f>
        <v>-507.60253699788586</v>
      </c>
      <c r="H18"/>
      <c r="I18" s="21">
        <f t="shared" ref="I18:N18" si="6">-B18/B16</f>
        <v>0.25034578146611342</v>
      </c>
      <c r="J18" s="21">
        <f t="shared" si="6"/>
        <v>0.27667118447165884</v>
      </c>
      <c r="K18" s="21">
        <f t="shared" si="6"/>
        <v>0.22767378877090136</v>
      </c>
      <c r="L18" s="21">
        <f t="shared" si="6"/>
        <v>0.20433487790694063</v>
      </c>
      <c r="M18" s="21">
        <f t="shared" si="6"/>
        <v>0.21429733439677237</v>
      </c>
      <c r="N18" s="21">
        <f t="shared" si="6"/>
        <v>0.26548249842985661</v>
      </c>
    </row>
    <row r="19" spans="1:14" ht="15.75" thickBot="1">
      <c r="A19" s="32" t="s">
        <v>79</v>
      </c>
      <c r="B19" s="33">
        <f t="shared" ref="B19:G19" si="7">B16+B18</f>
        <v>542</v>
      </c>
      <c r="C19" s="33">
        <f t="shared" si="7"/>
        <v>614.10616438356169</v>
      </c>
      <c r="D19" s="33">
        <f t="shared" si="7"/>
        <v>824.84439359267731</v>
      </c>
      <c r="E19" s="33">
        <f t="shared" si="7"/>
        <v>954.00248138957818</v>
      </c>
      <c r="F19" s="33">
        <f t="shared" si="7"/>
        <v>1212.3392130257803</v>
      </c>
      <c r="G19" s="33">
        <f t="shared" si="7"/>
        <v>1404.3974630021141</v>
      </c>
      <c r="H19"/>
      <c r="I19" s="34">
        <f t="shared" ref="I19:N19" si="8">B19/B$7</f>
        <v>0.14001549987083442</v>
      </c>
      <c r="J19" s="34">
        <f t="shared" si="8"/>
        <v>0.14695050595442968</v>
      </c>
      <c r="K19" s="34">
        <f t="shared" si="8"/>
        <v>0.16758317626832128</v>
      </c>
      <c r="L19" s="34">
        <f t="shared" si="8"/>
        <v>0.1810594954240991</v>
      </c>
      <c r="M19" s="34">
        <f t="shared" si="8"/>
        <v>0.18472332973118699</v>
      </c>
      <c r="N19" s="34">
        <f t="shared" si="8"/>
        <v>0.18114245621077185</v>
      </c>
    </row>
    <row r="20" spans="1:14" ht="15.75" thickTop="1">
      <c r="H20"/>
    </row>
    <row r="21" spans="1:14">
      <c r="H21"/>
    </row>
    <row r="22" spans="1:14">
      <c r="A22" s="17" t="s">
        <v>80</v>
      </c>
      <c r="B22" s="17"/>
      <c r="H22"/>
    </row>
    <row r="23" spans="1:14">
      <c r="H23"/>
    </row>
    <row r="24" spans="1:14">
      <c r="A24" s="18" t="str">
        <f>A6</f>
        <v>GBP millions</v>
      </c>
      <c r="B24" s="18"/>
      <c r="C24" s="18">
        <f>C6</f>
        <v>2005</v>
      </c>
      <c r="D24" s="18">
        <f>D6</f>
        <v>2006</v>
      </c>
      <c r="E24" s="18">
        <f>E6</f>
        <v>2007</v>
      </c>
      <c r="F24" s="18">
        <f>F6</f>
        <v>2008</v>
      </c>
      <c r="G24" s="18">
        <f>G6</f>
        <v>2009</v>
      </c>
      <c r="I24" s="18">
        <f t="shared" ref="I24:N24" si="9">I6</f>
        <v>2004</v>
      </c>
      <c r="J24" s="18">
        <f t="shared" si="9"/>
        <v>2005</v>
      </c>
      <c r="K24" s="18">
        <f t="shared" si="9"/>
        <v>2006</v>
      </c>
      <c r="L24" s="18">
        <f t="shared" si="9"/>
        <v>2007</v>
      </c>
      <c r="M24" s="18">
        <f t="shared" si="9"/>
        <v>2008</v>
      </c>
      <c r="N24" s="18">
        <f t="shared" si="9"/>
        <v>2009</v>
      </c>
    </row>
    <row r="25" spans="1:14">
      <c r="A25" s="16" t="s">
        <v>81</v>
      </c>
      <c r="B25" s="38" t="s">
        <v>83</v>
      </c>
      <c r="C25" s="37">
        <f>J25*C16</f>
        <v>254.89383561643837</v>
      </c>
      <c r="D25" s="37">
        <f>K25*D16</f>
        <v>320.15560640732264</v>
      </c>
      <c r="E25" s="37">
        <f>L25*E16</f>
        <v>359.99751861042182</v>
      </c>
      <c r="F25" s="37">
        <f>M25*F16</f>
        <v>439.66078697421977</v>
      </c>
      <c r="G25" s="37">
        <f>N25*G16</f>
        <v>535.60253699788586</v>
      </c>
      <c r="I25" s="36" t="s">
        <v>83</v>
      </c>
      <c r="J25" s="19">
        <f>Taxes!J23</f>
        <v>0.3002283105022831</v>
      </c>
      <c r="K25" s="19">
        <f>Taxes!K23</f>
        <v>0.2997711670480549</v>
      </c>
      <c r="L25" s="19">
        <f>Taxes!L23</f>
        <v>0.30024813895781638</v>
      </c>
      <c r="M25" s="19">
        <f>Taxes!M23</f>
        <v>0.28493894165535955</v>
      </c>
      <c r="N25" s="19">
        <f>Taxes!N23</f>
        <v>0.28012684989429176</v>
      </c>
    </row>
    <row r="26" spans="1:14">
      <c r="A26" s="16" t="s">
        <v>82</v>
      </c>
      <c r="B26" s="41" t="s">
        <v>83</v>
      </c>
      <c r="C26" s="26">
        <f>Taxes!B24</f>
        <v>-20</v>
      </c>
      <c r="D26" s="26">
        <f>Taxes!C24</f>
        <v>-77</v>
      </c>
      <c r="E26" s="26">
        <f>Taxes!D24</f>
        <v>-115</v>
      </c>
      <c r="F26" s="26">
        <f>Taxes!E24</f>
        <v>-109</v>
      </c>
      <c r="G26" s="26">
        <f>Taxes!F24</f>
        <v>-28</v>
      </c>
      <c r="I26" s="39" t="s">
        <v>83</v>
      </c>
      <c r="J26" s="35">
        <f>J27-J25</f>
        <v>-2.3557126030624265E-2</v>
      </c>
      <c r="K26" s="35">
        <f>K27-K25</f>
        <v>-7.209737827715354E-2</v>
      </c>
      <c r="L26" s="35">
        <f>L27-L25</f>
        <v>-9.5913261050875748E-2</v>
      </c>
      <c r="M26" s="35">
        <f>M27-M25</f>
        <v>-7.0641607258587175E-2</v>
      </c>
      <c r="N26" s="35">
        <f>N27-N25</f>
        <v>-1.4644351464435157E-2</v>
      </c>
    </row>
    <row r="27" spans="1:14" ht="15.75" thickBot="1">
      <c r="A27" s="32" t="s">
        <v>78</v>
      </c>
      <c r="B27" s="42" t="s">
        <v>83</v>
      </c>
      <c r="C27" s="33">
        <f>SUM(C25:C26)</f>
        <v>234.89383561643837</v>
      </c>
      <c r="D27" s="33">
        <f>SUM(D25:D26)</f>
        <v>243.15560640732264</v>
      </c>
      <c r="E27" s="33">
        <f>SUM(E25:E26)</f>
        <v>244.99751861042182</v>
      </c>
      <c r="F27" s="33">
        <f>SUM(F25:F26)</f>
        <v>330.66078697421977</v>
      </c>
      <c r="G27" s="33">
        <f>SUM(G25:G26)</f>
        <v>507.60253699788586</v>
      </c>
      <c r="I27" s="40" t="s">
        <v>83</v>
      </c>
      <c r="J27" s="34">
        <f>C27/C16</f>
        <v>0.27667118447165884</v>
      </c>
      <c r="K27" s="34">
        <f>D27/D16</f>
        <v>0.22767378877090136</v>
      </c>
      <c r="L27" s="34">
        <f>E27/E16</f>
        <v>0.20433487790694063</v>
      </c>
      <c r="M27" s="34">
        <f>F27/F16</f>
        <v>0.21429733439677237</v>
      </c>
      <c r="N27" s="34">
        <f>G27/G16</f>
        <v>0.26548249842985661</v>
      </c>
    </row>
    <row r="28" spans="1:14" ht="15.75" thickTop="1">
      <c r="A28" s="17"/>
      <c r="B28" s="17"/>
    </row>
    <row r="29" spans="1:14">
      <c r="A29" s="29"/>
      <c r="B29" s="17"/>
    </row>
    <row r="30" spans="1:14">
      <c r="A30" s="29"/>
      <c r="B30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O32"/>
  <sheetViews>
    <sheetView zoomScale="85" zoomScaleNormal="85" workbookViewId="0">
      <selection activeCell="A2" sqref="A2"/>
    </sheetView>
  </sheetViews>
  <sheetFormatPr defaultColWidth="11" defaultRowHeight="15"/>
  <cols>
    <col min="1" max="1" width="31.375" style="16" customWidth="1"/>
    <col min="2" max="6" width="8.75" style="16" customWidth="1"/>
    <col min="7" max="7" width="10.5" style="16" customWidth="1"/>
    <col min="8" max="8" width="6.25" style="16" customWidth="1"/>
    <col min="9" max="9" width="31.375" style="16" customWidth="1"/>
    <col min="10" max="14" width="8.75" style="16" customWidth="1"/>
    <col min="15" max="16384" width="11" style="16"/>
  </cols>
  <sheetData>
    <row r="2" spans="1:15">
      <c r="A2" s="17" t="str">
        <f>company_name</f>
        <v>Reckitt Benckiser</v>
      </c>
      <c r="I2" s="17" t="str">
        <f>company_name</f>
        <v>Reckitt Benckiser</v>
      </c>
    </row>
    <row r="3" spans="1:15">
      <c r="A3" s="16" t="s">
        <v>58</v>
      </c>
      <c r="I3" s="16" t="s">
        <v>58</v>
      </c>
    </row>
    <row r="6" spans="1:15">
      <c r="A6" s="18" t="s">
        <v>44</v>
      </c>
      <c r="B6" s="18">
        <v>2005</v>
      </c>
      <c r="C6" s="18">
        <v>2006</v>
      </c>
      <c r="D6" s="18">
        <v>2007</v>
      </c>
      <c r="E6" s="18">
        <v>2008</v>
      </c>
      <c r="F6" s="18">
        <v>2009</v>
      </c>
      <c r="G6" s="77" t="s">
        <v>15</v>
      </c>
      <c r="I6" s="18" t="s">
        <v>54</v>
      </c>
      <c r="J6" s="18">
        <v>2005</v>
      </c>
      <c r="K6" s="18">
        <f>J6+1</f>
        <v>2006</v>
      </c>
      <c r="L6" s="18">
        <f>K6+1</f>
        <v>2007</v>
      </c>
      <c r="M6" s="18">
        <f>L6+1</f>
        <v>2008</v>
      </c>
      <c r="N6" s="18">
        <f>M6+1</f>
        <v>2009</v>
      </c>
      <c r="O6" s="77" t="s">
        <v>55</v>
      </c>
    </row>
    <row r="7" spans="1:15">
      <c r="A7" s="16" t="s">
        <v>0</v>
      </c>
      <c r="B7" s="46">
        <v>263</v>
      </c>
      <c r="C7" s="46">
        <v>262</v>
      </c>
      <c r="D7" s="46">
        <v>363</v>
      </c>
      <c r="E7" s="46">
        <v>420</v>
      </c>
      <c r="F7" s="46">
        <v>530</v>
      </c>
      <c r="G7" s="76" t="s">
        <v>16</v>
      </c>
      <c r="I7" s="16" t="s">
        <v>0</v>
      </c>
      <c r="J7" s="52">
        <f>(B7/B16)</f>
        <v>0.3002283105022831</v>
      </c>
      <c r="K7" s="52">
        <f>(C7/C16)</f>
        <v>0.2997711670480549</v>
      </c>
      <c r="L7" s="52">
        <f>(D7/D16)</f>
        <v>0.30024813895781638</v>
      </c>
      <c r="M7" s="52">
        <f>(E7/E16)</f>
        <v>0.28493894165535955</v>
      </c>
      <c r="N7" s="52">
        <f>(F7/F16)</f>
        <v>0.28012684989429176</v>
      </c>
      <c r="O7" s="51" t="s">
        <v>16</v>
      </c>
    </row>
    <row r="8" spans="1:15">
      <c r="A8" s="16" t="s">
        <v>1</v>
      </c>
      <c r="B8" s="46">
        <v>-38</v>
      </c>
      <c r="C8" s="46">
        <v>-73</v>
      </c>
      <c r="D8" s="46">
        <v>-125</v>
      </c>
      <c r="E8" s="46">
        <v>-148</v>
      </c>
      <c r="F8" s="46">
        <v>-55</v>
      </c>
      <c r="G8" s="76" t="s">
        <v>16</v>
      </c>
      <c r="I8" s="16" t="s">
        <v>1</v>
      </c>
      <c r="J8" s="52">
        <f>B8/B16</f>
        <v>-4.3378995433789952E-2</v>
      </c>
      <c r="K8" s="52">
        <f>C8/C16</f>
        <v>-8.3524027459954228E-2</v>
      </c>
      <c r="L8" s="52">
        <f>D8/D16</f>
        <v>-0.10339123242349049</v>
      </c>
      <c r="M8" s="52">
        <f>E8/E16</f>
        <v>-0.10040705563093623</v>
      </c>
      <c r="N8" s="52">
        <f>F8/F16</f>
        <v>-2.9069767441860465E-2</v>
      </c>
    </row>
    <row r="9" spans="1:15">
      <c r="A9" s="28" t="s">
        <v>4</v>
      </c>
      <c r="B9" s="47">
        <v>36</v>
      </c>
      <c r="C9" s="47">
        <v>9</v>
      </c>
      <c r="D9" s="47">
        <v>35</v>
      </c>
      <c r="E9" s="47">
        <v>54</v>
      </c>
      <c r="F9" s="47">
        <v>21</v>
      </c>
      <c r="G9" s="76"/>
      <c r="I9" s="28" t="s">
        <v>4</v>
      </c>
      <c r="J9" s="52">
        <f>B9/B16</f>
        <v>4.1095890410958902E-2</v>
      </c>
      <c r="K9" s="52">
        <f>C9/C16</f>
        <v>1.0297482837528604E-2</v>
      </c>
      <c r="L9" s="52">
        <f>D9/D16</f>
        <v>2.8949545078577336E-2</v>
      </c>
      <c r="M9" s="52">
        <f>E9/E16</f>
        <v>3.6635006784260515E-2</v>
      </c>
      <c r="N9" s="52">
        <f>F9/F16</f>
        <v>1.1099365750528542E-2</v>
      </c>
    </row>
    <row r="10" spans="1:15">
      <c r="A10" s="29" t="s">
        <v>5</v>
      </c>
      <c r="B10" s="48">
        <v>-43</v>
      </c>
      <c r="C10" s="48">
        <v>19</v>
      </c>
      <c r="D10" s="48">
        <v>30</v>
      </c>
      <c r="E10" s="48">
        <v>-2</v>
      </c>
      <c r="F10" s="48">
        <v>-25</v>
      </c>
      <c r="G10" s="76"/>
      <c r="I10" s="29" t="s">
        <v>5</v>
      </c>
      <c r="J10" s="52">
        <f>B10/B16</f>
        <v>-4.9086757990867577E-2</v>
      </c>
      <c r="K10" s="52">
        <f>C10/C16</f>
        <v>2.1739130434782608E-2</v>
      </c>
      <c r="L10" s="52">
        <f>D10/D16</f>
        <v>2.4813895781637719E-2</v>
      </c>
      <c r="M10" s="52">
        <f>E10/E16</f>
        <v>-1.3568521031207597E-3</v>
      </c>
      <c r="N10" s="52">
        <f>F10/F16</f>
        <v>-1.3213530655391121E-2</v>
      </c>
    </row>
    <row r="11" spans="1:15">
      <c r="A11" s="29" t="s">
        <v>2</v>
      </c>
      <c r="B11" s="48">
        <v>18</v>
      </c>
      <c r="C11" s="48">
        <v>-4</v>
      </c>
      <c r="D11" s="48">
        <v>10</v>
      </c>
      <c r="E11" s="48">
        <v>39</v>
      </c>
      <c r="F11" s="48">
        <v>27</v>
      </c>
      <c r="G11" s="76" t="s">
        <v>16</v>
      </c>
      <c r="I11" s="29" t="s">
        <v>2</v>
      </c>
      <c r="J11" s="52">
        <f>B11/B16</f>
        <v>2.0547945205479451E-2</v>
      </c>
      <c r="K11" s="52">
        <f>C11/C16</f>
        <v>-4.5766590389016018E-3</v>
      </c>
      <c r="L11" s="52">
        <f>D11/D16</f>
        <v>8.271298593879239E-3</v>
      </c>
      <c r="M11" s="52">
        <f>E11/E16</f>
        <v>2.6458616010854818E-2</v>
      </c>
      <c r="N11" s="52">
        <f>F11/F16</f>
        <v>1.427061310782241E-2</v>
      </c>
    </row>
    <row r="12" spans="1:15">
      <c r="A12" s="29" t="s">
        <v>3</v>
      </c>
      <c r="B12" s="48">
        <v>-16</v>
      </c>
      <c r="C12" s="48">
        <v>-19</v>
      </c>
      <c r="D12" s="48">
        <v>-20</v>
      </c>
      <c r="E12" s="48">
        <v>-19</v>
      </c>
      <c r="F12" s="48">
        <v>-29</v>
      </c>
      <c r="G12" s="26"/>
      <c r="I12" s="29" t="s">
        <v>3</v>
      </c>
      <c r="J12" s="52">
        <f>B12/B16</f>
        <v>-1.8264840182648401E-2</v>
      </c>
      <c r="K12" s="52">
        <f>C12/C16</f>
        <v>-2.1739130434782608E-2</v>
      </c>
      <c r="L12" s="52">
        <f>D12/D16</f>
        <v>-1.6542597187758478E-2</v>
      </c>
      <c r="M12" s="52">
        <f>E12/E16</f>
        <v>-1.2890094979647219E-2</v>
      </c>
      <c r="N12" s="52">
        <f>F12/F16</f>
        <v>-1.53276955602537E-2</v>
      </c>
    </row>
    <row r="13" spans="1:15">
      <c r="A13" s="31" t="s">
        <v>6</v>
      </c>
      <c r="B13" s="49">
        <v>-13</v>
      </c>
      <c r="C13" s="49">
        <v>6</v>
      </c>
      <c r="D13" s="49">
        <v>-22</v>
      </c>
      <c r="E13" s="49">
        <v>10</v>
      </c>
      <c r="F13" s="49">
        <v>5</v>
      </c>
      <c r="G13" s="26"/>
      <c r="I13" s="31" t="s">
        <v>6</v>
      </c>
      <c r="J13" s="35">
        <f>B13/B16</f>
        <v>-1.4840182648401826E-2</v>
      </c>
      <c r="K13" s="35">
        <f>C13/C16</f>
        <v>6.8649885583524023E-3</v>
      </c>
      <c r="L13" s="35">
        <f>D13/D16</f>
        <v>-1.8196856906534328E-2</v>
      </c>
      <c r="M13" s="35">
        <f>E13/E16</f>
        <v>6.7842605156037995E-3</v>
      </c>
      <c r="N13" s="35">
        <f>F13/F16</f>
        <v>2.6427061310782241E-3</v>
      </c>
    </row>
    <row r="14" spans="1:15" ht="15.75" thickBot="1">
      <c r="A14" s="32" t="s">
        <v>7</v>
      </c>
      <c r="B14" s="33">
        <f>SUM(B7:B13)</f>
        <v>207</v>
      </c>
      <c r="C14" s="33">
        <f>SUM(C7:C13)</f>
        <v>200</v>
      </c>
      <c r="D14" s="33">
        <f>SUM(D7:D13)</f>
        <v>271</v>
      </c>
      <c r="E14" s="33">
        <f>SUM(E7:E13)</f>
        <v>354</v>
      </c>
      <c r="F14" s="33">
        <f>SUM(F7:F13)</f>
        <v>474</v>
      </c>
      <c r="G14" s="26"/>
      <c r="I14" s="32" t="s">
        <v>7</v>
      </c>
      <c r="J14" s="53">
        <f>B14/B16</f>
        <v>0.2363013698630137</v>
      </c>
      <c r="K14" s="53">
        <f>C14/C16</f>
        <v>0.2288329519450801</v>
      </c>
      <c r="L14" s="53">
        <f>D14/D16</f>
        <v>0.22415219189412738</v>
      </c>
      <c r="M14" s="53">
        <f>E14/E16</f>
        <v>0.24016282225237448</v>
      </c>
      <c r="N14" s="53">
        <f>F14/F16</f>
        <v>0.25052854122621565</v>
      </c>
    </row>
    <row r="15" spans="1:15" ht="15.75" thickTop="1">
      <c r="B15" s="26"/>
      <c r="C15" s="26"/>
      <c r="D15" s="26"/>
      <c r="E15" s="26"/>
      <c r="F15" s="26"/>
      <c r="G15" s="26"/>
    </row>
    <row r="16" spans="1:15">
      <c r="A16" s="16" t="s">
        <v>161</v>
      </c>
      <c r="B16" s="26">
        <f>Financials!C16</f>
        <v>876</v>
      </c>
      <c r="C16" s="26">
        <f>Financials!D16</f>
        <v>874</v>
      </c>
      <c r="D16" s="26">
        <f>Financials!E16</f>
        <v>1209</v>
      </c>
      <c r="E16" s="26">
        <f>Financials!F16</f>
        <v>1474</v>
      </c>
      <c r="F16" s="26">
        <f>Financials!G16</f>
        <v>1892</v>
      </c>
      <c r="G16" s="26"/>
    </row>
    <row r="19" spans="1:15">
      <c r="A19" s="17" t="str">
        <f>company_name</f>
        <v>Reckitt Benckiser</v>
      </c>
      <c r="I19" s="17" t="str">
        <f>company_name</f>
        <v>Reckitt Benckiser</v>
      </c>
    </row>
    <row r="20" spans="1:15">
      <c r="A20" s="16" t="s">
        <v>17</v>
      </c>
      <c r="I20" s="16" t="s">
        <v>59</v>
      </c>
    </row>
    <row r="22" spans="1:15">
      <c r="A22" s="18" t="s">
        <v>84</v>
      </c>
      <c r="B22" s="18">
        <v>2005</v>
      </c>
      <c r="C22" s="18">
        <f>B22+1</f>
        <v>2006</v>
      </c>
      <c r="D22" s="18">
        <f>C22+1</f>
        <v>2007</v>
      </c>
      <c r="E22" s="18">
        <f>D22+1</f>
        <v>2008</v>
      </c>
      <c r="F22" s="18">
        <f>E22+1</f>
        <v>2009</v>
      </c>
      <c r="I22" s="18" t="s">
        <v>54</v>
      </c>
      <c r="J22" s="18">
        <v>2005</v>
      </c>
      <c r="K22" s="18">
        <f>J22+1</f>
        <v>2006</v>
      </c>
      <c r="L22" s="18">
        <f>K22+1</f>
        <v>2007</v>
      </c>
      <c r="M22" s="18">
        <f>L22+1</f>
        <v>2008</v>
      </c>
      <c r="N22" s="18">
        <f>M22+1</f>
        <v>2009</v>
      </c>
    </row>
    <row r="23" spans="1:15">
      <c r="A23" s="16" t="s">
        <v>18</v>
      </c>
      <c r="B23" s="26">
        <f>SUMIF($O$7:$O$13, "=yes", B7:B13)</f>
        <v>263</v>
      </c>
      <c r="C23" s="26">
        <f t="shared" ref="C23:F23" si="0">SUMIF($O$7:$O$13, "=yes", C7:C13)</f>
        <v>262</v>
      </c>
      <c r="D23" s="26">
        <f t="shared" si="0"/>
        <v>363</v>
      </c>
      <c r="E23" s="26">
        <f t="shared" si="0"/>
        <v>420</v>
      </c>
      <c r="F23" s="26">
        <f t="shared" si="0"/>
        <v>530</v>
      </c>
      <c r="I23" s="16" t="s">
        <v>20</v>
      </c>
      <c r="J23" s="52">
        <f>(B7/B16)</f>
        <v>0.3002283105022831</v>
      </c>
      <c r="K23" s="52">
        <f>(C7/C16)</f>
        <v>0.2997711670480549</v>
      </c>
      <c r="L23" s="52">
        <f>(D7/D16)</f>
        <v>0.30024813895781638</v>
      </c>
      <c r="M23" s="52">
        <f>(E7/E16)</f>
        <v>0.28493894165535955</v>
      </c>
      <c r="N23" s="52">
        <f>(F7/F16)</f>
        <v>0.28012684989429176</v>
      </c>
    </row>
    <row r="24" spans="1:15">
      <c r="A24" s="16" t="s">
        <v>15</v>
      </c>
      <c r="B24" s="26">
        <f>SUMIF($G$7:$G$13, "=yes", B7:B13)-B23</f>
        <v>-20</v>
      </c>
      <c r="C24" s="26">
        <f>SUMIF($G$7:$G$13, "=yes", C7:C13)-C23</f>
        <v>-77</v>
      </c>
      <c r="D24" s="26">
        <f>SUMIF($G$7:$G$13, "=yes", D7:D13)-D23</f>
        <v>-115</v>
      </c>
      <c r="E24" s="26">
        <f>SUMIF($G$7:$G$13, "=yes", E7:E13)-E23</f>
        <v>-109</v>
      </c>
      <c r="F24" s="26">
        <f>SUMIF($G$7:$G$13, "=yes", F7:F13)-F23</f>
        <v>-28</v>
      </c>
      <c r="I24" s="16" t="s">
        <v>21</v>
      </c>
      <c r="J24" s="50">
        <f>B14/B16</f>
        <v>0.2363013698630137</v>
      </c>
      <c r="K24" s="50">
        <f>C14/C16</f>
        <v>0.2288329519450801</v>
      </c>
      <c r="L24" s="50">
        <f>D14/D16</f>
        <v>0.22415219189412738</v>
      </c>
      <c r="M24" s="50">
        <f>E14/E16</f>
        <v>0.24016282225237448</v>
      </c>
      <c r="N24" s="50">
        <f>F14/F16</f>
        <v>0.25052854122621565</v>
      </c>
    </row>
    <row r="25" spans="1:15">
      <c r="A25" s="20" t="s">
        <v>19</v>
      </c>
      <c r="B25" s="27">
        <f>B26-B23-B24</f>
        <v>-36</v>
      </c>
      <c r="C25" s="27">
        <f>C26-C23-C24</f>
        <v>15</v>
      </c>
      <c r="D25" s="27">
        <f>D26-D23-D24</f>
        <v>23</v>
      </c>
      <c r="E25" s="27">
        <f>E26-E23-E24</f>
        <v>43</v>
      </c>
      <c r="F25" s="27">
        <f>F26-F23-F24</f>
        <v>-28</v>
      </c>
      <c r="I25" s="16" t="s">
        <v>22</v>
      </c>
      <c r="J25" s="50">
        <f>NOPAT!J27</f>
        <v>0.27667118447165884</v>
      </c>
      <c r="K25" s="50">
        <f>NOPAT!K27</f>
        <v>0.22767378877090136</v>
      </c>
      <c r="L25" s="50">
        <f>NOPAT!L27</f>
        <v>0.20433487790694063</v>
      </c>
      <c r="M25" s="50">
        <f>NOPAT!M27</f>
        <v>0.21429733439677237</v>
      </c>
      <c r="N25" s="50">
        <f>NOPAT!N27</f>
        <v>0.26548249842985661</v>
      </c>
    </row>
    <row r="26" spans="1:15" ht="15.75" thickBot="1">
      <c r="A26" s="32" t="s">
        <v>56</v>
      </c>
      <c r="B26" s="75">
        <v>207</v>
      </c>
      <c r="C26" s="75">
        <v>200</v>
      </c>
      <c r="D26" s="75">
        <v>271</v>
      </c>
      <c r="E26" s="75">
        <v>354</v>
      </c>
      <c r="F26" s="75">
        <v>474</v>
      </c>
    </row>
    <row r="27" spans="1:15" ht="15.75" thickTop="1"/>
    <row r="28" spans="1:15">
      <c r="B28" s="26"/>
    </row>
    <row r="32" spans="1:15">
      <c r="K32" s="28"/>
      <c r="L32" s="28"/>
      <c r="M32" s="28"/>
      <c r="N32" s="28"/>
      <c r="O32" s="28"/>
    </row>
  </sheetData>
  <phoneticPr fontId="2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V52"/>
  <sheetViews>
    <sheetView zoomScale="80" zoomScaleNormal="80" workbookViewId="0">
      <selection activeCell="A2" sqref="A2"/>
    </sheetView>
  </sheetViews>
  <sheetFormatPr defaultRowHeight="15"/>
  <cols>
    <col min="1" max="1" width="35.875" style="16" bestFit="1" customWidth="1"/>
    <col min="2" max="16384" width="9" style="16"/>
  </cols>
  <sheetData>
    <row r="1" spans="1:21">
      <c r="N1"/>
      <c r="O1"/>
      <c r="P1"/>
      <c r="Q1"/>
      <c r="R1"/>
      <c r="S1"/>
      <c r="T1"/>
      <c r="U1"/>
    </row>
    <row r="2" spans="1:21">
      <c r="A2" s="17" t="str">
        <f>company_name</f>
        <v>Reckitt Benckiser</v>
      </c>
      <c r="H2" s="17" t="str">
        <f>company_name</f>
        <v>Reckitt Benckiser</v>
      </c>
      <c r="N2"/>
      <c r="O2"/>
      <c r="P2"/>
      <c r="Q2"/>
      <c r="R2"/>
      <c r="S2"/>
      <c r="T2"/>
      <c r="U2"/>
    </row>
    <row r="3" spans="1:21">
      <c r="A3" s="16" t="s">
        <v>115</v>
      </c>
      <c r="H3" s="16" t="s">
        <v>116</v>
      </c>
      <c r="N3"/>
      <c r="O3"/>
      <c r="P3"/>
      <c r="Q3"/>
      <c r="R3"/>
      <c r="S3"/>
      <c r="T3"/>
      <c r="U3"/>
    </row>
    <row r="4" spans="1:21">
      <c r="N4"/>
      <c r="O4"/>
      <c r="P4"/>
      <c r="Q4"/>
      <c r="R4"/>
      <c r="S4"/>
      <c r="T4"/>
      <c r="U4"/>
    </row>
    <row r="5" spans="1:21">
      <c r="A5" s="28"/>
      <c r="B5" s="28"/>
      <c r="C5" s="28"/>
      <c r="D5" s="28"/>
      <c r="E5" s="28"/>
      <c r="N5"/>
      <c r="O5"/>
      <c r="P5"/>
      <c r="Q5"/>
      <c r="R5"/>
      <c r="S5"/>
      <c r="T5"/>
      <c r="U5"/>
    </row>
    <row r="6" spans="1:21">
      <c r="A6" s="18" t="s">
        <v>84</v>
      </c>
      <c r="B6" s="18">
        <v>2005</v>
      </c>
      <c r="C6" s="18">
        <f>B6+1</f>
        <v>2006</v>
      </c>
      <c r="D6" s="18">
        <f>C6+1</f>
        <v>2007</v>
      </c>
      <c r="E6" s="18">
        <f>D6+1</f>
        <v>2008</v>
      </c>
      <c r="F6" s="18">
        <f>E6+1</f>
        <v>2009</v>
      </c>
      <c r="H6" s="18">
        <v>2005</v>
      </c>
      <c r="I6" s="18">
        <f>H6+1</f>
        <v>2006</v>
      </c>
      <c r="J6" s="18">
        <f>I6+1</f>
        <v>2007</v>
      </c>
      <c r="K6" s="18">
        <f>J6+1</f>
        <v>2008</v>
      </c>
      <c r="L6" s="18">
        <f>K6+1</f>
        <v>2009</v>
      </c>
      <c r="N6"/>
      <c r="O6"/>
      <c r="P6"/>
      <c r="Q6"/>
      <c r="R6"/>
      <c r="S6"/>
      <c r="T6"/>
      <c r="U6"/>
    </row>
    <row r="7" spans="1:21" ht="17.25" customHeight="1">
      <c r="A7" s="55" t="s">
        <v>162</v>
      </c>
      <c r="B7" s="56">
        <f>MIN(0.02*Financials!C7, Financials!K11)</f>
        <v>83.58</v>
      </c>
      <c r="C7" s="56">
        <f>MIN(0.02*Financials!D7, Financials!L11)</f>
        <v>98.44</v>
      </c>
      <c r="D7" s="56">
        <f>MIN(0.02*Financials!E7, Financials!M11)</f>
        <v>105.38</v>
      </c>
      <c r="E7" s="56">
        <f>MIN(0.02*Financials!F7, Financials!N11)</f>
        <v>131.26</v>
      </c>
      <c r="F7" s="56">
        <f>MIN(0.02*Financials!G7, Financials!O11)</f>
        <v>155.06</v>
      </c>
      <c r="H7" s="37">
        <f>365*B7/NOPAT!C$7</f>
        <v>7.3</v>
      </c>
      <c r="I7" s="37">
        <f>365*C7/NOPAT!D$7</f>
        <v>7.3</v>
      </c>
      <c r="J7" s="37">
        <f>365*D7/NOPAT!E$7</f>
        <v>7.3</v>
      </c>
      <c r="K7" s="37">
        <f>365*E7/NOPAT!F$7</f>
        <v>7.2999999999999989</v>
      </c>
      <c r="L7" s="37">
        <f>365*F7/NOPAT!G$7</f>
        <v>7.3</v>
      </c>
      <c r="M7" s="80" t="s">
        <v>117</v>
      </c>
      <c r="N7"/>
      <c r="O7"/>
      <c r="P7"/>
      <c r="Q7"/>
      <c r="R7"/>
      <c r="S7"/>
      <c r="T7"/>
      <c r="U7"/>
    </row>
    <row r="8" spans="1:21">
      <c r="A8" s="55" t="s">
        <v>138</v>
      </c>
      <c r="B8" s="56">
        <f>Financials!K7</f>
        <v>270</v>
      </c>
      <c r="C8" s="56">
        <f>Financials!L7</f>
        <v>322</v>
      </c>
      <c r="D8" s="56">
        <f>Financials!M7</f>
        <v>382</v>
      </c>
      <c r="E8" s="56">
        <f>Financials!N7</f>
        <v>556</v>
      </c>
      <c r="F8" s="56">
        <f>Financials!O7</f>
        <v>486</v>
      </c>
      <c r="H8" s="37">
        <f>365*B8/NOPAT!C$7</f>
        <v>23.582196697774588</v>
      </c>
      <c r="I8" s="37">
        <f>365*C8/NOPAT!D$7</f>
        <v>23.878504672897197</v>
      </c>
      <c r="J8" s="37">
        <f>365*D8/NOPAT!E$7</f>
        <v>26.462326817232871</v>
      </c>
      <c r="K8" s="37">
        <f>365*E8/NOPAT!F$7</f>
        <v>30.921834526893189</v>
      </c>
      <c r="L8" s="37">
        <f>365*F8/NOPAT!G$7</f>
        <v>22.880175415968012</v>
      </c>
      <c r="M8" s="80"/>
      <c r="N8"/>
      <c r="O8"/>
      <c r="P8"/>
      <c r="Q8"/>
      <c r="R8"/>
      <c r="S8"/>
      <c r="T8"/>
      <c r="U8"/>
    </row>
    <row r="9" spans="1:21">
      <c r="A9" s="2" t="s">
        <v>37</v>
      </c>
      <c r="B9" s="56">
        <f>Financials!K8</f>
        <v>545</v>
      </c>
      <c r="C9" s="56">
        <f>Financials!L8</f>
        <v>670</v>
      </c>
      <c r="D9" s="56">
        <f>Financials!M8</f>
        <v>693</v>
      </c>
      <c r="E9" s="56">
        <f>Financials!N8</f>
        <v>906</v>
      </c>
      <c r="F9" s="56">
        <f>Financials!O8</f>
        <v>928</v>
      </c>
      <c r="H9" s="37">
        <f>365*B9/NOPAT!C$7</f>
        <v>47.60110074180426</v>
      </c>
      <c r="I9" s="37">
        <f>365*C9/NOPAT!D$7</f>
        <v>49.685087362860628</v>
      </c>
      <c r="J9" s="37">
        <f>365*D9/NOPAT!E$7</f>
        <v>48.006263048016699</v>
      </c>
      <c r="K9" s="37">
        <f>365*E9/NOPAT!F$7</f>
        <v>50.387018131951848</v>
      </c>
      <c r="L9" s="37">
        <f>365*F9/NOPAT!G$7</f>
        <v>43.688894621436866</v>
      </c>
      <c r="M9" s="80"/>
      <c r="N9"/>
      <c r="O9"/>
      <c r="P9"/>
      <c r="Q9"/>
      <c r="R9"/>
      <c r="S9"/>
      <c r="T9"/>
      <c r="U9"/>
    </row>
    <row r="10" spans="1:21">
      <c r="A10" s="57" t="s">
        <v>118</v>
      </c>
      <c r="B10" s="58">
        <f>SUM(B7:B9)</f>
        <v>898.57999999999993</v>
      </c>
      <c r="C10" s="58">
        <f>SUM(C7:C9)</f>
        <v>1090.44</v>
      </c>
      <c r="D10" s="58">
        <f>SUM(D7:D9)</f>
        <v>1180.3800000000001</v>
      </c>
      <c r="E10" s="58">
        <f>SUM(E7:E9)</f>
        <v>1593.26</v>
      </c>
      <c r="F10" s="58">
        <f>SUM(F7:F9)</f>
        <v>1569.06</v>
      </c>
      <c r="H10" s="45">
        <f>365*B10/NOPAT!C$7</f>
        <v>78.483297439578834</v>
      </c>
      <c r="I10" s="45">
        <f>365*C10/NOPAT!D$7</f>
        <v>80.863592035757833</v>
      </c>
      <c r="J10" s="45">
        <f>365*D10/NOPAT!E$7</f>
        <v>81.768589865249581</v>
      </c>
      <c r="K10" s="45">
        <f>365*E10/NOPAT!F$7</f>
        <v>88.608852658845038</v>
      </c>
      <c r="L10" s="45">
        <f>365*F10/NOPAT!G$7</f>
        <v>73.869070037404882</v>
      </c>
      <c r="M10" s="80"/>
      <c r="N10"/>
      <c r="O10"/>
      <c r="P10"/>
      <c r="Q10"/>
      <c r="R10"/>
      <c r="S10"/>
      <c r="T10"/>
      <c r="U10"/>
    </row>
    <row r="11" spans="1:21">
      <c r="A11" s="55"/>
      <c r="B11" s="56"/>
      <c r="C11" s="56"/>
      <c r="D11" s="56"/>
      <c r="E11" s="56"/>
      <c r="F11" s="56"/>
      <c r="H11" s="37"/>
      <c r="I11" s="37"/>
      <c r="J11" s="37"/>
      <c r="K11" s="37"/>
      <c r="L11" s="37"/>
      <c r="M11" s="80"/>
      <c r="N11"/>
      <c r="O11"/>
      <c r="P11"/>
      <c r="Q11"/>
      <c r="R11"/>
      <c r="S11"/>
      <c r="T11"/>
      <c r="U11"/>
    </row>
    <row r="12" spans="1:21">
      <c r="A12" s="2" t="s">
        <v>47</v>
      </c>
      <c r="B12" s="56">
        <f>Financials!K25</f>
        <v>4</v>
      </c>
      <c r="C12" s="56">
        <f>Financials!L25</f>
        <v>47</v>
      </c>
      <c r="D12" s="56">
        <f>Financials!M25</f>
        <v>36</v>
      </c>
      <c r="E12" s="56">
        <f>Financials!N25</f>
        <v>73</v>
      </c>
      <c r="F12" s="56">
        <f>Financials!O25</f>
        <v>88</v>
      </c>
      <c r="H12" s="37">
        <f>365*B12/NOPAT!C$7</f>
        <v>0.34936587700406796</v>
      </c>
      <c r="I12" s="37">
        <f>365*C12/NOPAT!D$7</f>
        <v>3.4853718000812677</v>
      </c>
      <c r="J12" s="37">
        <f>365*D12/NOPAT!E$7</f>
        <v>2.4938318466502181</v>
      </c>
      <c r="K12" s="37">
        <f>365*E12/NOPAT!F$7</f>
        <v>4.0598811519122355</v>
      </c>
      <c r="L12" s="37">
        <f>365*F12/NOPAT!G$7</f>
        <v>4.1429124209983232</v>
      </c>
      <c r="M12" s="80"/>
      <c r="N12"/>
      <c r="O12"/>
      <c r="P12"/>
      <c r="Q12"/>
      <c r="R12"/>
      <c r="S12"/>
      <c r="T12"/>
      <c r="U12"/>
    </row>
    <row r="13" spans="1:21">
      <c r="A13" s="2" t="s">
        <v>48</v>
      </c>
      <c r="B13" s="56">
        <f>Financials!K26</f>
        <v>1225</v>
      </c>
      <c r="C13" s="56">
        <f>Financials!L26</f>
        <v>1481</v>
      </c>
      <c r="D13" s="56">
        <f>Financials!M26</f>
        <v>1635</v>
      </c>
      <c r="E13" s="56">
        <f>Financials!N26</f>
        <v>2189</v>
      </c>
      <c r="F13" s="56">
        <f>Financials!O26</f>
        <v>2286</v>
      </c>
      <c r="H13" s="37">
        <f>365*B13/NOPAT!C$7</f>
        <v>106.99329983249581</v>
      </c>
      <c r="I13" s="37">
        <f>365*C13/NOPAT!D$7</f>
        <v>109.82629012596506</v>
      </c>
      <c r="J13" s="37">
        <f>365*D13/NOPAT!E$7</f>
        <v>113.26152970203074</v>
      </c>
      <c r="K13" s="37">
        <f>365*E13/NOPAT!F$7</f>
        <v>121.74081974706689</v>
      </c>
      <c r="L13" s="37">
        <f>365*F13/NOPAT!G$7</f>
        <v>107.62156584547917</v>
      </c>
      <c r="M13" s="80"/>
      <c r="N13"/>
      <c r="O13"/>
      <c r="P13"/>
      <c r="Q13"/>
      <c r="R13"/>
      <c r="S13"/>
      <c r="T13"/>
      <c r="U13"/>
    </row>
    <row r="14" spans="1:21">
      <c r="A14" s="4" t="s">
        <v>45</v>
      </c>
      <c r="B14" s="56">
        <f>Financials!K27</f>
        <v>206</v>
      </c>
      <c r="C14" s="56">
        <f>Financials!L27</f>
        <v>239</v>
      </c>
      <c r="D14" s="56">
        <f>Financials!M27</f>
        <v>266</v>
      </c>
      <c r="E14" s="56">
        <f>Financials!N27</f>
        <v>383</v>
      </c>
      <c r="F14" s="56">
        <f>Financials!O27</f>
        <v>385</v>
      </c>
      <c r="H14" s="79">
        <f>365*B14/NOPAT!C$7</f>
        <v>17.992342665709501</v>
      </c>
      <c r="I14" s="79">
        <f>365*C14/NOPAT!D$7</f>
        <v>17.723486387647299</v>
      </c>
      <c r="J14" s="79">
        <f>365*D14/NOPAT!E$7</f>
        <v>18.426646422471059</v>
      </c>
      <c r="K14" s="79">
        <f>365*E14/NOPAT!F$7</f>
        <v>21.300472344964192</v>
      </c>
      <c r="L14" s="79">
        <f>365*F14/NOPAT!G$7</f>
        <v>18.125241841867663</v>
      </c>
      <c r="M14" s="80"/>
      <c r="N14"/>
      <c r="O14"/>
      <c r="P14"/>
      <c r="Q14"/>
      <c r="R14"/>
      <c r="S14"/>
      <c r="T14"/>
      <c r="U14"/>
    </row>
    <row r="15" spans="1:21">
      <c r="A15" s="57" t="s">
        <v>119</v>
      </c>
      <c r="B15" s="58">
        <f>SUM(B12:B14)</f>
        <v>1435</v>
      </c>
      <c r="C15" s="58">
        <f>SUM(C12:C14)</f>
        <v>1767</v>
      </c>
      <c r="D15" s="58">
        <f>SUM(D12:D14)</f>
        <v>1937</v>
      </c>
      <c r="E15" s="58">
        <f>SUM(E12:E14)</f>
        <v>2645</v>
      </c>
      <c r="F15" s="58">
        <f>SUM(F12:F14)</f>
        <v>2759</v>
      </c>
      <c r="H15" s="45">
        <f>365*B15/NOPAT!C$7</f>
        <v>125.33500837520938</v>
      </c>
      <c r="I15" s="45">
        <f>365*C15/NOPAT!D$7</f>
        <v>131.03514831369361</v>
      </c>
      <c r="J15" s="45">
        <f>365*D15/NOPAT!E$7</f>
        <v>134.18200797115202</v>
      </c>
      <c r="K15" s="45">
        <f>365*E15/NOPAT!F$7</f>
        <v>147.10117324394332</v>
      </c>
      <c r="L15" s="45">
        <f>365*F15/NOPAT!G$7</f>
        <v>129.88972010834516</v>
      </c>
      <c r="M15" s="80"/>
      <c r="N15"/>
      <c r="O15"/>
      <c r="P15"/>
      <c r="Q15"/>
      <c r="R15"/>
      <c r="S15"/>
      <c r="T15"/>
      <c r="U15"/>
    </row>
    <row r="16" spans="1:21">
      <c r="A16" s="55"/>
      <c r="B16" s="56"/>
      <c r="C16" s="56"/>
      <c r="D16" s="56"/>
      <c r="E16" s="56"/>
      <c r="F16" s="56"/>
      <c r="H16" s="37"/>
      <c r="I16" s="37"/>
      <c r="J16" s="37"/>
      <c r="K16" s="37"/>
      <c r="L16" s="37"/>
      <c r="M16" s="68"/>
      <c r="N16"/>
      <c r="O16"/>
      <c r="P16"/>
      <c r="Q16"/>
      <c r="R16"/>
      <c r="S16"/>
      <c r="T16"/>
      <c r="U16"/>
    </row>
    <row r="17" spans="1:22">
      <c r="A17" s="55" t="s">
        <v>120</v>
      </c>
      <c r="B17" s="56">
        <f>B10-B15</f>
        <v>-536.42000000000007</v>
      </c>
      <c r="C17" s="56">
        <f>C10-C15</f>
        <v>-676.56</v>
      </c>
      <c r="D17" s="56">
        <f>D10-D15</f>
        <v>-756.61999999999989</v>
      </c>
      <c r="E17" s="56">
        <f>E10-E15</f>
        <v>-1051.74</v>
      </c>
      <c r="F17" s="56">
        <f>F10-F15</f>
        <v>-1189.94</v>
      </c>
      <c r="H17" s="30">
        <f>B17/NOPAT!C$7</f>
        <v>-0.12836085187843985</v>
      </c>
      <c r="I17" s="30">
        <f>C17/NOPAT!D$7</f>
        <v>-0.1374563185696871</v>
      </c>
      <c r="J17" s="30">
        <f>D17/NOPAT!E$7</f>
        <v>-0.14359840576959573</v>
      </c>
      <c r="K17" s="30">
        <f>E17/NOPAT!F$7</f>
        <v>-0.1602529331098583</v>
      </c>
      <c r="L17" s="30">
        <f>F17/NOPAT!G$7</f>
        <v>-0.15348123307106928</v>
      </c>
      <c r="M17" s="80" t="s">
        <v>121</v>
      </c>
      <c r="N17"/>
      <c r="O17"/>
      <c r="P17"/>
      <c r="Q17"/>
      <c r="R17"/>
      <c r="S17"/>
      <c r="T17"/>
      <c r="U17"/>
    </row>
    <row r="18" spans="1:22" ht="15" customHeight="1">
      <c r="A18" s="55" t="s">
        <v>139</v>
      </c>
      <c r="B18" s="56">
        <f>Financials!K15</f>
        <v>485</v>
      </c>
      <c r="C18" s="56">
        <f>Financials!L15</f>
        <v>425</v>
      </c>
      <c r="D18" s="56">
        <f>Financials!M15</f>
        <v>479</v>
      </c>
      <c r="E18" s="56">
        <f>Financials!N15</f>
        <v>637</v>
      </c>
      <c r="F18" s="56">
        <f>Financials!O15</f>
        <v>639</v>
      </c>
      <c r="H18" s="30">
        <f>B18/NOPAT!C$7</f>
        <v>0.11605647284039244</v>
      </c>
      <c r="I18" s="30">
        <f>C18/NOPAT!D$7</f>
        <v>8.6347013409183257E-2</v>
      </c>
      <c r="J18" s="30">
        <f>D18/NOPAT!E$7</f>
        <v>9.0909090909090912E-2</v>
      </c>
      <c r="K18" s="30">
        <f>E18/NOPAT!F$7</f>
        <v>9.705927167453908E-2</v>
      </c>
      <c r="L18" s="30">
        <f>F18/NOPAT!G$7</f>
        <v>8.2419708499935504E-2</v>
      </c>
      <c r="M18" s="80"/>
      <c r="N18"/>
      <c r="O18"/>
      <c r="P18"/>
      <c r="Q18"/>
      <c r="R18"/>
      <c r="S18"/>
      <c r="T18"/>
      <c r="U18"/>
    </row>
    <row r="19" spans="1:22">
      <c r="A19" s="55" t="s">
        <v>140</v>
      </c>
      <c r="B19" s="56">
        <f>Financials!K18</f>
        <v>15</v>
      </c>
      <c r="C19" s="56">
        <f>Financials!L18</f>
        <v>10</v>
      </c>
      <c r="D19" s="56">
        <f>Financials!M18</f>
        <v>30</v>
      </c>
      <c r="E19" s="56">
        <f>Financials!N18</f>
        <v>19</v>
      </c>
      <c r="F19" s="56">
        <f>Financials!O18</f>
        <v>25</v>
      </c>
      <c r="H19" s="30">
        <f>B19/NOPAT!C$7</f>
        <v>3.5893754486719309E-3</v>
      </c>
      <c r="I19" s="30">
        <f>C19/NOPAT!D$7</f>
        <v>2.0316944331572532E-3</v>
      </c>
      <c r="J19" s="30">
        <f>D19/NOPAT!E$7</f>
        <v>5.6936800151831468E-3</v>
      </c>
      <c r="K19" s="30">
        <f>E19/NOPAT!F$7</f>
        <v>2.8950175224744783E-3</v>
      </c>
      <c r="L19" s="30">
        <f>F19/NOPAT!G$7</f>
        <v>3.2245582355217334E-3</v>
      </c>
      <c r="M19" s="80"/>
      <c r="N19"/>
      <c r="O19"/>
      <c r="P19"/>
      <c r="Q19"/>
      <c r="R19"/>
      <c r="S19"/>
      <c r="T19"/>
      <c r="U19"/>
    </row>
    <row r="20" spans="1:22">
      <c r="A20" s="2" t="s">
        <v>47</v>
      </c>
      <c r="B20" s="56">
        <f>-Financials!K33</f>
        <v>-10</v>
      </c>
      <c r="C20" s="56">
        <f>-Financials!L33</f>
        <v>-15</v>
      </c>
      <c r="D20" s="56">
        <f>-Financials!M33</f>
        <v>-19</v>
      </c>
      <c r="E20" s="56">
        <f>-Financials!N33</f>
        <v>-31</v>
      </c>
      <c r="F20" s="56">
        <f>-Financials!O33</f>
        <v>-36</v>
      </c>
      <c r="H20" s="30">
        <f>-B20/NOPAT!C$7</f>
        <v>2.3929169657812875E-3</v>
      </c>
      <c r="I20" s="30">
        <f>-C20/NOPAT!D$7</f>
        <v>3.0475416497358796E-3</v>
      </c>
      <c r="J20" s="30">
        <f>-D20/NOPAT!E$7</f>
        <v>3.6059973429493262E-3</v>
      </c>
      <c r="K20" s="30">
        <f>-E20/NOPAT!F$7</f>
        <v>4.7234496419320433E-3</v>
      </c>
      <c r="L20" s="30">
        <f>-F20/NOPAT!G$7</f>
        <v>4.6433638591512963E-3</v>
      </c>
      <c r="M20" s="80"/>
      <c r="N20"/>
      <c r="O20"/>
      <c r="P20"/>
      <c r="Q20"/>
      <c r="R20"/>
      <c r="S20"/>
      <c r="T20"/>
      <c r="U20"/>
    </row>
    <row r="21" spans="1:22">
      <c r="A21" s="31" t="s">
        <v>23</v>
      </c>
      <c r="B21" s="60">
        <f>-Financials!K35</f>
        <v>-21</v>
      </c>
      <c r="C21" s="60">
        <f>-Financials!L35</f>
        <v>-23</v>
      </c>
      <c r="D21" s="60">
        <f>-Financials!M35</f>
        <v>-23</v>
      </c>
      <c r="E21" s="60">
        <f>-Financials!N35</f>
        <v>-21</v>
      </c>
      <c r="F21" s="60">
        <f>-Financials!O35</f>
        <v>-20</v>
      </c>
      <c r="H21" s="21">
        <f>-B21/NOPAT!C$7</f>
        <v>5.0251256281407036E-3</v>
      </c>
      <c r="I21" s="21">
        <f>-C21/NOPAT!D$7</f>
        <v>4.6728971962616819E-3</v>
      </c>
      <c r="J21" s="21">
        <f>-D21/NOPAT!E$7</f>
        <v>4.3651546783070793E-3</v>
      </c>
      <c r="K21" s="21">
        <f>-E21/NOPAT!F$7</f>
        <v>3.1997562090507392E-3</v>
      </c>
      <c r="L21" s="21">
        <f>-F21/NOPAT!G$7</f>
        <v>2.579646588417387E-3</v>
      </c>
      <c r="M21" s="80"/>
      <c r="N21"/>
      <c r="O21"/>
      <c r="P21"/>
      <c r="Q21"/>
      <c r="R21"/>
      <c r="S21"/>
      <c r="T21"/>
      <c r="U21"/>
    </row>
    <row r="22" spans="1:22" ht="15.75" thickBot="1">
      <c r="A22" s="78" t="s">
        <v>163</v>
      </c>
      <c r="B22" s="62">
        <f>SUM(B17:B21)</f>
        <v>-67.420000000000073</v>
      </c>
      <c r="C22" s="62">
        <f>SUM(C17:C21)</f>
        <v>-279.55999999999995</v>
      </c>
      <c r="D22" s="62">
        <f>SUM(D17:D21)</f>
        <v>-289.61999999999989</v>
      </c>
      <c r="E22" s="62">
        <f>SUM(E17:E21)</f>
        <v>-447.74</v>
      </c>
      <c r="F22" s="62">
        <f>SUM(F17:F21)</f>
        <v>-581.94000000000005</v>
      </c>
      <c r="H22" s="34">
        <f>B22/NOPAT!C$7</f>
        <v>-1.6133046183297459E-2</v>
      </c>
      <c r="I22" s="34">
        <f>C22/NOPAT!D$7</f>
        <v>-5.679804957334416E-2</v>
      </c>
      <c r="J22" s="34">
        <f>D22/NOPAT!E$7</f>
        <v>-5.4966786866578077E-2</v>
      </c>
      <c r="K22" s="34">
        <f>E22/NOPAT!F$7</f>
        <v>-6.8221849763827516E-2</v>
      </c>
      <c r="L22" s="34">
        <f>F22/NOPAT!G$7</f>
        <v>-7.5059976783180715E-2</v>
      </c>
      <c r="M22" s="80"/>
      <c r="N22"/>
      <c r="O22"/>
      <c r="P22"/>
      <c r="Q22"/>
      <c r="R22"/>
      <c r="S22"/>
      <c r="T22"/>
      <c r="U22"/>
    </row>
    <row r="23" spans="1:22" ht="15.75" thickTop="1">
      <c r="A23" s="55"/>
      <c r="B23" s="56"/>
      <c r="C23" s="56"/>
      <c r="D23" s="56"/>
      <c r="E23" s="56"/>
      <c r="F23" s="56"/>
      <c r="H23" s="19"/>
      <c r="I23" s="19"/>
      <c r="J23" s="19"/>
      <c r="K23" s="19"/>
      <c r="L23" s="19"/>
      <c r="M23" s="80"/>
      <c r="N23"/>
      <c r="O23"/>
      <c r="P23"/>
      <c r="Q23"/>
      <c r="R23"/>
      <c r="S23"/>
      <c r="T23"/>
      <c r="U23"/>
    </row>
    <row r="24" spans="1:22">
      <c r="A24" s="55" t="s">
        <v>122</v>
      </c>
      <c r="B24" s="56">
        <f>Financials!K14</f>
        <v>1766</v>
      </c>
      <c r="C24" s="56">
        <f>Financials!L14</f>
        <v>3842</v>
      </c>
      <c r="D24" s="56">
        <f>Financials!M14</f>
        <v>3811</v>
      </c>
      <c r="E24" s="56">
        <f>Financials!N14</f>
        <v>6454</v>
      </c>
      <c r="F24" s="56">
        <f>Financials!O14</f>
        <v>6090</v>
      </c>
      <c r="H24" s="21">
        <f>B24/NOPAT!C$7</f>
        <v>0.42258913615697535</v>
      </c>
      <c r="I24" s="21">
        <f>C24/NOPAT!D$7</f>
        <v>0.78057700121901663</v>
      </c>
      <c r="J24" s="21">
        <f>D24/NOPAT!E$7</f>
        <v>0.72328715126209908</v>
      </c>
      <c r="K24" s="21">
        <f>E24/NOPAT!F$7</f>
        <v>0.98339174158159381</v>
      </c>
      <c r="L24" s="21">
        <f>F24/NOPAT!G$7</f>
        <v>0.78550238617309431</v>
      </c>
      <c r="M24" s="80"/>
      <c r="O24" s="2"/>
      <c r="P24" s="2"/>
      <c r="Q24" s="2"/>
      <c r="R24" s="2"/>
      <c r="S24" s="2"/>
      <c r="T24" s="2"/>
      <c r="U24" s="2"/>
    </row>
    <row r="25" spans="1:22" ht="15.75" thickBot="1">
      <c r="A25" s="61" t="s">
        <v>164</v>
      </c>
      <c r="B25" s="62">
        <f>B22+B24</f>
        <v>1698.58</v>
      </c>
      <c r="C25" s="62">
        <f>C22+C24</f>
        <v>3562.44</v>
      </c>
      <c r="D25" s="62">
        <f>D22+D24</f>
        <v>3521.38</v>
      </c>
      <c r="E25" s="62">
        <f>E22+E24</f>
        <v>6006.26</v>
      </c>
      <c r="F25" s="62">
        <f>F22+F24</f>
        <v>5508.0599999999995</v>
      </c>
      <c r="H25" s="34">
        <f>B25/NOPAT!C$7</f>
        <v>0.40645608997367788</v>
      </c>
      <c r="I25" s="34">
        <f>C25/NOPAT!D$7</f>
        <v>0.72377895164567252</v>
      </c>
      <c r="J25" s="34">
        <f>D25/NOPAT!E$7</f>
        <v>0.668320364395521</v>
      </c>
      <c r="K25" s="34">
        <f>E25/NOPAT!F$7</f>
        <v>0.91516989181776631</v>
      </c>
      <c r="L25" s="34">
        <f>F25/NOPAT!G$7</f>
        <v>0.71044240938991354</v>
      </c>
      <c r="M25" s="80"/>
      <c r="O25"/>
      <c r="P25"/>
      <c r="Q25"/>
      <c r="R25"/>
      <c r="S25"/>
      <c r="T25"/>
      <c r="U25"/>
    </row>
    <row r="26" spans="1:22" ht="15.75" thickTop="1">
      <c r="A26" s="55"/>
      <c r="B26" s="55"/>
      <c r="C26" s="55"/>
      <c r="D26" s="55"/>
      <c r="E26" s="55"/>
      <c r="F26" s="55"/>
      <c r="H26" s="30"/>
      <c r="I26" s="30"/>
      <c r="J26" s="30"/>
      <c r="K26" s="30"/>
      <c r="L26" s="30"/>
      <c r="M26" s="68"/>
      <c r="O26"/>
      <c r="P26"/>
      <c r="Q26"/>
      <c r="R26"/>
      <c r="S26"/>
      <c r="T26"/>
      <c r="U26"/>
    </row>
    <row r="27" spans="1:22">
      <c r="A27" s="55"/>
      <c r="B27" s="55"/>
      <c r="C27" s="55"/>
      <c r="D27" s="55"/>
      <c r="E27" s="55"/>
      <c r="F27" s="55"/>
      <c r="O27"/>
      <c r="P27"/>
      <c r="Q27"/>
      <c r="R27"/>
      <c r="S27"/>
      <c r="T27"/>
      <c r="U27"/>
    </row>
    <row r="28" spans="1:22">
      <c r="O28"/>
      <c r="P28"/>
      <c r="Q28"/>
      <c r="R28"/>
      <c r="S28"/>
      <c r="T28"/>
      <c r="U28"/>
    </row>
    <row r="29" spans="1:22">
      <c r="A29" s="17" t="str">
        <f>company_name</f>
        <v>Reckitt Benckiser</v>
      </c>
      <c r="O29"/>
      <c r="P29"/>
      <c r="Q29"/>
      <c r="R29"/>
      <c r="S29"/>
      <c r="T29"/>
      <c r="U29"/>
    </row>
    <row r="30" spans="1:22">
      <c r="A30" s="16" t="s">
        <v>123</v>
      </c>
      <c r="O30"/>
      <c r="P30"/>
      <c r="Q30"/>
      <c r="R30"/>
      <c r="S30"/>
      <c r="T30"/>
      <c r="U30"/>
    </row>
    <row r="31" spans="1:22">
      <c r="L31"/>
      <c r="M31"/>
      <c r="N31"/>
      <c r="O31"/>
      <c r="P31"/>
      <c r="Q31"/>
      <c r="R31"/>
      <c r="S31"/>
      <c r="T31"/>
      <c r="U31"/>
      <c r="V31"/>
    </row>
    <row r="32" spans="1:22">
      <c r="A32" s="18" t="s">
        <v>84</v>
      </c>
      <c r="B32" s="18">
        <v>2005</v>
      </c>
      <c r="C32" s="18">
        <f>B32+1</f>
        <v>2006</v>
      </c>
      <c r="D32" s="18">
        <f>C32+1</f>
        <v>2007</v>
      </c>
      <c r="E32" s="18">
        <f>D32+1</f>
        <v>2008</v>
      </c>
      <c r="F32" s="18">
        <f>E32+1</f>
        <v>2009</v>
      </c>
      <c r="L32"/>
      <c r="M32"/>
      <c r="N32"/>
      <c r="O32"/>
      <c r="P32"/>
      <c r="Q32"/>
      <c r="R32"/>
      <c r="S32"/>
      <c r="T32"/>
      <c r="U32"/>
      <c r="V32"/>
    </row>
    <row r="33" spans="1:22">
      <c r="A33" s="55" t="s">
        <v>124</v>
      </c>
      <c r="B33" s="56">
        <f>B25</f>
        <v>1698.58</v>
      </c>
      <c r="C33" s="56">
        <f>C25</f>
        <v>3562.44</v>
      </c>
      <c r="D33" s="56">
        <f>D25</f>
        <v>3521.38</v>
      </c>
      <c r="E33" s="56">
        <f>E25</f>
        <v>6006.26</v>
      </c>
      <c r="F33" s="56">
        <f>F25</f>
        <v>5508.0599999999995</v>
      </c>
      <c r="L33"/>
      <c r="M33"/>
      <c r="N33"/>
      <c r="O33"/>
      <c r="P33"/>
      <c r="Q33"/>
      <c r="R33"/>
      <c r="S33"/>
      <c r="T33"/>
      <c r="U33"/>
      <c r="V33"/>
    </row>
    <row r="34" spans="1:22">
      <c r="A34" s="29" t="s">
        <v>125</v>
      </c>
      <c r="B34" s="59">
        <f>Financials!K11-B7</f>
        <v>894.42</v>
      </c>
      <c r="C34" s="59">
        <f>Financials!L11-C7</f>
        <v>206.56</v>
      </c>
      <c r="D34" s="59">
        <f>Financials!M11-D7</f>
        <v>222.62</v>
      </c>
      <c r="E34" s="59">
        <f>Financials!N11-E7</f>
        <v>285.74</v>
      </c>
      <c r="F34" s="59">
        <f>Financials!O11-F7</f>
        <v>195.94</v>
      </c>
      <c r="G34" s="56"/>
      <c r="L34"/>
      <c r="M34"/>
      <c r="N34"/>
      <c r="O34"/>
      <c r="P34"/>
      <c r="Q34"/>
      <c r="R34"/>
      <c r="S34"/>
      <c r="T34"/>
      <c r="U34"/>
      <c r="V34"/>
    </row>
    <row r="35" spans="1:22">
      <c r="A35" s="2" t="s">
        <v>39</v>
      </c>
      <c r="B35" s="26">
        <f>Financials!K9</f>
        <v>0</v>
      </c>
      <c r="C35" s="26">
        <f>Financials!L9</f>
        <v>0</v>
      </c>
      <c r="D35" s="26">
        <f>Financials!M9</f>
        <v>0</v>
      </c>
      <c r="E35" s="26">
        <f>Financials!N9</f>
        <v>69</v>
      </c>
      <c r="F35" s="26">
        <f>Financials!O9</f>
        <v>1</v>
      </c>
      <c r="G35" s="55"/>
      <c r="L35"/>
      <c r="M35"/>
      <c r="N35"/>
      <c r="O35"/>
      <c r="P35"/>
      <c r="Q35"/>
      <c r="R35"/>
      <c r="S35"/>
      <c r="T35"/>
      <c r="U35"/>
      <c r="V35"/>
    </row>
    <row r="36" spans="1:22">
      <c r="A36" s="2" t="s">
        <v>38</v>
      </c>
      <c r="B36" s="26">
        <f>Financials!K10</f>
        <v>77</v>
      </c>
      <c r="C36" s="26">
        <f>Financials!L10</f>
        <v>19</v>
      </c>
      <c r="D36" s="26">
        <f>Financials!M10</f>
        <v>39</v>
      </c>
      <c r="E36" s="26">
        <f>Financials!N10</f>
        <v>6</v>
      </c>
      <c r="F36" s="26">
        <f>Financials!O10</f>
        <v>4</v>
      </c>
      <c r="G36" s="55"/>
      <c r="L36"/>
      <c r="M36"/>
      <c r="N36"/>
      <c r="O36"/>
      <c r="P36"/>
      <c r="Q36"/>
      <c r="R36"/>
      <c r="S36"/>
      <c r="T36"/>
      <c r="U36"/>
      <c r="V36"/>
    </row>
    <row r="37" spans="1:22">
      <c r="A37" s="2" t="s">
        <v>43</v>
      </c>
      <c r="B37" s="26">
        <f>Financials!K16</f>
        <v>77</v>
      </c>
      <c r="C37" s="26">
        <f>Financials!L16</f>
        <v>144</v>
      </c>
      <c r="D37" s="26">
        <f>Financials!M16</f>
        <v>106</v>
      </c>
      <c r="E37" s="26">
        <f>Financials!N16</f>
        <v>93</v>
      </c>
      <c r="F37" s="26">
        <f>Financials!O16</f>
        <v>121</v>
      </c>
      <c r="G37" s="55"/>
      <c r="L37"/>
      <c r="M37"/>
      <c r="N37"/>
      <c r="O37"/>
      <c r="P37"/>
      <c r="Q37"/>
      <c r="R37"/>
      <c r="S37"/>
      <c r="T37"/>
      <c r="U37"/>
      <c r="V37"/>
    </row>
    <row r="38" spans="1:22">
      <c r="A38" s="2" t="s">
        <v>52</v>
      </c>
      <c r="B38" s="26">
        <f>Financials!K17</f>
        <v>0</v>
      </c>
      <c r="C38" s="26">
        <f>Financials!L17</f>
        <v>0</v>
      </c>
      <c r="D38" s="26">
        <f>Financials!M17</f>
        <v>0</v>
      </c>
      <c r="E38" s="26">
        <f>Financials!N17</f>
        <v>25</v>
      </c>
      <c r="F38" s="26">
        <f>Financials!O17</f>
        <v>16</v>
      </c>
      <c r="G38" s="55"/>
      <c r="L38"/>
      <c r="M38"/>
      <c r="N38"/>
      <c r="O38"/>
      <c r="P38"/>
      <c r="Q38"/>
      <c r="R38"/>
      <c r="S38"/>
      <c r="T38"/>
      <c r="U38"/>
      <c r="V38"/>
    </row>
    <row r="39" spans="1:22" ht="15.75" thickBot="1">
      <c r="A39" s="61" t="s">
        <v>126</v>
      </c>
      <c r="B39" s="62">
        <f>SUM(B33:B38)</f>
        <v>2747</v>
      </c>
      <c r="C39" s="62">
        <f>SUM(C33:C38)</f>
        <v>3932</v>
      </c>
      <c r="D39" s="62">
        <f>SUM(D33:D38)</f>
        <v>3889</v>
      </c>
      <c r="E39" s="62">
        <f>SUM(E33:E38)</f>
        <v>6485</v>
      </c>
      <c r="F39" s="62">
        <f>SUM(F33:F38)</f>
        <v>5845.9999999999991</v>
      </c>
      <c r="G39" s="55"/>
      <c r="L39"/>
      <c r="M39"/>
      <c r="N39"/>
      <c r="O39"/>
      <c r="P39"/>
      <c r="Q39"/>
      <c r="R39"/>
      <c r="S39"/>
      <c r="T39"/>
      <c r="U39"/>
      <c r="V39"/>
    </row>
    <row r="40" spans="1:22" ht="15.75" thickTop="1">
      <c r="A40"/>
      <c r="B40"/>
      <c r="C40"/>
      <c r="D40"/>
      <c r="E40"/>
      <c r="F40"/>
      <c r="G40" s="55"/>
      <c r="L40"/>
      <c r="M40"/>
      <c r="N40"/>
      <c r="O40"/>
      <c r="P40"/>
      <c r="Q40"/>
      <c r="R40"/>
      <c r="S40"/>
      <c r="T40"/>
      <c r="U40"/>
      <c r="V40"/>
    </row>
    <row r="41" spans="1:22">
      <c r="G41" s="55"/>
      <c r="L41"/>
      <c r="M41"/>
      <c r="N41"/>
      <c r="O41"/>
      <c r="P41"/>
      <c r="Q41"/>
      <c r="R41"/>
      <c r="S41"/>
      <c r="T41"/>
      <c r="U41"/>
      <c r="V41"/>
    </row>
    <row r="42" spans="1:22">
      <c r="A42" s="63" t="s">
        <v>84</v>
      </c>
      <c r="B42" s="63">
        <v>2005</v>
      </c>
      <c r="C42" s="63">
        <f>B42+1</f>
        <v>2006</v>
      </c>
      <c r="D42" s="63">
        <f>C42+1</f>
        <v>2007</v>
      </c>
      <c r="E42" s="63">
        <f>D42+1</f>
        <v>2008</v>
      </c>
      <c r="F42" s="63">
        <f>E42+1</f>
        <v>2009</v>
      </c>
      <c r="G42" s="55"/>
      <c r="L42"/>
      <c r="M42"/>
      <c r="N42"/>
      <c r="O42"/>
      <c r="P42"/>
      <c r="Q42"/>
      <c r="R42"/>
      <c r="S42"/>
      <c r="T42"/>
      <c r="U42"/>
      <c r="V42"/>
    </row>
    <row r="43" spans="1:22">
      <c r="A43" s="55" t="s">
        <v>141</v>
      </c>
      <c r="B43" s="56">
        <f>Financials!K24</f>
        <v>88</v>
      </c>
      <c r="C43" s="56">
        <f>Financials!L24</f>
        <v>973</v>
      </c>
      <c r="D43" s="56">
        <f>Financials!M24</f>
        <v>487</v>
      </c>
      <c r="E43" s="56">
        <f>Financials!N24</f>
        <v>1571</v>
      </c>
      <c r="F43" s="56">
        <f>Financials!O24</f>
        <v>132</v>
      </c>
      <c r="G43" s="55"/>
      <c r="L43"/>
      <c r="M43"/>
      <c r="N43"/>
      <c r="O43"/>
      <c r="P43"/>
      <c r="Q43"/>
      <c r="R43"/>
      <c r="S43"/>
      <c r="T43"/>
      <c r="U43"/>
      <c r="V43"/>
    </row>
    <row r="44" spans="1:22">
      <c r="A44" s="55" t="s">
        <v>142</v>
      </c>
      <c r="B44" s="56">
        <f>Financials!K30</f>
        <v>80</v>
      </c>
      <c r="C44" s="56">
        <f>Financials!L30</f>
        <v>11</v>
      </c>
      <c r="D44" s="56">
        <f>Financials!M30</f>
        <v>5</v>
      </c>
      <c r="E44" s="56">
        <f>Financials!N30</f>
        <v>4</v>
      </c>
      <c r="F44" s="56">
        <f>Financials!O30</f>
        <v>4</v>
      </c>
      <c r="G44" s="55"/>
      <c r="L44"/>
      <c r="M44"/>
      <c r="N44"/>
      <c r="O44"/>
      <c r="P44"/>
      <c r="Q44"/>
      <c r="R44"/>
      <c r="S44"/>
      <c r="T44"/>
      <c r="U44"/>
      <c r="V44"/>
    </row>
    <row r="45" spans="1:22">
      <c r="A45" s="2" t="s">
        <v>26</v>
      </c>
      <c r="B45" s="56">
        <f>Financials!K32</f>
        <v>261</v>
      </c>
      <c r="C45" s="56">
        <f>Financials!L32</f>
        <v>216</v>
      </c>
      <c r="D45" s="56">
        <f>Financials!M32</f>
        <v>187</v>
      </c>
      <c r="E45" s="56">
        <f>Financials!N32</f>
        <v>316</v>
      </c>
      <c r="F45" s="56">
        <f>Financials!O32</f>
        <v>393</v>
      </c>
      <c r="G45" s="55"/>
      <c r="L45"/>
      <c r="M45"/>
      <c r="N45"/>
      <c r="O45"/>
      <c r="P45"/>
      <c r="Q45"/>
      <c r="R45"/>
      <c r="S45"/>
      <c r="T45"/>
      <c r="U45"/>
      <c r="V45"/>
    </row>
    <row r="46" spans="1:22">
      <c r="A46" s="57" t="s">
        <v>127</v>
      </c>
      <c r="B46" s="58">
        <f>SUM(B43:B45)</f>
        <v>429</v>
      </c>
      <c r="C46" s="58">
        <f>SUM(C43:C45)</f>
        <v>1200</v>
      </c>
      <c r="D46" s="58">
        <f>SUM(D43:D45)</f>
        <v>679</v>
      </c>
      <c r="E46" s="58">
        <f>SUM(E43:E45)</f>
        <v>1891</v>
      </c>
      <c r="F46" s="58">
        <f>SUM(F43:F45)</f>
        <v>529</v>
      </c>
      <c r="G46" s="55"/>
    </row>
    <row r="47" spans="1:22">
      <c r="G47" s="55"/>
    </row>
    <row r="48" spans="1:22">
      <c r="A48" s="2" t="s">
        <v>165</v>
      </c>
      <c r="B48" s="56">
        <f>Financials!K31+Financials!K34</f>
        <v>462</v>
      </c>
      <c r="C48" s="56">
        <f>Financials!L31+Financials!L34</f>
        <v>866</v>
      </c>
      <c r="D48" s="56">
        <f>Financials!M31+Financials!M34</f>
        <v>825</v>
      </c>
      <c r="E48" s="56">
        <f>Financials!N31+Financials!N34</f>
        <v>1300</v>
      </c>
      <c r="F48" s="56">
        <f>Financials!O31+Financials!O34</f>
        <v>1303</v>
      </c>
      <c r="G48" s="55"/>
    </row>
    <row r="49" spans="1:7">
      <c r="A49" s="29" t="s">
        <v>143</v>
      </c>
      <c r="B49" s="56">
        <f>Financials!K38</f>
        <v>1</v>
      </c>
      <c r="C49" s="56">
        <f>Financials!L38</f>
        <v>3</v>
      </c>
      <c r="D49" s="56">
        <f>Financials!M38</f>
        <v>2</v>
      </c>
      <c r="E49" s="56">
        <f>Financials!N38</f>
        <v>2</v>
      </c>
      <c r="F49" s="56">
        <f>Financials!O38</f>
        <v>2</v>
      </c>
      <c r="G49" s="55"/>
    </row>
    <row r="50" spans="1:7">
      <c r="A50" s="55" t="s">
        <v>166</v>
      </c>
      <c r="B50" s="56">
        <f>SUM(Financials!K39:K41)</f>
        <v>1855</v>
      </c>
      <c r="C50" s="56">
        <f>SUM(Financials!L39:L41)</f>
        <v>1863</v>
      </c>
      <c r="D50" s="56">
        <f>SUM(Financials!M39:M41)</f>
        <v>2383</v>
      </c>
      <c r="E50" s="56">
        <f>SUM(Financials!N39:N41)</f>
        <v>3292</v>
      </c>
      <c r="F50" s="56">
        <f>SUM(Financials!O39:O41)</f>
        <v>4012</v>
      </c>
      <c r="G50" s="55"/>
    </row>
    <row r="51" spans="1:7" ht="15.75" thickBot="1">
      <c r="A51" s="61" t="s">
        <v>126</v>
      </c>
      <c r="B51" s="62">
        <f>SUM(B46:B50)</f>
        <v>2747</v>
      </c>
      <c r="C51" s="62">
        <f>SUM(C46:C50)</f>
        <v>3932</v>
      </c>
      <c r="D51" s="62">
        <f>SUM(D46:D50)</f>
        <v>3889</v>
      </c>
      <c r="E51" s="62">
        <f>SUM(E46:E50)</f>
        <v>6485</v>
      </c>
      <c r="F51" s="62">
        <f>SUM(F46:F50)</f>
        <v>5846</v>
      </c>
    </row>
    <row r="52" spans="1:7" ht="15.75" thickTop="1"/>
  </sheetData>
  <mergeCells count="2">
    <mergeCell ref="M17:M25"/>
    <mergeCell ref="M7:M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Financials</vt:lpstr>
      <vt:lpstr>Supplemental</vt:lpstr>
      <vt:lpstr>Other</vt:lpstr>
      <vt:lpstr>ROIC</vt:lpstr>
      <vt:lpstr>NOPAT</vt:lpstr>
      <vt:lpstr>Taxes</vt:lpstr>
      <vt:lpstr>Capital</vt:lpstr>
      <vt:lpstr>company_name</vt:lpstr>
    </vt:vector>
  </TitlesOfParts>
  <Company>The Wharton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 David Wessels</dc:creator>
  <cp:lastModifiedBy>Professor David Wessels</cp:lastModifiedBy>
  <dcterms:created xsi:type="dcterms:W3CDTF">2010-07-27T17:31:57Z</dcterms:created>
  <dcterms:modified xsi:type="dcterms:W3CDTF">2010-11-22T01:17:36Z</dcterms:modified>
</cp:coreProperties>
</file>